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trlProps/ctrlProp4.xml" ContentType="application/vnd.ms-excel.controlproperties+xml"/>
  <Override PartName="/xl/drawings/drawing6.xml" ContentType="application/vnd.openxmlformats-officedocument.drawing+xml"/>
  <Override PartName="/xl/ctrlProps/ctrlProp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customUI/images/siswa0.png" ContentType="image/.png"/>
  <Override PartName="/customUI/images/nilaiun0.png" ContentType="image/.png"/>
  <Override PartName="/customUI/images/printer0.png" ContentType="image/.png"/>
  <Override PartName="/customUI/images/sekolah0.png" ContentType="image/.png"/>
  <Override PartName="/customUI/images/home0.png" ContentType="image/.png"/>
  <Override PartName="/customUI/images/exit0.png" ContentType="image/.png"/>
  <Override PartName="/customUI/images/boss0.png" ContentType="image/.png"/>
  <Override PartName="/customUI/images/daftarnilai0.png" ContentType="image/.png"/>
  <Override PartName="/customUI/images/help0.png" ContentType="image/.png"/>
  <Override PartName="/customUI/images/nilaiusbn0.png" ContentType="image/.png"/>
  <Override PartName="/customUI/images/inputnilai0.png" ContentType="image/.png"/>
  <Override PartName="/customUI/images/nilairapor0.png" ContentType="image/.png"/>
  <Override PartName="/customUI/images/mapping0.png" ContentType="image/.png"/>
  <Override PartName="/customUI/images/siswa.png" ContentType="image/.png"/>
  <Override PartName="/customUI/images/nilaiun.png" ContentType="image/.png"/>
  <Override PartName="/customUI/images/printer.png" ContentType="image/.png"/>
  <Override PartName="/customUI/images/sekolah.png" ContentType="image/.png"/>
  <Override PartName="/customUI/images/home.png" ContentType="image/.png"/>
  <Override PartName="/customUI/images/exit.png" ContentType="image/.png"/>
  <Override PartName="/customUI/images/boss.png" ContentType="image/.png"/>
  <Override PartName="/customUI/images/daftarnilai.png" ContentType="image/.png"/>
  <Override PartName="/customUI/images/help.png" ContentType="image/.png"/>
  <Override PartName="/customUI/images/nilaiusbn.png" ContentType="image/.png"/>
  <Override PartName="/customUI/images/inputnilai.png" ContentType="image/.png"/>
  <Override PartName="/customUI/images/nilairapor.png" ContentType="image/.png"/>
  <Override PartName="/customUI/images/mapping.png" ContentType="image/.png"/>
</Types>
</file>

<file path=_rels/.rels><?xml version="1.0" encoding="UTF-8" standalone="yes"?>
<Relationships xmlns="http://schemas.openxmlformats.org/package/2006/relationships"><Relationship Id="R39c9b5ef299442e1" Type="http://schemas.microsoft.com/office/2006/relationships/ui/extensibility" Target="customUI/customUI.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2d5de192b3fa430d" Type="http://schemas.microsoft.com/office/2007/relationships/ui/extensibility" Target="customUI/customUI14.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M:\EXCEL\APLIKASI EXCEL UI\SHUS 2019\SMK\SMK 4 keahlian\"/>
    </mc:Choice>
  </mc:AlternateContent>
  <workbookProtection workbookAlgorithmName="SHA-512" workbookHashValue="ra7eGNiU7fb8PD84Iw0VXoyC/XwH4b4DY7ZCLqaw+cX3JPgccMpSSj3M0BMVKzvYfN5AlmowSRhdauR+Ev2Ybw==" workbookSaltValue="T9u7GrHPd+Azu2Wi8hdjAw==" workbookSpinCount="100000" lockStructure="1"/>
  <bookViews>
    <workbookView showSheetTabs="0" xWindow="0" yWindow="0" windowWidth="20490" windowHeight="8340" tabRatio="0" firstSheet="1"/>
  </bookViews>
  <sheets>
    <sheet name="HOME" sheetId="19" r:id="rId1"/>
    <sheet name="MENU" sheetId="1" r:id="rId2"/>
    <sheet name="BIODATA_SISWA" sheetId="2" r:id="rId3"/>
    <sheet name="MAPPING-MAPEL" sheetId="5" r:id="rId4"/>
    <sheet name="NILAI-RAPOR" sheetId="6" r:id="rId5"/>
    <sheet name="NILAI-USBN" sheetId="10" r:id="rId6"/>
    <sheet name="NILAI-UN" sheetId="9" r:id="rId7"/>
    <sheet name="REKAP" sheetId="12" r:id="rId8"/>
    <sheet name="C-SHU" sheetId="13" r:id="rId9"/>
    <sheet name="C-SKL" sheetId="15" r:id="rId10"/>
    <sheet name="C-SKBB" sheetId="16" r:id="rId11"/>
    <sheet name="IJAZAH-DEPAN" sheetId="17" r:id="rId12"/>
    <sheet name="IJAZAH-BELAKANG" sheetId="18" r:id="rId13"/>
  </sheets>
  <definedNames>
    <definedName name="biodata_siswa">BIODATA_SISWA!$B$10:$L$409</definedName>
    <definedName name="kategoriun">'NILAI-UN'!$B$9:$O$408</definedName>
    <definedName name="logosek">'C-SHU'!$Q$2:$Q$7</definedName>
    <definedName name="loop">'C-SHU'!$R$15</definedName>
    <definedName name="loop2">'C-SKL'!$S$14</definedName>
    <definedName name="loop3">'C-SKBB'!$S$16</definedName>
    <definedName name="loop4">'IJAZAH-DEPAN'!$M$8</definedName>
    <definedName name="loop5">'IJAZAH-BELAKANG'!$S$9</definedName>
    <definedName name="_xlnm.Print_Area" localSheetId="8">'C-SHU'!$A$1:$M$78</definedName>
    <definedName name="_xlnm.Print_Area" localSheetId="10">'C-SKBB'!$B$1:$M$41</definedName>
    <definedName name="_xlnm.Print_Area" localSheetId="9">'C-SKL'!$A$1:$N$49</definedName>
    <definedName name="_xlnm.Print_Area" localSheetId="12">'IJAZAH-BELAKANG'!$C$3:$L$47</definedName>
    <definedName name="_xlnm.Print_Area" localSheetId="11">'IJAZAH-DEPAN'!$B$2:$H$41</definedName>
    <definedName name="rekap">REKAP!$B$10:$AS$409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11" i="2" l="1"/>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10" i="2"/>
  <c r="AE11" i="12" l="1"/>
  <c r="AF11" i="12"/>
  <c r="AG11" i="12"/>
  <c r="AE12" i="12"/>
  <c r="AF12" i="12"/>
  <c r="AG12" i="12"/>
  <c r="AE13" i="12"/>
  <c r="AF13" i="12"/>
  <c r="AG13" i="12"/>
  <c r="AE14" i="12"/>
  <c r="AF14" i="12"/>
  <c r="AG14" i="12"/>
  <c r="AE15" i="12"/>
  <c r="AF15" i="12"/>
  <c r="AG15" i="12"/>
  <c r="AE16" i="12"/>
  <c r="AF16" i="12"/>
  <c r="AG16" i="12"/>
  <c r="AE17" i="12"/>
  <c r="AF17" i="12"/>
  <c r="AG17" i="12"/>
  <c r="AE18" i="12"/>
  <c r="AF18" i="12"/>
  <c r="AG18" i="12"/>
  <c r="AE19" i="12"/>
  <c r="AF19" i="12"/>
  <c r="AG19" i="12"/>
  <c r="AE20" i="12"/>
  <c r="AF20" i="12"/>
  <c r="AG20" i="12"/>
  <c r="AE21" i="12"/>
  <c r="AF21" i="12"/>
  <c r="AG21" i="12"/>
  <c r="AE22" i="12"/>
  <c r="AF22" i="12"/>
  <c r="AG22" i="12"/>
  <c r="AE23" i="12"/>
  <c r="AF23" i="12"/>
  <c r="AG23" i="12"/>
  <c r="AE24" i="12"/>
  <c r="AF24" i="12"/>
  <c r="AG24" i="12"/>
  <c r="AE25" i="12"/>
  <c r="AF25" i="12"/>
  <c r="AG25" i="12"/>
  <c r="AE26" i="12"/>
  <c r="AF26" i="12"/>
  <c r="AG26" i="12"/>
  <c r="AE27" i="12"/>
  <c r="AF27" i="12"/>
  <c r="AG27" i="12"/>
  <c r="AE28" i="12"/>
  <c r="AF28" i="12"/>
  <c r="AG28" i="12"/>
  <c r="AE29" i="12"/>
  <c r="AF29" i="12"/>
  <c r="AG29" i="12"/>
  <c r="AE30" i="12"/>
  <c r="AF30" i="12"/>
  <c r="AG30" i="12"/>
  <c r="AE31" i="12"/>
  <c r="AF31" i="12"/>
  <c r="AG31" i="12"/>
  <c r="AE32" i="12"/>
  <c r="AF32" i="12"/>
  <c r="AG32" i="12"/>
  <c r="AE33" i="12"/>
  <c r="AF33" i="12"/>
  <c r="AG33" i="12"/>
  <c r="AE34" i="12"/>
  <c r="AF34" i="12"/>
  <c r="AG34" i="12"/>
  <c r="AE35" i="12"/>
  <c r="AF35" i="12"/>
  <c r="AG35" i="12"/>
  <c r="AE36" i="12"/>
  <c r="AF36" i="12"/>
  <c r="AG36" i="12"/>
  <c r="AE37" i="12"/>
  <c r="AF37" i="12"/>
  <c r="AG37" i="12"/>
  <c r="AE38" i="12"/>
  <c r="AF38" i="12"/>
  <c r="AG38" i="12"/>
  <c r="AE39" i="12"/>
  <c r="AF39" i="12"/>
  <c r="AG39" i="12"/>
  <c r="AE40" i="12"/>
  <c r="AF40" i="12"/>
  <c r="AG40" i="12"/>
  <c r="AE41" i="12"/>
  <c r="AF41" i="12"/>
  <c r="AG41" i="12"/>
  <c r="AE42" i="12"/>
  <c r="AF42" i="12"/>
  <c r="AG42" i="12"/>
  <c r="AE43" i="12"/>
  <c r="AF43" i="12"/>
  <c r="AG43" i="12"/>
  <c r="AE44" i="12"/>
  <c r="AF44" i="12"/>
  <c r="AG44" i="12"/>
  <c r="AE45" i="12"/>
  <c r="AF45" i="12"/>
  <c r="AG45" i="12"/>
  <c r="AE46" i="12"/>
  <c r="AF46" i="12"/>
  <c r="AG46" i="12"/>
  <c r="AE47" i="12"/>
  <c r="AF47" i="12"/>
  <c r="AG47" i="12"/>
  <c r="AE48" i="12"/>
  <c r="AF48" i="12"/>
  <c r="AG48" i="12"/>
  <c r="AE49" i="12"/>
  <c r="AF49" i="12"/>
  <c r="AG49" i="12"/>
  <c r="AE50" i="12"/>
  <c r="AF50" i="12"/>
  <c r="AG50" i="12"/>
  <c r="AE51" i="12"/>
  <c r="AF51" i="12"/>
  <c r="AG51" i="12"/>
  <c r="AE52" i="12"/>
  <c r="AF52" i="12"/>
  <c r="AG52" i="12"/>
  <c r="AE53" i="12"/>
  <c r="AF53" i="12"/>
  <c r="AG53" i="12"/>
  <c r="AE54" i="12"/>
  <c r="AF54" i="12"/>
  <c r="AG54" i="12"/>
  <c r="AE55" i="12"/>
  <c r="AF55" i="12"/>
  <c r="AG55" i="12"/>
  <c r="AE56" i="12"/>
  <c r="AF56" i="12"/>
  <c r="AG56" i="12"/>
  <c r="AE57" i="12"/>
  <c r="AF57" i="12"/>
  <c r="AG57" i="12"/>
  <c r="AE58" i="12"/>
  <c r="AF58" i="12"/>
  <c r="AG58" i="12"/>
  <c r="AE59" i="12"/>
  <c r="AF59" i="12"/>
  <c r="AG59" i="12"/>
  <c r="AE60" i="12"/>
  <c r="AF60" i="12"/>
  <c r="AG60" i="12"/>
  <c r="AE61" i="12"/>
  <c r="AF61" i="12"/>
  <c r="AG61" i="12"/>
  <c r="AE62" i="12"/>
  <c r="AF62" i="12"/>
  <c r="AG62" i="12"/>
  <c r="AE63" i="12"/>
  <c r="AF63" i="12"/>
  <c r="AG63" i="12"/>
  <c r="AE64" i="12"/>
  <c r="AF64" i="12"/>
  <c r="AG64" i="12"/>
  <c r="AE65" i="12"/>
  <c r="AF65" i="12"/>
  <c r="AG65" i="12"/>
  <c r="AE66" i="12"/>
  <c r="AF66" i="12"/>
  <c r="AG66" i="12"/>
  <c r="AE67" i="12"/>
  <c r="AF67" i="12"/>
  <c r="AG67" i="12"/>
  <c r="AE68" i="12"/>
  <c r="AF68" i="12"/>
  <c r="AG68" i="12"/>
  <c r="AE69" i="12"/>
  <c r="AF69" i="12"/>
  <c r="AG69" i="12"/>
  <c r="AE70" i="12"/>
  <c r="AF70" i="12"/>
  <c r="AG70" i="12"/>
  <c r="AE71" i="12"/>
  <c r="AF71" i="12"/>
  <c r="AG71" i="12"/>
  <c r="AE72" i="12"/>
  <c r="AF72" i="12"/>
  <c r="AG72" i="12"/>
  <c r="AE73" i="12"/>
  <c r="AF73" i="12"/>
  <c r="AG73" i="12"/>
  <c r="AE74" i="12"/>
  <c r="AF74" i="12"/>
  <c r="AG74" i="12"/>
  <c r="AE75" i="12"/>
  <c r="AF75" i="12"/>
  <c r="AG75" i="12"/>
  <c r="AE76" i="12"/>
  <c r="AF76" i="12"/>
  <c r="AG76" i="12"/>
  <c r="AE77" i="12"/>
  <c r="AF77" i="12"/>
  <c r="AG77" i="12"/>
  <c r="AE78" i="12"/>
  <c r="AF78" i="12"/>
  <c r="AG78" i="12"/>
  <c r="AE79" i="12"/>
  <c r="AF79" i="12"/>
  <c r="AG79" i="12"/>
  <c r="AE80" i="12"/>
  <c r="AF80" i="12"/>
  <c r="AG80" i="12"/>
  <c r="AE81" i="12"/>
  <c r="AF81" i="12"/>
  <c r="AG81" i="12"/>
  <c r="AE82" i="12"/>
  <c r="AF82" i="12"/>
  <c r="AG82" i="12"/>
  <c r="AE83" i="12"/>
  <c r="AF83" i="12"/>
  <c r="AG83" i="12"/>
  <c r="AE84" i="12"/>
  <c r="AF84" i="12"/>
  <c r="AG84" i="12"/>
  <c r="AE85" i="12"/>
  <c r="AF85" i="12"/>
  <c r="AG85" i="12"/>
  <c r="AE86" i="12"/>
  <c r="AF86" i="12"/>
  <c r="AG86" i="12"/>
  <c r="AE87" i="12"/>
  <c r="AF87" i="12"/>
  <c r="AG87" i="12"/>
  <c r="AE88" i="12"/>
  <c r="AF88" i="12"/>
  <c r="AG88" i="12"/>
  <c r="AE89" i="12"/>
  <c r="AF89" i="12"/>
  <c r="AG89" i="12"/>
  <c r="AE90" i="12"/>
  <c r="AF90" i="12"/>
  <c r="AG90" i="12"/>
  <c r="AE91" i="12"/>
  <c r="AF91" i="12"/>
  <c r="AG91" i="12"/>
  <c r="AE92" i="12"/>
  <c r="AF92" i="12"/>
  <c r="AG92" i="12"/>
  <c r="AE93" i="12"/>
  <c r="AF93" i="12"/>
  <c r="AG93" i="12"/>
  <c r="AE94" i="12"/>
  <c r="AF94" i="12"/>
  <c r="AG94" i="12"/>
  <c r="AE95" i="12"/>
  <c r="AF95" i="12"/>
  <c r="AG95" i="12"/>
  <c r="AE96" i="12"/>
  <c r="AF96" i="12"/>
  <c r="AG96" i="12"/>
  <c r="AE97" i="12"/>
  <c r="AF97" i="12"/>
  <c r="AG97" i="12"/>
  <c r="AE98" i="12"/>
  <c r="AF98" i="12"/>
  <c r="AG98" i="12"/>
  <c r="AE99" i="12"/>
  <c r="AF99" i="12"/>
  <c r="AG99" i="12"/>
  <c r="AE100" i="12"/>
  <c r="AF100" i="12"/>
  <c r="AG100" i="12"/>
  <c r="AE101" i="12"/>
  <c r="AF101" i="12"/>
  <c r="AG101" i="12"/>
  <c r="AE102" i="12"/>
  <c r="AF102" i="12"/>
  <c r="AG102" i="12"/>
  <c r="AE103" i="12"/>
  <c r="AF103" i="12"/>
  <c r="AG103" i="12"/>
  <c r="AE104" i="12"/>
  <c r="AF104" i="12"/>
  <c r="AG104" i="12"/>
  <c r="AE105" i="12"/>
  <c r="AF105" i="12"/>
  <c r="AG105" i="12"/>
  <c r="AE106" i="12"/>
  <c r="AF106" i="12"/>
  <c r="AG106" i="12"/>
  <c r="AE107" i="12"/>
  <c r="AF107" i="12"/>
  <c r="AG107" i="12"/>
  <c r="AE108" i="12"/>
  <c r="AF108" i="12"/>
  <c r="AG108" i="12"/>
  <c r="AE109" i="12"/>
  <c r="AF109" i="12"/>
  <c r="AG109" i="12"/>
  <c r="AE110" i="12"/>
  <c r="AF110" i="12"/>
  <c r="AG110" i="12"/>
  <c r="AE111" i="12"/>
  <c r="AF111" i="12"/>
  <c r="AG111" i="12"/>
  <c r="AE112" i="12"/>
  <c r="AF112" i="12"/>
  <c r="AG112" i="12"/>
  <c r="AE113" i="12"/>
  <c r="AF113" i="12"/>
  <c r="AG113" i="12"/>
  <c r="AE114" i="12"/>
  <c r="AF114" i="12"/>
  <c r="AG114" i="12"/>
  <c r="AE115" i="12"/>
  <c r="AF115" i="12"/>
  <c r="AG115" i="12"/>
  <c r="AE116" i="12"/>
  <c r="AF116" i="12"/>
  <c r="AG116" i="12"/>
  <c r="AE117" i="12"/>
  <c r="AF117" i="12"/>
  <c r="AG117" i="12"/>
  <c r="AE118" i="12"/>
  <c r="AF118" i="12"/>
  <c r="AG118" i="12"/>
  <c r="AE119" i="12"/>
  <c r="AF119" i="12"/>
  <c r="AG119" i="12"/>
  <c r="AE120" i="12"/>
  <c r="AF120" i="12"/>
  <c r="AG120" i="12"/>
  <c r="AE121" i="12"/>
  <c r="AF121" i="12"/>
  <c r="AG121" i="12"/>
  <c r="AE122" i="12"/>
  <c r="AF122" i="12"/>
  <c r="AG122" i="12"/>
  <c r="AE123" i="12"/>
  <c r="AF123" i="12"/>
  <c r="AG123" i="12"/>
  <c r="AE124" i="12"/>
  <c r="AF124" i="12"/>
  <c r="AG124" i="12"/>
  <c r="AE125" i="12"/>
  <c r="AF125" i="12"/>
  <c r="AG125" i="12"/>
  <c r="AE126" i="12"/>
  <c r="AF126" i="12"/>
  <c r="AG126" i="12"/>
  <c r="AE127" i="12"/>
  <c r="AF127" i="12"/>
  <c r="AG127" i="12"/>
  <c r="AE128" i="12"/>
  <c r="AF128" i="12"/>
  <c r="AG128" i="12"/>
  <c r="AE129" i="12"/>
  <c r="AF129" i="12"/>
  <c r="AG129" i="12"/>
  <c r="AE130" i="12"/>
  <c r="AF130" i="12"/>
  <c r="AG130" i="12"/>
  <c r="AE131" i="12"/>
  <c r="AF131" i="12"/>
  <c r="AG131" i="12"/>
  <c r="AE132" i="12"/>
  <c r="AF132" i="12"/>
  <c r="AG132" i="12"/>
  <c r="AE133" i="12"/>
  <c r="AF133" i="12"/>
  <c r="AG133" i="12"/>
  <c r="AE134" i="12"/>
  <c r="AF134" i="12"/>
  <c r="AG134" i="12"/>
  <c r="AE135" i="12"/>
  <c r="AF135" i="12"/>
  <c r="AG135" i="12"/>
  <c r="AE136" i="12"/>
  <c r="AF136" i="12"/>
  <c r="AG136" i="12"/>
  <c r="AE137" i="12"/>
  <c r="AF137" i="12"/>
  <c r="AG137" i="12"/>
  <c r="AE138" i="12"/>
  <c r="AF138" i="12"/>
  <c r="AG138" i="12"/>
  <c r="AE139" i="12"/>
  <c r="AF139" i="12"/>
  <c r="AG139" i="12"/>
  <c r="AE140" i="12"/>
  <c r="AF140" i="12"/>
  <c r="AG140" i="12"/>
  <c r="AE141" i="12"/>
  <c r="AF141" i="12"/>
  <c r="AG141" i="12"/>
  <c r="AE142" i="12"/>
  <c r="AF142" i="12"/>
  <c r="AG142" i="12"/>
  <c r="AE143" i="12"/>
  <c r="AF143" i="12"/>
  <c r="AG143" i="12"/>
  <c r="AE144" i="12"/>
  <c r="AF144" i="12"/>
  <c r="AG144" i="12"/>
  <c r="AE145" i="12"/>
  <c r="AF145" i="12"/>
  <c r="AG145" i="12"/>
  <c r="AE146" i="12"/>
  <c r="AF146" i="12"/>
  <c r="AG146" i="12"/>
  <c r="AE147" i="12"/>
  <c r="AF147" i="12"/>
  <c r="AG147" i="12"/>
  <c r="AE148" i="12"/>
  <c r="AF148" i="12"/>
  <c r="AG148" i="12"/>
  <c r="AE149" i="12"/>
  <c r="AF149" i="12"/>
  <c r="AG149" i="12"/>
  <c r="AE150" i="12"/>
  <c r="AF150" i="12"/>
  <c r="AG150" i="12"/>
  <c r="AE151" i="12"/>
  <c r="AF151" i="12"/>
  <c r="AG151" i="12"/>
  <c r="AE152" i="12"/>
  <c r="AF152" i="12"/>
  <c r="AG152" i="12"/>
  <c r="AE153" i="12"/>
  <c r="AF153" i="12"/>
  <c r="AG153" i="12"/>
  <c r="AE154" i="12"/>
  <c r="AF154" i="12"/>
  <c r="AG154" i="12"/>
  <c r="AE155" i="12"/>
  <c r="AF155" i="12"/>
  <c r="AG155" i="12"/>
  <c r="AE156" i="12"/>
  <c r="AF156" i="12"/>
  <c r="AG156" i="12"/>
  <c r="AE157" i="12"/>
  <c r="AF157" i="12"/>
  <c r="AG157" i="12"/>
  <c r="AE158" i="12"/>
  <c r="AF158" i="12"/>
  <c r="AG158" i="12"/>
  <c r="AE159" i="12"/>
  <c r="AF159" i="12"/>
  <c r="AG159" i="12"/>
  <c r="AE160" i="12"/>
  <c r="AF160" i="12"/>
  <c r="AG160" i="12"/>
  <c r="AE161" i="12"/>
  <c r="AF161" i="12"/>
  <c r="AG161" i="12"/>
  <c r="AE162" i="12"/>
  <c r="AF162" i="12"/>
  <c r="AG162" i="12"/>
  <c r="AE163" i="12"/>
  <c r="AF163" i="12"/>
  <c r="AG163" i="12"/>
  <c r="AE164" i="12"/>
  <c r="AF164" i="12"/>
  <c r="AG164" i="12"/>
  <c r="AE165" i="12"/>
  <c r="AF165" i="12"/>
  <c r="AG165" i="12"/>
  <c r="AE166" i="12"/>
  <c r="AF166" i="12"/>
  <c r="AG166" i="12"/>
  <c r="AE167" i="12"/>
  <c r="AF167" i="12"/>
  <c r="AG167" i="12"/>
  <c r="AE168" i="12"/>
  <c r="AF168" i="12"/>
  <c r="AG168" i="12"/>
  <c r="AE169" i="12"/>
  <c r="AF169" i="12"/>
  <c r="AG169" i="12"/>
  <c r="AE170" i="12"/>
  <c r="AF170" i="12"/>
  <c r="AG170" i="12"/>
  <c r="AE171" i="12"/>
  <c r="AF171" i="12"/>
  <c r="AG171" i="12"/>
  <c r="AE172" i="12"/>
  <c r="AF172" i="12"/>
  <c r="AG172" i="12"/>
  <c r="AE173" i="12"/>
  <c r="AF173" i="12"/>
  <c r="AG173" i="12"/>
  <c r="AE174" i="12"/>
  <c r="AF174" i="12"/>
  <c r="AG174" i="12"/>
  <c r="AE175" i="12"/>
  <c r="AF175" i="12"/>
  <c r="AG175" i="12"/>
  <c r="AE176" i="12"/>
  <c r="AF176" i="12"/>
  <c r="AG176" i="12"/>
  <c r="AE177" i="12"/>
  <c r="AF177" i="12"/>
  <c r="AG177" i="12"/>
  <c r="AE178" i="12"/>
  <c r="AF178" i="12"/>
  <c r="AG178" i="12"/>
  <c r="AE179" i="12"/>
  <c r="AF179" i="12"/>
  <c r="AG179" i="12"/>
  <c r="AE180" i="12"/>
  <c r="AF180" i="12"/>
  <c r="AG180" i="12"/>
  <c r="AE181" i="12"/>
  <c r="AF181" i="12"/>
  <c r="AG181" i="12"/>
  <c r="AE182" i="12"/>
  <c r="AF182" i="12"/>
  <c r="AG182" i="12"/>
  <c r="AE183" i="12"/>
  <c r="AF183" i="12"/>
  <c r="AG183" i="12"/>
  <c r="AE184" i="12"/>
  <c r="AF184" i="12"/>
  <c r="AG184" i="12"/>
  <c r="AE185" i="12"/>
  <c r="AF185" i="12"/>
  <c r="AG185" i="12"/>
  <c r="AE186" i="12"/>
  <c r="AF186" i="12"/>
  <c r="AG186" i="12"/>
  <c r="AE187" i="12"/>
  <c r="AF187" i="12"/>
  <c r="AG187" i="12"/>
  <c r="AE188" i="12"/>
  <c r="AF188" i="12"/>
  <c r="AG188" i="12"/>
  <c r="AE189" i="12"/>
  <c r="AF189" i="12"/>
  <c r="AG189" i="12"/>
  <c r="AE190" i="12"/>
  <c r="AF190" i="12"/>
  <c r="AG190" i="12"/>
  <c r="AE191" i="12"/>
  <c r="AF191" i="12"/>
  <c r="AG191" i="12"/>
  <c r="AE192" i="12"/>
  <c r="AF192" i="12"/>
  <c r="AG192" i="12"/>
  <c r="AE193" i="12"/>
  <c r="AF193" i="12"/>
  <c r="AG193" i="12"/>
  <c r="AE194" i="12"/>
  <c r="AF194" i="12"/>
  <c r="AG194" i="12"/>
  <c r="AE195" i="12"/>
  <c r="AF195" i="12"/>
  <c r="AG195" i="12"/>
  <c r="AE196" i="12"/>
  <c r="AF196" i="12"/>
  <c r="AG196" i="12"/>
  <c r="AE197" i="12"/>
  <c r="AF197" i="12"/>
  <c r="AG197" i="12"/>
  <c r="AE198" i="12"/>
  <c r="AF198" i="12"/>
  <c r="AG198" i="12"/>
  <c r="AE199" i="12"/>
  <c r="AF199" i="12"/>
  <c r="AG199" i="12"/>
  <c r="AE200" i="12"/>
  <c r="AF200" i="12"/>
  <c r="AG200" i="12"/>
  <c r="AE201" i="12"/>
  <c r="AF201" i="12"/>
  <c r="AG201" i="12"/>
  <c r="AE202" i="12"/>
  <c r="AF202" i="12"/>
  <c r="AG202" i="12"/>
  <c r="AE203" i="12"/>
  <c r="AF203" i="12"/>
  <c r="AG203" i="12"/>
  <c r="AE204" i="12"/>
  <c r="AF204" i="12"/>
  <c r="AG204" i="12"/>
  <c r="AE205" i="12"/>
  <c r="AF205" i="12"/>
  <c r="AG205" i="12"/>
  <c r="AE206" i="12"/>
  <c r="AF206" i="12"/>
  <c r="AG206" i="12"/>
  <c r="AE207" i="12"/>
  <c r="AF207" i="12"/>
  <c r="AG207" i="12"/>
  <c r="AE208" i="12"/>
  <c r="AF208" i="12"/>
  <c r="AG208" i="12"/>
  <c r="AE209" i="12"/>
  <c r="AF209" i="12"/>
  <c r="AG209" i="12"/>
  <c r="AE210" i="12"/>
  <c r="AF210" i="12"/>
  <c r="AG210" i="12"/>
  <c r="AE211" i="12"/>
  <c r="AF211" i="12"/>
  <c r="AG211" i="12"/>
  <c r="AE212" i="12"/>
  <c r="AF212" i="12"/>
  <c r="AG212" i="12"/>
  <c r="AE213" i="12"/>
  <c r="AF213" i="12"/>
  <c r="AG213" i="12"/>
  <c r="AE214" i="12"/>
  <c r="AF214" i="12"/>
  <c r="AG214" i="12"/>
  <c r="AE215" i="12"/>
  <c r="AF215" i="12"/>
  <c r="AG215" i="12"/>
  <c r="AE216" i="12"/>
  <c r="AF216" i="12"/>
  <c r="AG216" i="12"/>
  <c r="AE217" i="12"/>
  <c r="AF217" i="12"/>
  <c r="AG217" i="12"/>
  <c r="AE218" i="12"/>
  <c r="AF218" i="12"/>
  <c r="AG218" i="12"/>
  <c r="AE219" i="12"/>
  <c r="AF219" i="12"/>
  <c r="AG219" i="12"/>
  <c r="AE220" i="12"/>
  <c r="AF220" i="12"/>
  <c r="AG220" i="12"/>
  <c r="AE221" i="12"/>
  <c r="AF221" i="12"/>
  <c r="AG221" i="12"/>
  <c r="AE222" i="12"/>
  <c r="AF222" i="12"/>
  <c r="AG222" i="12"/>
  <c r="AE223" i="12"/>
  <c r="AF223" i="12"/>
  <c r="AG223" i="12"/>
  <c r="AE224" i="12"/>
  <c r="AF224" i="12"/>
  <c r="AG224" i="12"/>
  <c r="AE225" i="12"/>
  <c r="AF225" i="12"/>
  <c r="AG225" i="12"/>
  <c r="AE226" i="12"/>
  <c r="AF226" i="12"/>
  <c r="AG226" i="12"/>
  <c r="AE227" i="12"/>
  <c r="AF227" i="12"/>
  <c r="AG227" i="12"/>
  <c r="AE228" i="12"/>
  <c r="AF228" i="12"/>
  <c r="AG228" i="12"/>
  <c r="AE229" i="12"/>
  <c r="AF229" i="12"/>
  <c r="AG229" i="12"/>
  <c r="AE230" i="12"/>
  <c r="AF230" i="12"/>
  <c r="AG230" i="12"/>
  <c r="AE231" i="12"/>
  <c r="AF231" i="12"/>
  <c r="AG231" i="12"/>
  <c r="AE232" i="12"/>
  <c r="AF232" i="12"/>
  <c r="AG232" i="12"/>
  <c r="AE233" i="12"/>
  <c r="AF233" i="12"/>
  <c r="AG233" i="12"/>
  <c r="AE234" i="12"/>
  <c r="AF234" i="12"/>
  <c r="AG234" i="12"/>
  <c r="AE235" i="12"/>
  <c r="AF235" i="12"/>
  <c r="AG235" i="12"/>
  <c r="AE236" i="12"/>
  <c r="AF236" i="12"/>
  <c r="AG236" i="12"/>
  <c r="AE237" i="12"/>
  <c r="AF237" i="12"/>
  <c r="AG237" i="12"/>
  <c r="AE238" i="12"/>
  <c r="AF238" i="12"/>
  <c r="AG238" i="12"/>
  <c r="AE239" i="12"/>
  <c r="AF239" i="12"/>
  <c r="AG239" i="12"/>
  <c r="AE240" i="12"/>
  <c r="AF240" i="12"/>
  <c r="AG240" i="12"/>
  <c r="AE241" i="12"/>
  <c r="AF241" i="12"/>
  <c r="AG241" i="12"/>
  <c r="AE242" i="12"/>
  <c r="AF242" i="12"/>
  <c r="AG242" i="12"/>
  <c r="AE243" i="12"/>
  <c r="AF243" i="12"/>
  <c r="AG243" i="12"/>
  <c r="AE244" i="12"/>
  <c r="AF244" i="12"/>
  <c r="AG244" i="12"/>
  <c r="AE245" i="12"/>
  <c r="AF245" i="12"/>
  <c r="AG245" i="12"/>
  <c r="AE246" i="12"/>
  <c r="AF246" i="12"/>
  <c r="AG246" i="12"/>
  <c r="AE247" i="12"/>
  <c r="AF247" i="12"/>
  <c r="AG247" i="12"/>
  <c r="AE248" i="12"/>
  <c r="AF248" i="12"/>
  <c r="AG248" i="12"/>
  <c r="AE249" i="12"/>
  <c r="AF249" i="12"/>
  <c r="AG249" i="12"/>
  <c r="AE250" i="12"/>
  <c r="AF250" i="12"/>
  <c r="AG250" i="12"/>
  <c r="AE251" i="12"/>
  <c r="AF251" i="12"/>
  <c r="AG251" i="12"/>
  <c r="AE252" i="12"/>
  <c r="AF252" i="12"/>
  <c r="AG252" i="12"/>
  <c r="AE253" i="12"/>
  <c r="AF253" i="12"/>
  <c r="AG253" i="12"/>
  <c r="AE254" i="12"/>
  <c r="AF254" i="12"/>
  <c r="AG254" i="12"/>
  <c r="AE255" i="12"/>
  <c r="AF255" i="12"/>
  <c r="AG255" i="12"/>
  <c r="AE256" i="12"/>
  <c r="AF256" i="12"/>
  <c r="AG256" i="12"/>
  <c r="AE257" i="12"/>
  <c r="AF257" i="12"/>
  <c r="AG257" i="12"/>
  <c r="AE258" i="12"/>
  <c r="AF258" i="12"/>
  <c r="AG258" i="12"/>
  <c r="AE259" i="12"/>
  <c r="AF259" i="12"/>
  <c r="AG259" i="12"/>
  <c r="AE260" i="12"/>
  <c r="AF260" i="12"/>
  <c r="AG260" i="12"/>
  <c r="AE261" i="12"/>
  <c r="AF261" i="12"/>
  <c r="AG261" i="12"/>
  <c r="AE262" i="12"/>
  <c r="AF262" i="12"/>
  <c r="AG262" i="12"/>
  <c r="AE263" i="12"/>
  <c r="AF263" i="12"/>
  <c r="AG263" i="12"/>
  <c r="AE264" i="12"/>
  <c r="AF264" i="12"/>
  <c r="AG264" i="12"/>
  <c r="AE265" i="12"/>
  <c r="AF265" i="12"/>
  <c r="AG265" i="12"/>
  <c r="AE266" i="12"/>
  <c r="AF266" i="12"/>
  <c r="AG266" i="12"/>
  <c r="AE267" i="12"/>
  <c r="AF267" i="12"/>
  <c r="AG267" i="12"/>
  <c r="AE268" i="12"/>
  <c r="AF268" i="12"/>
  <c r="AG268" i="12"/>
  <c r="AE269" i="12"/>
  <c r="AF269" i="12"/>
  <c r="AG269" i="12"/>
  <c r="AE270" i="12"/>
  <c r="AF270" i="12"/>
  <c r="AG270" i="12"/>
  <c r="AE271" i="12"/>
  <c r="AF271" i="12"/>
  <c r="AG271" i="12"/>
  <c r="AE272" i="12"/>
  <c r="AF272" i="12"/>
  <c r="AG272" i="12"/>
  <c r="AE273" i="12"/>
  <c r="AF273" i="12"/>
  <c r="AG273" i="12"/>
  <c r="AE274" i="12"/>
  <c r="AF274" i="12"/>
  <c r="AG274" i="12"/>
  <c r="AE275" i="12"/>
  <c r="AF275" i="12"/>
  <c r="AG275" i="12"/>
  <c r="AE276" i="12"/>
  <c r="AF276" i="12"/>
  <c r="AG276" i="12"/>
  <c r="AE277" i="12"/>
  <c r="AF277" i="12"/>
  <c r="AG277" i="12"/>
  <c r="AE278" i="12"/>
  <c r="AF278" i="12"/>
  <c r="AG278" i="12"/>
  <c r="AE279" i="12"/>
  <c r="AF279" i="12"/>
  <c r="AG279" i="12"/>
  <c r="AE280" i="12"/>
  <c r="AF280" i="12"/>
  <c r="AG280" i="12"/>
  <c r="AE281" i="12"/>
  <c r="AF281" i="12"/>
  <c r="AG281" i="12"/>
  <c r="AE282" i="12"/>
  <c r="AF282" i="12"/>
  <c r="AG282" i="12"/>
  <c r="AE283" i="12"/>
  <c r="AF283" i="12"/>
  <c r="AG283" i="12"/>
  <c r="AE284" i="12"/>
  <c r="AF284" i="12"/>
  <c r="AG284" i="12"/>
  <c r="AE285" i="12"/>
  <c r="AF285" i="12"/>
  <c r="AG285" i="12"/>
  <c r="AE286" i="12"/>
  <c r="AF286" i="12"/>
  <c r="AG286" i="12"/>
  <c r="AE287" i="12"/>
  <c r="AF287" i="12"/>
  <c r="AG287" i="12"/>
  <c r="AE288" i="12"/>
  <c r="AF288" i="12"/>
  <c r="AG288" i="12"/>
  <c r="AE289" i="12"/>
  <c r="AF289" i="12"/>
  <c r="AG289" i="12"/>
  <c r="AE290" i="12"/>
  <c r="AF290" i="12"/>
  <c r="AG290" i="12"/>
  <c r="AE291" i="12"/>
  <c r="AF291" i="12"/>
  <c r="AG291" i="12"/>
  <c r="AE292" i="12"/>
  <c r="AF292" i="12"/>
  <c r="AG292" i="12"/>
  <c r="AE293" i="12"/>
  <c r="AF293" i="12"/>
  <c r="AG293" i="12"/>
  <c r="AE294" i="12"/>
  <c r="AF294" i="12"/>
  <c r="AG294" i="12"/>
  <c r="AE295" i="12"/>
  <c r="AF295" i="12"/>
  <c r="AG295" i="12"/>
  <c r="AE296" i="12"/>
  <c r="AF296" i="12"/>
  <c r="AG296" i="12"/>
  <c r="AE297" i="12"/>
  <c r="AF297" i="12"/>
  <c r="AG297" i="12"/>
  <c r="AE298" i="12"/>
  <c r="AF298" i="12"/>
  <c r="AG298" i="12"/>
  <c r="AE299" i="12"/>
  <c r="AF299" i="12"/>
  <c r="AG299" i="12"/>
  <c r="AE300" i="12"/>
  <c r="AF300" i="12"/>
  <c r="AG300" i="12"/>
  <c r="AE301" i="12"/>
  <c r="AF301" i="12"/>
  <c r="AG301" i="12"/>
  <c r="AE302" i="12"/>
  <c r="AF302" i="12"/>
  <c r="AG302" i="12"/>
  <c r="AE303" i="12"/>
  <c r="AF303" i="12"/>
  <c r="AG303" i="12"/>
  <c r="AE304" i="12"/>
  <c r="AF304" i="12"/>
  <c r="AG304" i="12"/>
  <c r="AE305" i="12"/>
  <c r="AF305" i="12"/>
  <c r="AG305" i="12"/>
  <c r="AE306" i="12"/>
  <c r="AF306" i="12"/>
  <c r="AG306" i="12"/>
  <c r="AE307" i="12"/>
  <c r="AF307" i="12"/>
  <c r="AG307" i="12"/>
  <c r="AE308" i="12"/>
  <c r="AF308" i="12"/>
  <c r="AG308" i="12"/>
  <c r="AE309" i="12"/>
  <c r="AF309" i="12"/>
  <c r="AG309" i="12"/>
  <c r="AE310" i="12"/>
  <c r="AF310" i="12"/>
  <c r="AG310" i="12"/>
  <c r="AE311" i="12"/>
  <c r="AF311" i="12"/>
  <c r="AG311" i="12"/>
  <c r="AE312" i="12"/>
  <c r="AF312" i="12"/>
  <c r="AG312" i="12"/>
  <c r="AE313" i="12"/>
  <c r="AF313" i="12"/>
  <c r="AG313" i="12"/>
  <c r="AE314" i="12"/>
  <c r="AF314" i="12"/>
  <c r="AG314" i="12"/>
  <c r="AE315" i="12"/>
  <c r="AF315" i="12"/>
  <c r="AG315" i="12"/>
  <c r="AE316" i="12"/>
  <c r="AF316" i="12"/>
  <c r="AG316" i="12"/>
  <c r="AE317" i="12"/>
  <c r="AF317" i="12"/>
  <c r="AG317" i="12"/>
  <c r="AE318" i="12"/>
  <c r="AF318" i="12"/>
  <c r="AG318" i="12"/>
  <c r="AE319" i="12"/>
  <c r="AF319" i="12"/>
  <c r="AG319" i="12"/>
  <c r="AE320" i="12"/>
  <c r="AF320" i="12"/>
  <c r="AG320" i="12"/>
  <c r="AE321" i="12"/>
  <c r="AF321" i="12"/>
  <c r="AG321" i="12"/>
  <c r="AE322" i="12"/>
  <c r="AF322" i="12"/>
  <c r="AG322" i="12"/>
  <c r="AE323" i="12"/>
  <c r="AF323" i="12"/>
  <c r="AG323" i="12"/>
  <c r="AE324" i="12"/>
  <c r="AF324" i="12"/>
  <c r="AG324" i="12"/>
  <c r="AE325" i="12"/>
  <c r="AF325" i="12"/>
  <c r="AG325" i="12"/>
  <c r="AE326" i="12"/>
  <c r="AF326" i="12"/>
  <c r="AG326" i="12"/>
  <c r="AE327" i="12"/>
  <c r="AF327" i="12"/>
  <c r="AG327" i="12"/>
  <c r="AE328" i="12"/>
  <c r="AF328" i="12"/>
  <c r="AG328" i="12"/>
  <c r="AE329" i="12"/>
  <c r="AF329" i="12"/>
  <c r="AG329" i="12"/>
  <c r="AE330" i="12"/>
  <c r="AF330" i="12"/>
  <c r="AG330" i="12"/>
  <c r="AE331" i="12"/>
  <c r="AF331" i="12"/>
  <c r="AG331" i="12"/>
  <c r="AE332" i="12"/>
  <c r="AF332" i="12"/>
  <c r="AG332" i="12"/>
  <c r="AE333" i="12"/>
  <c r="AF333" i="12"/>
  <c r="AG333" i="12"/>
  <c r="AE334" i="12"/>
  <c r="AF334" i="12"/>
  <c r="AG334" i="12"/>
  <c r="AE335" i="12"/>
  <c r="AF335" i="12"/>
  <c r="AG335" i="12"/>
  <c r="AE336" i="12"/>
  <c r="AF336" i="12"/>
  <c r="AG336" i="12"/>
  <c r="AE337" i="12"/>
  <c r="AF337" i="12"/>
  <c r="AG337" i="12"/>
  <c r="AE338" i="12"/>
  <c r="AF338" i="12"/>
  <c r="AG338" i="12"/>
  <c r="AE339" i="12"/>
  <c r="AF339" i="12"/>
  <c r="AG339" i="12"/>
  <c r="AE340" i="12"/>
  <c r="AF340" i="12"/>
  <c r="AG340" i="12"/>
  <c r="AE341" i="12"/>
  <c r="AF341" i="12"/>
  <c r="AG341" i="12"/>
  <c r="AE342" i="12"/>
  <c r="AF342" i="12"/>
  <c r="AG342" i="12"/>
  <c r="AE343" i="12"/>
  <c r="AF343" i="12"/>
  <c r="AG343" i="12"/>
  <c r="AE344" i="12"/>
  <c r="AF344" i="12"/>
  <c r="AG344" i="12"/>
  <c r="AE345" i="12"/>
  <c r="AF345" i="12"/>
  <c r="AG345" i="12"/>
  <c r="AE346" i="12"/>
  <c r="AF346" i="12"/>
  <c r="AG346" i="12"/>
  <c r="AE347" i="12"/>
  <c r="AF347" i="12"/>
  <c r="AG347" i="12"/>
  <c r="AE348" i="12"/>
  <c r="AF348" i="12"/>
  <c r="AG348" i="12"/>
  <c r="AE349" i="12"/>
  <c r="AF349" i="12"/>
  <c r="AG349" i="12"/>
  <c r="AE350" i="12"/>
  <c r="AF350" i="12"/>
  <c r="AG350" i="12"/>
  <c r="AE351" i="12"/>
  <c r="AF351" i="12"/>
  <c r="AG351" i="12"/>
  <c r="AE352" i="12"/>
  <c r="AF352" i="12"/>
  <c r="AG352" i="12"/>
  <c r="AE353" i="12"/>
  <c r="AF353" i="12"/>
  <c r="AG353" i="12"/>
  <c r="AE354" i="12"/>
  <c r="AF354" i="12"/>
  <c r="AG354" i="12"/>
  <c r="AE355" i="12"/>
  <c r="AF355" i="12"/>
  <c r="AG355" i="12"/>
  <c r="AE356" i="12"/>
  <c r="AF356" i="12"/>
  <c r="AG356" i="12"/>
  <c r="AE357" i="12"/>
  <c r="AF357" i="12"/>
  <c r="AG357" i="12"/>
  <c r="AE358" i="12"/>
  <c r="AF358" i="12"/>
  <c r="AG358" i="12"/>
  <c r="AE359" i="12"/>
  <c r="AF359" i="12"/>
  <c r="AG359" i="12"/>
  <c r="AE360" i="12"/>
  <c r="AF360" i="12"/>
  <c r="AG360" i="12"/>
  <c r="AE361" i="12"/>
  <c r="AF361" i="12"/>
  <c r="AG361" i="12"/>
  <c r="AE362" i="12"/>
  <c r="AF362" i="12"/>
  <c r="AG362" i="12"/>
  <c r="AE363" i="12"/>
  <c r="AF363" i="12"/>
  <c r="AG363" i="12"/>
  <c r="AE364" i="12"/>
  <c r="AF364" i="12"/>
  <c r="AG364" i="12"/>
  <c r="AE365" i="12"/>
  <c r="AF365" i="12"/>
  <c r="AG365" i="12"/>
  <c r="AE366" i="12"/>
  <c r="AF366" i="12"/>
  <c r="AG366" i="12"/>
  <c r="AE367" i="12"/>
  <c r="AF367" i="12"/>
  <c r="AG367" i="12"/>
  <c r="AE368" i="12"/>
  <c r="AF368" i="12"/>
  <c r="AG368" i="12"/>
  <c r="AE369" i="12"/>
  <c r="AF369" i="12"/>
  <c r="AG369" i="12"/>
  <c r="AE370" i="12"/>
  <c r="AF370" i="12"/>
  <c r="AG370" i="12"/>
  <c r="AE371" i="12"/>
  <c r="AF371" i="12"/>
  <c r="AG371" i="12"/>
  <c r="AE372" i="12"/>
  <c r="AF372" i="12"/>
  <c r="AG372" i="12"/>
  <c r="AE373" i="12"/>
  <c r="AF373" i="12"/>
  <c r="AG373" i="12"/>
  <c r="AE374" i="12"/>
  <c r="AF374" i="12"/>
  <c r="AG374" i="12"/>
  <c r="AE375" i="12"/>
  <c r="AF375" i="12"/>
  <c r="AG375" i="12"/>
  <c r="AE376" i="12"/>
  <c r="AF376" i="12"/>
  <c r="AG376" i="12"/>
  <c r="AE377" i="12"/>
  <c r="AF377" i="12"/>
  <c r="AG377" i="12"/>
  <c r="AE378" i="12"/>
  <c r="AF378" i="12"/>
  <c r="AG378" i="12"/>
  <c r="AE379" i="12"/>
  <c r="AF379" i="12"/>
  <c r="AG379" i="12"/>
  <c r="AE380" i="12"/>
  <c r="AF380" i="12"/>
  <c r="AG380" i="12"/>
  <c r="AE381" i="12"/>
  <c r="AF381" i="12"/>
  <c r="AG381" i="12"/>
  <c r="AE382" i="12"/>
  <c r="AF382" i="12"/>
  <c r="AG382" i="12"/>
  <c r="AE383" i="12"/>
  <c r="AF383" i="12"/>
  <c r="AG383" i="12"/>
  <c r="AE384" i="12"/>
  <c r="AF384" i="12"/>
  <c r="AG384" i="12"/>
  <c r="AE385" i="12"/>
  <c r="AF385" i="12"/>
  <c r="AG385" i="12"/>
  <c r="AE386" i="12"/>
  <c r="AF386" i="12"/>
  <c r="AG386" i="12"/>
  <c r="AE387" i="12"/>
  <c r="AF387" i="12"/>
  <c r="AG387" i="12"/>
  <c r="AE388" i="12"/>
  <c r="AF388" i="12"/>
  <c r="AG388" i="12"/>
  <c r="AE389" i="12"/>
  <c r="AF389" i="12"/>
  <c r="AG389" i="12"/>
  <c r="AE390" i="12"/>
  <c r="AF390" i="12"/>
  <c r="AG390" i="12"/>
  <c r="AE391" i="12"/>
  <c r="AF391" i="12"/>
  <c r="AG391" i="12"/>
  <c r="AE392" i="12"/>
  <c r="AF392" i="12"/>
  <c r="AG392" i="12"/>
  <c r="AE393" i="12"/>
  <c r="AF393" i="12"/>
  <c r="AG393" i="12"/>
  <c r="AE394" i="12"/>
  <c r="AF394" i="12"/>
  <c r="AG394" i="12"/>
  <c r="AE395" i="12"/>
  <c r="AF395" i="12"/>
  <c r="AG395" i="12"/>
  <c r="AE396" i="12"/>
  <c r="AF396" i="12"/>
  <c r="AG396" i="12"/>
  <c r="AE397" i="12"/>
  <c r="AF397" i="12"/>
  <c r="AG397" i="12"/>
  <c r="AE398" i="12"/>
  <c r="AF398" i="12"/>
  <c r="AG398" i="12"/>
  <c r="AE399" i="12"/>
  <c r="AF399" i="12"/>
  <c r="AG399" i="12"/>
  <c r="AE400" i="12"/>
  <c r="AF400" i="12"/>
  <c r="AG400" i="12"/>
  <c r="AE401" i="12"/>
  <c r="AF401" i="12"/>
  <c r="AG401" i="12"/>
  <c r="AE402" i="12"/>
  <c r="AF402" i="12"/>
  <c r="AG402" i="12"/>
  <c r="AE403" i="12"/>
  <c r="AF403" i="12"/>
  <c r="AG403" i="12"/>
  <c r="AE404" i="12"/>
  <c r="AF404" i="12"/>
  <c r="AG404" i="12"/>
  <c r="AE405" i="12"/>
  <c r="AF405" i="12"/>
  <c r="AG405" i="12"/>
  <c r="AE406" i="12"/>
  <c r="AF406" i="12"/>
  <c r="AG406" i="12"/>
  <c r="AE407" i="12"/>
  <c r="AF407" i="12"/>
  <c r="AG407" i="12"/>
  <c r="AE408" i="12"/>
  <c r="AF408" i="12"/>
  <c r="AG408" i="12"/>
  <c r="AE409" i="12"/>
  <c r="AF409" i="12"/>
  <c r="AG409" i="12"/>
  <c r="AE10" i="12" l="1"/>
  <c r="AF10" i="12"/>
  <c r="AG10" i="12"/>
  <c r="AH10" i="12"/>
  <c r="AI10" i="12"/>
  <c r="AJ10" i="12"/>
  <c r="AK10" i="12"/>
  <c r="AL10" i="12"/>
  <c r="D44" i="13"/>
  <c r="D29" i="18" s="1"/>
  <c r="D45" i="13"/>
  <c r="D30" i="18" s="1"/>
  <c r="C44" i="13"/>
  <c r="C29" i="18" s="1"/>
  <c r="C45" i="13"/>
  <c r="C30" i="18" s="1"/>
  <c r="C26" i="13"/>
  <c r="C25" i="13"/>
  <c r="S43" i="12" l="1"/>
  <c r="S75" i="12"/>
  <c r="R99" i="12"/>
  <c r="R107" i="12"/>
  <c r="R115" i="12"/>
  <c r="R123" i="12"/>
  <c r="R131" i="12"/>
  <c r="R139" i="12"/>
  <c r="R147" i="12"/>
  <c r="R155" i="12"/>
  <c r="R163" i="12"/>
  <c r="R171" i="12"/>
  <c r="R179" i="12"/>
  <c r="R187" i="12"/>
  <c r="R195" i="12"/>
  <c r="Q247" i="12"/>
  <c r="Q249" i="12"/>
  <c r="Q251" i="12"/>
  <c r="Q253" i="12"/>
  <c r="Q255" i="12"/>
  <c r="Q257" i="12"/>
  <c r="Q259" i="12"/>
  <c r="Q261" i="12"/>
  <c r="Q263" i="12"/>
  <c r="Q265" i="12"/>
  <c r="Q267" i="12"/>
  <c r="Q269" i="12"/>
  <c r="Q271" i="12"/>
  <c r="Q273" i="12"/>
  <c r="Q275" i="12"/>
  <c r="Q277" i="12"/>
  <c r="Q279" i="12"/>
  <c r="Q281" i="12"/>
  <c r="Q283" i="12"/>
  <c r="Q285" i="12"/>
  <c r="Q287" i="12"/>
  <c r="Q289" i="12"/>
  <c r="Q291" i="12"/>
  <c r="Q293" i="12"/>
  <c r="Q295" i="12"/>
  <c r="Q297" i="12"/>
  <c r="Q299" i="12"/>
  <c r="Q301" i="12"/>
  <c r="Q303" i="12"/>
  <c r="Q305" i="12"/>
  <c r="Q307" i="12"/>
  <c r="Q309" i="12"/>
  <c r="Q311" i="12"/>
  <c r="Q313" i="12"/>
  <c r="Q315" i="12"/>
  <c r="Q317" i="12"/>
  <c r="Q319" i="12"/>
  <c r="Q321" i="12"/>
  <c r="S322" i="12"/>
  <c r="P324" i="12"/>
  <c r="Q325" i="12"/>
  <c r="S326" i="12"/>
  <c r="P328" i="12"/>
  <c r="Q329" i="12"/>
  <c r="S330" i="12"/>
  <c r="P332" i="12"/>
  <c r="Q333" i="12"/>
  <c r="S334" i="12"/>
  <c r="P336" i="12"/>
  <c r="Q337" i="12"/>
  <c r="S338" i="12"/>
  <c r="P340" i="12"/>
  <c r="Q341" i="12"/>
  <c r="S342" i="12"/>
  <c r="P344" i="12"/>
  <c r="Q345" i="12"/>
  <c r="S346" i="12"/>
  <c r="P348" i="12"/>
  <c r="Q349" i="12"/>
  <c r="S350" i="12"/>
  <c r="P352" i="12"/>
  <c r="Q353" i="12"/>
  <c r="S354" i="12"/>
  <c r="P356" i="12"/>
  <c r="Q357" i="12"/>
  <c r="S358" i="12"/>
  <c r="P360" i="12"/>
  <c r="Q361" i="12"/>
  <c r="Q362" i="12"/>
  <c r="Q363" i="12"/>
  <c r="Q365" i="12"/>
  <c r="Q366" i="12"/>
  <c r="Q367" i="12"/>
  <c r="Q369" i="12"/>
  <c r="Q370" i="12"/>
  <c r="Q371" i="12"/>
  <c r="Q373" i="12"/>
  <c r="Q374" i="12"/>
  <c r="Q375" i="12"/>
  <c r="Q377" i="12"/>
  <c r="Q378" i="12"/>
  <c r="Q379" i="12"/>
  <c r="Q381" i="12"/>
  <c r="Q382" i="12"/>
  <c r="Q383" i="12"/>
  <c r="Q385" i="12"/>
  <c r="Q386" i="12"/>
  <c r="Q387" i="12"/>
  <c r="Q389" i="12"/>
  <c r="Q390" i="12"/>
  <c r="Q391" i="12"/>
  <c r="Q393" i="12"/>
  <c r="Q394" i="12"/>
  <c r="Q395" i="12"/>
  <c r="Q397" i="12"/>
  <c r="Q398" i="12"/>
  <c r="Q399" i="12"/>
  <c r="Q401" i="12"/>
  <c r="Q402" i="12"/>
  <c r="Q403" i="12"/>
  <c r="S405" i="12"/>
  <c r="R409" i="12"/>
  <c r="D11" i="12"/>
  <c r="D12" i="12"/>
  <c r="D13" i="12"/>
  <c r="D14" i="12"/>
  <c r="D15" i="12"/>
  <c r="D16" i="12"/>
  <c r="D17" i="12"/>
  <c r="D18" i="12"/>
  <c r="D19" i="12"/>
  <c r="D20" i="12"/>
  <c r="D21" i="12"/>
  <c r="D22" i="12"/>
  <c r="D23" i="12"/>
  <c r="D24" i="12"/>
  <c r="D25" i="12"/>
  <c r="D26" i="12"/>
  <c r="D27" i="12"/>
  <c r="D28" i="12"/>
  <c r="D29" i="12"/>
  <c r="D30" i="12"/>
  <c r="D31" i="12"/>
  <c r="D32" i="12"/>
  <c r="D33" i="12"/>
  <c r="D34" i="12"/>
  <c r="D35" i="12"/>
  <c r="D36" i="12"/>
  <c r="D37" i="12"/>
  <c r="D38" i="12"/>
  <c r="D39" i="12"/>
  <c r="D40" i="12"/>
  <c r="D41" i="12"/>
  <c r="D42" i="12"/>
  <c r="D43" i="12"/>
  <c r="D44" i="12"/>
  <c r="D45" i="12"/>
  <c r="D46" i="12"/>
  <c r="D47" i="12"/>
  <c r="D48" i="12"/>
  <c r="D49" i="12"/>
  <c r="D50" i="12"/>
  <c r="D51" i="12"/>
  <c r="D52" i="12"/>
  <c r="D53" i="12"/>
  <c r="D54" i="12"/>
  <c r="D55" i="12"/>
  <c r="D56" i="12"/>
  <c r="D57" i="12"/>
  <c r="D58" i="12"/>
  <c r="D59" i="12"/>
  <c r="D60" i="12"/>
  <c r="D61" i="12"/>
  <c r="D62" i="12"/>
  <c r="D63" i="12"/>
  <c r="D64" i="12"/>
  <c r="D65" i="12"/>
  <c r="D66" i="12"/>
  <c r="D67" i="12"/>
  <c r="D68" i="12"/>
  <c r="D69" i="12"/>
  <c r="D70" i="12"/>
  <c r="D71" i="12"/>
  <c r="D72" i="12"/>
  <c r="D73" i="12"/>
  <c r="D74" i="12"/>
  <c r="D75" i="12"/>
  <c r="D76" i="12"/>
  <c r="D77" i="12"/>
  <c r="D78" i="12"/>
  <c r="D79" i="12"/>
  <c r="D80" i="12"/>
  <c r="D81" i="12"/>
  <c r="D82" i="12"/>
  <c r="D83" i="12"/>
  <c r="D84" i="12"/>
  <c r="D85" i="12"/>
  <c r="D86" i="12"/>
  <c r="D87" i="12"/>
  <c r="D88" i="12"/>
  <c r="D89" i="12"/>
  <c r="D90" i="12"/>
  <c r="D91" i="12"/>
  <c r="D92" i="12"/>
  <c r="D93" i="12"/>
  <c r="D94" i="12"/>
  <c r="D95" i="12"/>
  <c r="D96" i="12"/>
  <c r="D97" i="12"/>
  <c r="D98" i="12"/>
  <c r="D99" i="12"/>
  <c r="D100" i="12"/>
  <c r="D101" i="12"/>
  <c r="D102" i="12"/>
  <c r="D103" i="12"/>
  <c r="D104" i="12"/>
  <c r="D105" i="12"/>
  <c r="D106" i="12"/>
  <c r="D107" i="12"/>
  <c r="D108" i="12"/>
  <c r="D109" i="12"/>
  <c r="D110" i="12"/>
  <c r="D111" i="12"/>
  <c r="D112" i="12"/>
  <c r="D113" i="12"/>
  <c r="D114" i="12"/>
  <c r="D115" i="12"/>
  <c r="D116" i="12"/>
  <c r="D117" i="12"/>
  <c r="D118" i="12"/>
  <c r="D119" i="12"/>
  <c r="D120" i="12"/>
  <c r="D121" i="12"/>
  <c r="D122" i="12"/>
  <c r="D123" i="12"/>
  <c r="D124" i="12"/>
  <c r="D125" i="12"/>
  <c r="D126" i="12"/>
  <c r="D127" i="12"/>
  <c r="D128" i="12"/>
  <c r="D129" i="12"/>
  <c r="D130" i="12"/>
  <c r="D131" i="12"/>
  <c r="D132" i="12"/>
  <c r="D133" i="12"/>
  <c r="D134" i="12"/>
  <c r="D135" i="12"/>
  <c r="D136" i="12"/>
  <c r="D137" i="12"/>
  <c r="D138" i="12"/>
  <c r="D139" i="12"/>
  <c r="D140" i="12"/>
  <c r="D141" i="12"/>
  <c r="D142" i="12"/>
  <c r="D143" i="12"/>
  <c r="D144" i="12"/>
  <c r="D145" i="12"/>
  <c r="D146" i="12"/>
  <c r="D147" i="12"/>
  <c r="D148" i="12"/>
  <c r="D149" i="12"/>
  <c r="D150" i="12"/>
  <c r="D151" i="12"/>
  <c r="D152" i="12"/>
  <c r="D153" i="12"/>
  <c r="D154" i="12"/>
  <c r="D155" i="12"/>
  <c r="D156" i="12"/>
  <c r="D157" i="12"/>
  <c r="D158" i="12"/>
  <c r="D159" i="12"/>
  <c r="D160" i="12"/>
  <c r="D161" i="12"/>
  <c r="D162" i="12"/>
  <c r="D163" i="12"/>
  <c r="D164" i="12"/>
  <c r="D165" i="12"/>
  <c r="D166" i="12"/>
  <c r="D167" i="12"/>
  <c r="D168" i="12"/>
  <c r="D169" i="12"/>
  <c r="D170" i="12"/>
  <c r="D171" i="12"/>
  <c r="D172" i="12"/>
  <c r="D173" i="12"/>
  <c r="D174" i="12"/>
  <c r="D175" i="12"/>
  <c r="D176" i="12"/>
  <c r="D177" i="12"/>
  <c r="D178" i="12"/>
  <c r="D179" i="12"/>
  <c r="D180" i="12"/>
  <c r="D181" i="12"/>
  <c r="D182" i="12"/>
  <c r="D183" i="12"/>
  <c r="D184" i="12"/>
  <c r="D185" i="12"/>
  <c r="D186" i="12"/>
  <c r="D187" i="12"/>
  <c r="D188" i="12"/>
  <c r="D189" i="12"/>
  <c r="D190" i="12"/>
  <c r="D191" i="12"/>
  <c r="D192" i="12"/>
  <c r="D193" i="12"/>
  <c r="D194" i="12"/>
  <c r="D195" i="12"/>
  <c r="D196" i="12"/>
  <c r="D197" i="12"/>
  <c r="D198" i="12"/>
  <c r="D199" i="12"/>
  <c r="D200" i="12"/>
  <c r="D201" i="12"/>
  <c r="D202" i="12"/>
  <c r="D203" i="12"/>
  <c r="D204" i="12"/>
  <c r="D205" i="12"/>
  <c r="D206" i="12"/>
  <c r="D207" i="12"/>
  <c r="D208" i="12"/>
  <c r="D209" i="12"/>
  <c r="D210" i="12"/>
  <c r="D211" i="12"/>
  <c r="D212" i="12"/>
  <c r="D213" i="12"/>
  <c r="D214" i="12"/>
  <c r="D215" i="12"/>
  <c r="D216" i="12"/>
  <c r="D217" i="12"/>
  <c r="D218" i="12"/>
  <c r="D219" i="12"/>
  <c r="D220" i="12"/>
  <c r="D221" i="12"/>
  <c r="D222" i="12"/>
  <c r="D223" i="12"/>
  <c r="D224" i="12"/>
  <c r="D225" i="12"/>
  <c r="D226" i="12"/>
  <c r="D227" i="12"/>
  <c r="D228" i="12"/>
  <c r="D229" i="12"/>
  <c r="D230" i="12"/>
  <c r="D231" i="12"/>
  <c r="D232" i="12"/>
  <c r="D233" i="12"/>
  <c r="D234" i="12"/>
  <c r="D235" i="12"/>
  <c r="D236" i="12"/>
  <c r="D237" i="12"/>
  <c r="D238" i="12"/>
  <c r="D239" i="12"/>
  <c r="D240" i="12"/>
  <c r="D241" i="12"/>
  <c r="D242" i="12"/>
  <c r="D243" i="12"/>
  <c r="D244" i="12"/>
  <c r="D245" i="12"/>
  <c r="D246" i="12"/>
  <c r="D247" i="12"/>
  <c r="D248" i="12"/>
  <c r="D249" i="12"/>
  <c r="D250" i="12"/>
  <c r="D251" i="12"/>
  <c r="D252" i="12"/>
  <c r="D253" i="12"/>
  <c r="D254" i="12"/>
  <c r="D255" i="12"/>
  <c r="D256" i="12"/>
  <c r="D257" i="12"/>
  <c r="D258" i="12"/>
  <c r="D259" i="12"/>
  <c r="D260" i="12"/>
  <c r="D261" i="12"/>
  <c r="D262" i="12"/>
  <c r="D263" i="12"/>
  <c r="D264" i="12"/>
  <c r="D265" i="12"/>
  <c r="D266" i="12"/>
  <c r="D267" i="12"/>
  <c r="D268" i="12"/>
  <c r="D269" i="12"/>
  <c r="D270" i="12"/>
  <c r="D271" i="12"/>
  <c r="D272" i="12"/>
  <c r="D273" i="12"/>
  <c r="D274" i="12"/>
  <c r="D275" i="12"/>
  <c r="D276" i="12"/>
  <c r="D277" i="12"/>
  <c r="D278" i="12"/>
  <c r="D279" i="12"/>
  <c r="D280" i="12"/>
  <c r="D281" i="12"/>
  <c r="D282" i="12"/>
  <c r="D283" i="12"/>
  <c r="D284" i="12"/>
  <c r="D285" i="12"/>
  <c r="D286" i="12"/>
  <c r="D287" i="12"/>
  <c r="D288" i="12"/>
  <c r="D289" i="12"/>
  <c r="D290" i="12"/>
  <c r="D291" i="12"/>
  <c r="D292" i="12"/>
  <c r="D293" i="12"/>
  <c r="D294" i="12"/>
  <c r="D295" i="12"/>
  <c r="D296" i="12"/>
  <c r="D297" i="12"/>
  <c r="D298" i="12"/>
  <c r="D299" i="12"/>
  <c r="D300" i="12"/>
  <c r="D301" i="12"/>
  <c r="D302" i="12"/>
  <c r="D303" i="12"/>
  <c r="D304" i="12"/>
  <c r="D305" i="12"/>
  <c r="D306" i="12"/>
  <c r="D307" i="12"/>
  <c r="D308" i="12"/>
  <c r="D309" i="12"/>
  <c r="D310" i="12"/>
  <c r="D311" i="12"/>
  <c r="D312" i="12"/>
  <c r="D313" i="12"/>
  <c r="D314" i="12"/>
  <c r="D315" i="12"/>
  <c r="D316" i="12"/>
  <c r="D317" i="12"/>
  <c r="D318" i="12"/>
  <c r="D319" i="12"/>
  <c r="D320" i="12"/>
  <c r="D321" i="12"/>
  <c r="D322" i="12"/>
  <c r="D323" i="12"/>
  <c r="D324" i="12"/>
  <c r="D325" i="12"/>
  <c r="D326" i="12"/>
  <c r="D327" i="12"/>
  <c r="D328" i="12"/>
  <c r="D329" i="12"/>
  <c r="D330" i="12"/>
  <c r="D331" i="12"/>
  <c r="D332" i="12"/>
  <c r="D333" i="12"/>
  <c r="D334" i="12"/>
  <c r="D335" i="12"/>
  <c r="D336" i="12"/>
  <c r="D337" i="12"/>
  <c r="D338" i="12"/>
  <c r="D339" i="12"/>
  <c r="D340" i="12"/>
  <c r="D341" i="12"/>
  <c r="D342" i="12"/>
  <c r="D343" i="12"/>
  <c r="D344" i="12"/>
  <c r="D345" i="12"/>
  <c r="D346" i="12"/>
  <c r="D347" i="12"/>
  <c r="D348" i="12"/>
  <c r="D349" i="12"/>
  <c r="D350" i="12"/>
  <c r="D351" i="12"/>
  <c r="D352" i="12"/>
  <c r="D353" i="12"/>
  <c r="D354" i="12"/>
  <c r="D355" i="12"/>
  <c r="D356" i="12"/>
  <c r="D357" i="12"/>
  <c r="D358" i="12"/>
  <c r="D359" i="12"/>
  <c r="D360" i="12"/>
  <c r="D361" i="12"/>
  <c r="D362" i="12"/>
  <c r="D363" i="12"/>
  <c r="D364" i="12"/>
  <c r="D365" i="12"/>
  <c r="D366" i="12"/>
  <c r="D367" i="12"/>
  <c r="D368" i="12"/>
  <c r="D369" i="12"/>
  <c r="D370" i="12"/>
  <c r="D371" i="12"/>
  <c r="D372" i="12"/>
  <c r="D373" i="12"/>
  <c r="D374" i="12"/>
  <c r="D375" i="12"/>
  <c r="D376" i="12"/>
  <c r="D377" i="12"/>
  <c r="D378" i="12"/>
  <c r="D379" i="12"/>
  <c r="D380" i="12"/>
  <c r="D381" i="12"/>
  <c r="D382" i="12"/>
  <c r="D383" i="12"/>
  <c r="D384" i="12"/>
  <c r="D385" i="12"/>
  <c r="D386" i="12"/>
  <c r="D387" i="12"/>
  <c r="D388" i="12"/>
  <c r="D389" i="12"/>
  <c r="D390" i="12"/>
  <c r="D391" i="12"/>
  <c r="D392" i="12"/>
  <c r="D393" i="12"/>
  <c r="D394" i="12"/>
  <c r="D395" i="12"/>
  <c r="D396" i="12"/>
  <c r="D397" i="12"/>
  <c r="D398" i="12"/>
  <c r="D399" i="12"/>
  <c r="D400" i="12"/>
  <c r="D401" i="12"/>
  <c r="D402" i="12"/>
  <c r="D403" i="12"/>
  <c r="D404" i="12"/>
  <c r="D405" i="12"/>
  <c r="D406" i="12"/>
  <c r="D407" i="12"/>
  <c r="D408" i="12"/>
  <c r="D409" i="12"/>
  <c r="D10" i="12"/>
  <c r="D7" i="12"/>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87" i="9"/>
  <c r="D88" i="9"/>
  <c r="D89" i="9"/>
  <c r="D90" i="9"/>
  <c r="D91" i="9"/>
  <c r="D92" i="9"/>
  <c r="D93" i="9"/>
  <c r="D94" i="9"/>
  <c r="D95" i="9"/>
  <c r="D96" i="9"/>
  <c r="D97" i="9"/>
  <c r="D98" i="9"/>
  <c r="D99" i="9"/>
  <c r="D100" i="9"/>
  <c r="D101" i="9"/>
  <c r="D102" i="9"/>
  <c r="D103" i="9"/>
  <c r="D104" i="9"/>
  <c r="D105" i="9"/>
  <c r="D106" i="9"/>
  <c r="D107" i="9"/>
  <c r="D108" i="9"/>
  <c r="D109" i="9"/>
  <c r="D110" i="9"/>
  <c r="D111" i="9"/>
  <c r="D112" i="9"/>
  <c r="D113" i="9"/>
  <c r="D114" i="9"/>
  <c r="D115" i="9"/>
  <c r="D116" i="9"/>
  <c r="D117" i="9"/>
  <c r="D118" i="9"/>
  <c r="D119" i="9"/>
  <c r="D120" i="9"/>
  <c r="D121" i="9"/>
  <c r="D122" i="9"/>
  <c r="D123" i="9"/>
  <c r="D124" i="9"/>
  <c r="D125" i="9"/>
  <c r="D126" i="9"/>
  <c r="D127" i="9"/>
  <c r="D128" i="9"/>
  <c r="D129" i="9"/>
  <c r="D130" i="9"/>
  <c r="D131" i="9"/>
  <c r="D132" i="9"/>
  <c r="D133" i="9"/>
  <c r="D134" i="9"/>
  <c r="D135" i="9"/>
  <c r="D136" i="9"/>
  <c r="D137" i="9"/>
  <c r="D138" i="9"/>
  <c r="D139" i="9"/>
  <c r="D140" i="9"/>
  <c r="D141" i="9"/>
  <c r="D142" i="9"/>
  <c r="D143" i="9"/>
  <c r="D144" i="9"/>
  <c r="D145" i="9"/>
  <c r="D146" i="9"/>
  <c r="D147" i="9"/>
  <c r="D148" i="9"/>
  <c r="D149" i="9"/>
  <c r="D150" i="9"/>
  <c r="D151" i="9"/>
  <c r="D152" i="9"/>
  <c r="D153" i="9"/>
  <c r="D154" i="9"/>
  <c r="D155" i="9"/>
  <c r="D156" i="9"/>
  <c r="D157" i="9"/>
  <c r="D158" i="9"/>
  <c r="D159" i="9"/>
  <c r="D160" i="9"/>
  <c r="D161" i="9"/>
  <c r="D162" i="9"/>
  <c r="D163" i="9"/>
  <c r="D164" i="9"/>
  <c r="D165" i="9"/>
  <c r="D166" i="9"/>
  <c r="D167" i="9"/>
  <c r="D168" i="9"/>
  <c r="D169" i="9"/>
  <c r="D170" i="9"/>
  <c r="D171" i="9"/>
  <c r="D172" i="9"/>
  <c r="D173" i="9"/>
  <c r="D174" i="9"/>
  <c r="D175" i="9"/>
  <c r="D176" i="9"/>
  <c r="D177" i="9"/>
  <c r="D178" i="9"/>
  <c r="D179" i="9"/>
  <c r="D180" i="9"/>
  <c r="D181" i="9"/>
  <c r="D182" i="9"/>
  <c r="D183" i="9"/>
  <c r="D184" i="9"/>
  <c r="D185" i="9"/>
  <c r="D186" i="9"/>
  <c r="D187" i="9"/>
  <c r="D188" i="9"/>
  <c r="D189" i="9"/>
  <c r="D190" i="9"/>
  <c r="D191" i="9"/>
  <c r="D192" i="9"/>
  <c r="D193" i="9"/>
  <c r="D194" i="9"/>
  <c r="D195" i="9"/>
  <c r="D196" i="9"/>
  <c r="D197" i="9"/>
  <c r="D198" i="9"/>
  <c r="D199" i="9"/>
  <c r="D200" i="9"/>
  <c r="D201" i="9"/>
  <c r="D202" i="9"/>
  <c r="D203" i="9"/>
  <c r="D204" i="9"/>
  <c r="D205" i="9"/>
  <c r="D206" i="9"/>
  <c r="D207" i="9"/>
  <c r="D208" i="9"/>
  <c r="D209" i="9"/>
  <c r="D210" i="9"/>
  <c r="D211" i="9"/>
  <c r="D212" i="9"/>
  <c r="D213" i="9"/>
  <c r="D214" i="9"/>
  <c r="D215" i="9"/>
  <c r="D216" i="9"/>
  <c r="D217" i="9"/>
  <c r="D218" i="9"/>
  <c r="D219" i="9"/>
  <c r="D220" i="9"/>
  <c r="D221" i="9"/>
  <c r="D222" i="9"/>
  <c r="D223" i="9"/>
  <c r="D224" i="9"/>
  <c r="D225" i="9"/>
  <c r="D226" i="9"/>
  <c r="D227" i="9"/>
  <c r="D228" i="9"/>
  <c r="D229" i="9"/>
  <c r="D230" i="9"/>
  <c r="D231" i="9"/>
  <c r="D232" i="9"/>
  <c r="D233" i="9"/>
  <c r="D234" i="9"/>
  <c r="D235" i="9"/>
  <c r="D236" i="9"/>
  <c r="D237" i="9"/>
  <c r="D238" i="9"/>
  <c r="D239" i="9"/>
  <c r="D240" i="9"/>
  <c r="D241" i="9"/>
  <c r="D242" i="9"/>
  <c r="D243" i="9"/>
  <c r="D244" i="9"/>
  <c r="D245" i="9"/>
  <c r="D246" i="9"/>
  <c r="D247" i="9"/>
  <c r="D248" i="9"/>
  <c r="D249" i="9"/>
  <c r="D250" i="9"/>
  <c r="D251" i="9"/>
  <c r="D252" i="9"/>
  <c r="D253" i="9"/>
  <c r="D254" i="9"/>
  <c r="D255" i="9"/>
  <c r="D256" i="9"/>
  <c r="D257" i="9"/>
  <c r="D258" i="9"/>
  <c r="D259" i="9"/>
  <c r="D260" i="9"/>
  <c r="D261" i="9"/>
  <c r="D262" i="9"/>
  <c r="D263" i="9"/>
  <c r="D264" i="9"/>
  <c r="D265" i="9"/>
  <c r="D266" i="9"/>
  <c r="D267" i="9"/>
  <c r="D268" i="9"/>
  <c r="D269" i="9"/>
  <c r="D270" i="9"/>
  <c r="D271" i="9"/>
  <c r="D272" i="9"/>
  <c r="D273" i="9"/>
  <c r="D274" i="9"/>
  <c r="D275" i="9"/>
  <c r="D276" i="9"/>
  <c r="D277" i="9"/>
  <c r="D278" i="9"/>
  <c r="D279" i="9"/>
  <c r="D280" i="9"/>
  <c r="D281" i="9"/>
  <c r="D282" i="9"/>
  <c r="D283" i="9"/>
  <c r="D284" i="9"/>
  <c r="D285" i="9"/>
  <c r="D286" i="9"/>
  <c r="D287" i="9"/>
  <c r="D288" i="9"/>
  <c r="D289" i="9"/>
  <c r="D290" i="9"/>
  <c r="D291" i="9"/>
  <c r="D292" i="9"/>
  <c r="D293" i="9"/>
  <c r="D294" i="9"/>
  <c r="D295" i="9"/>
  <c r="D296" i="9"/>
  <c r="D297" i="9"/>
  <c r="D298" i="9"/>
  <c r="D299" i="9"/>
  <c r="D300" i="9"/>
  <c r="D301" i="9"/>
  <c r="D302" i="9"/>
  <c r="D303" i="9"/>
  <c r="D304" i="9"/>
  <c r="D305" i="9"/>
  <c r="D306" i="9"/>
  <c r="D307" i="9"/>
  <c r="D308" i="9"/>
  <c r="D309" i="9"/>
  <c r="D310" i="9"/>
  <c r="D311" i="9"/>
  <c r="D312" i="9"/>
  <c r="D313" i="9"/>
  <c r="D314" i="9"/>
  <c r="D315" i="9"/>
  <c r="D316" i="9"/>
  <c r="D317" i="9"/>
  <c r="D318" i="9"/>
  <c r="D319" i="9"/>
  <c r="D320" i="9"/>
  <c r="D321" i="9"/>
  <c r="D322" i="9"/>
  <c r="D323" i="9"/>
  <c r="D324" i="9"/>
  <c r="D325" i="9"/>
  <c r="D326" i="9"/>
  <c r="D327" i="9"/>
  <c r="D328" i="9"/>
  <c r="D329" i="9"/>
  <c r="D330" i="9"/>
  <c r="D331" i="9"/>
  <c r="D332" i="9"/>
  <c r="D333" i="9"/>
  <c r="D334" i="9"/>
  <c r="D335" i="9"/>
  <c r="D336" i="9"/>
  <c r="D337" i="9"/>
  <c r="D338" i="9"/>
  <c r="D339" i="9"/>
  <c r="D340" i="9"/>
  <c r="D341" i="9"/>
  <c r="D342" i="9"/>
  <c r="D343" i="9"/>
  <c r="D344" i="9"/>
  <c r="D345" i="9"/>
  <c r="D346" i="9"/>
  <c r="D347" i="9"/>
  <c r="D348" i="9"/>
  <c r="D349" i="9"/>
  <c r="D350" i="9"/>
  <c r="D351" i="9"/>
  <c r="D352" i="9"/>
  <c r="D353" i="9"/>
  <c r="D354" i="9"/>
  <c r="D355" i="9"/>
  <c r="D356" i="9"/>
  <c r="D357" i="9"/>
  <c r="D358" i="9"/>
  <c r="D359" i="9"/>
  <c r="D360" i="9"/>
  <c r="D361" i="9"/>
  <c r="D362" i="9"/>
  <c r="D363" i="9"/>
  <c r="D364" i="9"/>
  <c r="D365" i="9"/>
  <c r="D366" i="9"/>
  <c r="D367" i="9"/>
  <c r="D368" i="9"/>
  <c r="D369" i="9"/>
  <c r="D370" i="9"/>
  <c r="D371" i="9"/>
  <c r="D372" i="9"/>
  <c r="D373" i="9"/>
  <c r="D374" i="9"/>
  <c r="D375" i="9"/>
  <c r="D376" i="9"/>
  <c r="D377" i="9"/>
  <c r="D378" i="9"/>
  <c r="D379" i="9"/>
  <c r="D380" i="9"/>
  <c r="D381" i="9"/>
  <c r="D382" i="9"/>
  <c r="D383" i="9"/>
  <c r="D384" i="9"/>
  <c r="D385" i="9"/>
  <c r="D386" i="9"/>
  <c r="D387" i="9"/>
  <c r="D388" i="9"/>
  <c r="D389" i="9"/>
  <c r="D390" i="9"/>
  <c r="D391" i="9"/>
  <c r="D392" i="9"/>
  <c r="D393" i="9"/>
  <c r="D394" i="9"/>
  <c r="D395" i="9"/>
  <c r="D396" i="9"/>
  <c r="D397" i="9"/>
  <c r="D398" i="9"/>
  <c r="D399" i="9"/>
  <c r="D400" i="9"/>
  <c r="D401" i="9"/>
  <c r="D402" i="9"/>
  <c r="D403" i="9"/>
  <c r="D404" i="9"/>
  <c r="D405" i="9"/>
  <c r="D406" i="9"/>
  <c r="D407" i="9"/>
  <c r="D408" i="9"/>
  <c r="D9" i="9"/>
  <c r="D7" i="9"/>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6" i="10"/>
  <c r="D67" i="10"/>
  <c r="D68"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3" i="10"/>
  <c r="D114" i="10"/>
  <c r="D115" i="10"/>
  <c r="D116" i="10"/>
  <c r="D117" i="10"/>
  <c r="D118" i="10"/>
  <c r="D119" i="10"/>
  <c r="D120" i="10"/>
  <c r="D121" i="10"/>
  <c r="D122" i="10"/>
  <c r="D123" i="10"/>
  <c r="D124" i="10"/>
  <c r="D125" i="10"/>
  <c r="D126" i="10"/>
  <c r="D127" i="10"/>
  <c r="D128" i="10"/>
  <c r="D129" i="10"/>
  <c r="D130" i="10"/>
  <c r="D131" i="10"/>
  <c r="D132" i="10"/>
  <c r="D133" i="10"/>
  <c r="D134" i="10"/>
  <c r="D135" i="10"/>
  <c r="D136" i="10"/>
  <c r="D137" i="10"/>
  <c r="D138" i="10"/>
  <c r="D139" i="10"/>
  <c r="D140" i="10"/>
  <c r="D141" i="10"/>
  <c r="D142" i="10"/>
  <c r="D143" i="10"/>
  <c r="D144" i="10"/>
  <c r="D145" i="10"/>
  <c r="D146" i="10"/>
  <c r="D147" i="10"/>
  <c r="D148" i="10"/>
  <c r="D149" i="10"/>
  <c r="D150" i="10"/>
  <c r="D151" i="10"/>
  <c r="D152" i="10"/>
  <c r="D153" i="10"/>
  <c r="D154" i="10"/>
  <c r="D155" i="10"/>
  <c r="D156" i="10"/>
  <c r="D157" i="10"/>
  <c r="D158" i="10"/>
  <c r="D159" i="10"/>
  <c r="D160" i="10"/>
  <c r="D161" i="10"/>
  <c r="D162" i="10"/>
  <c r="D163" i="10"/>
  <c r="D164" i="10"/>
  <c r="D165" i="10"/>
  <c r="D166" i="10"/>
  <c r="D167" i="10"/>
  <c r="D168" i="10"/>
  <c r="D169" i="10"/>
  <c r="D170" i="10"/>
  <c r="D171" i="10"/>
  <c r="D172" i="10"/>
  <c r="D173" i="10"/>
  <c r="D174" i="10"/>
  <c r="D175" i="10"/>
  <c r="D176" i="10"/>
  <c r="D177" i="10"/>
  <c r="D178" i="10"/>
  <c r="D179" i="10"/>
  <c r="D180" i="10"/>
  <c r="D181" i="10"/>
  <c r="D182" i="10"/>
  <c r="D183" i="10"/>
  <c r="D184" i="10"/>
  <c r="D185" i="10"/>
  <c r="D186" i="10"/>
  <c r="D187" i="10"/>
  <c r="D188" i="10"/>
  <c r="D189" i="10"/>
  <c r="D190" i="10"/>
  <c r="D191" i="10"/>
  <c r="D192" i="10"/>
  <c r="D193" i="10"/>
  <c r="D194" i="10"/>
  <c r="D195" i="10"/>
  <c r="D196" i="10"/>
  <c r="D197" i="10"/>
  <c r="D198" i="10"/>
  <c r="D199" i="10"/>
  <c r="D200" i="10"/>
  <c r="D201" i="10"/>
  <c r="D202" i="10"/>
  <c r="D203" i="10"/>
  <c r="D204" i="10"/>
  <c r="D205" i="10"/>
  <c r="D206" i="10"/>
  <c r="D207" i="10"/>
  <c r="D208" i="10"/>
  <c r="D209" i="10"/>
  <c r="D210" i="10"/>
  <c r="D211" i="10"/>
  <c r="D212" i="10"/>
  <c r="D213" i="10"/>
  <c r="D214" i="10"/>
  <c r="D215" i="10"/>
  <c r="D216" i="10"/>
  <c r="D217" i="10"/>
  <c r="D218" i="10"/>
  <c r="D219" i="10"/>
  <c r="D220" i="10"/>
  <c r="D221" i="10"/>
  <c r="D222" i="10"/>
  <c r="D223" i="10"/>
  <c r="D224" i="10"/>
  <c r="D225" i="10"/>
  <c r="D226" i="10"/>
  <c r="D227" i="10"/>
  <c r="D228" i="10"/>
  <c r="D229" i="10"/>
  <c r="D230" i="10"/>
  <c r="D231" i="10"/>
  <c r="D232" i="10"/>
  <c r="D233" i="10"/>
  <c r="D234" i="10"/>
  <c r="D235" i="10"/>
  <c r="D236" i="10"/>
  <c r="D237" i="10"/>
  <c r="D238" i="10"/>
  <c r="D239" i="10"/>
  <c r="D240" i="10"/>
  <c r="D241" i="10"/>
  <c r="D242" i="10"/>
  <c r="D243" i="10"/>
  <c r="D244" i="10"/>
  <c r="D245" i="10"/>
  <c r="D246" i="10"/>
  <c r="D247" i="10"/>
  <c r="D248" i="10"/>
  <c r="D249" i="10"/>
  <c r="D250" i="10"/>
  <c r="D251" i="10"/>
  <c r="D252" i="10"/>
  <c r="D253" i="10"/>
  <c r="D254" i="10"/>
  <c r="D255" i="10"/>
  <c r="D256" i="10"/>
  <c r="D257" i="10"/>
  <c r="D258" i="10"/>
  <c r="D259" i="10"/>
  <c r="D260" i="10"/>
  <c r="D261" i="10"/>
  <c r="D262" i="10"/>
  <c r="D263" i="10"/>
  <c r="D264" i="10"/>
  <c r="D265" i="10"/>
  <c r="D266" i="10"/>
  <c r="D267" i="10"/>
  <c r="D268" i="10"/>
  <c r="D269" i="10"/>
  <c r="D270" i="10"/>
  <c r="D271" i="10"/>
  <c r="D272" i="10"/>
  <c r="D273" i="10"/>
  <c r="D274" i="10"/>
  <c r="D275" i="10"/>
  <c r="D276" i="10"/>
  <c r="D277" i="10"/>
  <c r="D278" i="10"/>
  <c r="D279" i="10"/>
  <c r="D280"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D304" i="10"/>
  <c r="D305" i="10"/>
  <c r="D306" i="10"/>
  <c r="D307" i="10"/>
  <c r="D308" i="10"/>
  <c r="D309" i="10"/>
  <c r="D310" i="10"/>
  <c r="D311" i="10"/>
  <c r="D312" i="10"/>
  <c r="D313" i="10"/>
  <c r="D314" i="10"/>
  <c r="D315" i="10"/>
  <c r="D316" i="10"/>
  <c r="D317" i="10"/>
  <c r="D318" i="10"/>
  <c r="D319" i="10"/>
  <c r="D320" i="10"/>
  <c r="D321" i="10"/>
  <c r="D322" i="10"/>
  <c r="D323" i="10"/>
  <c r="D324" i="10"/>
  <c r="D325" i="10"/>
  <c r="D326" i="10"/>
  <c r="D327" i="10"/>
  <c r="D328" i="10"/>
  <c r="D329" i="10"/>
  <c r="D330" i="10"/>
  <c r="D331" i="10"/>
  <c r="D332" i="10"/>
  <c r="D333" i="10"/>
  <c r="D334" i="10"/>
  <c r="D335" i="10"/>
  <c r="D336" i="10"/>
  <c r="D337" i="10"/>
  <c r="D338" i="10"/>
  <c r="D339" i="10"/>
  <c r="D340" i="10"/>
  <c r="D341" i="10"/>
  <c r="D342" i="10"/>
  <c r="D343" i="10"/>
  <c r="D344" i="10"/>
  <c r="D345" i="10"/>
  <c r="D346" i="10"/>
  <c r="D347" i="10"/>
  <c r="D348" i="10"/>
  <c r="D349" i="10"/>
  <c r="D350" i="10"/>
  <c r="D351" i="10"/>
  <c r="D352" i="10"/>
  <c r="D353" i="10"/>
  <c r="D354" i="10"/>
  <c r="D355" i="10"/>
  <c r="D356" i="10"/>
  <c r="D357" i="10"/>
  <c r="D358" i="10"/>
  <c r="D359" i="10"/>
  <c r="D360" i="10"/>
  <c r="D361" i="10"/>
  <c r="D362" i="10"/>
  <c r="D363" i="10"/>
  <c r="D364" i="10"/>
  <c r="D365" i="10"/>
  <c r="D366" i="10"/>
  <c r="D367" i="10"/>
  <c r="D368" i="10"/>
  <c r="D369" i="10"/>
  <c r="D370" i="10"/>
  <c r="D371" i="10"/>
  <c r="D372" i="10"/>
  <c r="D373" i="10"/>
  <c r="D374" i="10"/>
  <c r="D375" i="10"/>
  <c r="D376" i="10"/>
  <c r="D377" i="10"/>
  <c r="D378" i="10"/>
  <c r="D379" i="10"/>
  <c r="D380" i="10"/>
  <c r="D381" i="10"/>
  <c r="D382" i="10"/>
  <c r="D383" i="10"/>
  <c r="D384" i="10"/>
  <c r="D385" i="10"/>
  <c r="D386" i="10"/>
  <c r="D387" i="10"/>
  <c r="D388" i="10"/>
  <c r="D389" i="10"/>
  <c r="D390" i="10"/>
  <c r="D391" i="10"/>
  <c r="D392" i="10"/>
  <c r="D393" i="10"/>
  <c r="D394" i="10"/>
  <c r="D395" i="10"/>
  <c r="D396" i="10"/>
  <c r="D397" i="10"/>
  <c r="D398" i="10"/>
  <c r="D399" i="10"/>
  <c r="D400" i="10"/>
  <c r="D401" i="10"/>
  <c r="D402" i="10"/>
  <c r="D403" i="10"/>
  <c r="D404" i="10"/>
  <c r="D405" i="10"/>
  <c r="D406" i="10"/>
  <c r="D407" i="10"/>
  <c r="D408" i="10"/>
  <c r="D9" i="10"/>
  <c r="D7" i="10"/>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219" i="6"/>
  <c r="D220" i="6"/>
  <c r="D221" i="6"/>
  <c r="D222" i="6"/>
  <c r="D223" i="6"/>
  <c r="D224" i="6"/>
  <c r="D225" i="6"/>
  <c r="D226" i="6"/>
  <c r="D227" i="6"/>
  <c r="D228" i="6"/>
  <c r="D229" i="6"/>
  <c r="D230" i="6"/>
  <c r="D231" i="6"/>
  <c r="D232" i="6"/>
  <c r="D233" i="6"/>
  <c r="D234" i="6"/>
  <c r="D235" i="6"/>
  <c r="D236" i="6"/>
  <c r="D237" i="6"/>
  <c r="D238" i="6"/>
  <c r="D239" i="6"/>
  <c r="D240" i="6"/>
  <c r="D241" i="6"/>
  <c r="D242" i="6"/>
  <c r="D243" i="6"/>
  <c r="D244" i="6"/>
  <c r="D245" i="6"/>
  <c r="D246" i="6"/>
  <c r="D247" i="6"/>
  <c r="D248" i="6"/>
  <c r="D249" i="6"/>
  <c r="D250" i="6"/>
  <c r="D251" i="6"/>
  <c r="D252" i="6"/>
  <c r="D253" i="6"/>
  <c r="D254" i="6"/>
  <c r="D255" i="6"/>
  <c r="D256" i="6"/>
  <c r="D257" i="6"/>
  <c r="D258" i="6"/>
  <c r="D259" i="6"/>
  <c r="D260" i="6"/>
  <c r="D261" i="6"/>
  <c r="D262" i="6"/>
  <c r="D263" i="6"/>
  <c r="D264" i="6"/>
  <c r="D265" i="6"/>
  <c r="D266" i="6"/>
  <c r="D267" i="6"/>
  <c r="D268" i="6"/>
  <c r="D269" i="6"/>
  <c r="D270" i="6"/>
  <c r="D271" i="6"/>
  <c r="D272" i="6"/>
  <c r="D273" i="6"/>
  <c r="D274" i="6"/>
  <c r="D275" i="6"/>
  <c r="D276" i="6"/>
  <c r="D277" i="6"/>
  <c r="D278" i="6"/>
  <c r="D279" i="6"/>
  <c r="D280" i="6"/>
  <c r="D281" i="6"/>
  <c r="D282" i="6"/>
  <c r="D283" i="6"/>
  <c r="D284" i="6"/>
  <c r="D285" i="6"/>
  <c r="D286" i="6"/>
  <c r="D287" i="6"/>
  <c r="D288" i="6"/>
  <c r="D289" i="6"/>
  <c r="D290" i="6"/>
  <c r="D291" i="6"/>
  <c r="D292" i="6"/>
  <c r="D293" i="6"/>
  <c r="D294" i="6"/>
  <c r="D295" i="6"/>
  <c r="D296" i="6"/>
  <c r="D297" i="6"/>
  <c r="D298" i="6"/>
  <c r="D299" i="6"/>
  <c r="D300" i="6"/>
  <c r="D301" i="6"/>
  <c r="D302" i="6"/>
  <c r="D303" i="6"/>
  <c r="D304" i="6"/>
  <c r="D305" i="6"/>
  <c r="D306" i="6"/>
  <c r="D307" i="6"/>
  <c r="D308" i="6"/>
  <c r="D309" i="6"/>
  <c r="D310" i="6"/>
  <c r="D311" i="6"/>
  <c r="D312" i="6"/>
  <c r="D313" i="6"/>
  <c r="D314" i="6"/>
  <c r="D315" i="6"/>
  <c r="D316" i="6"/>
  <c r="D317" i="6"/>
  <c r="D318" i="6"/>
  <c r="D319" i="6"/>
  <c r="D320" i="6"/>
  <c r="D321" i="6"/>
  <c r="D322" i="6"/>
  <c r="D323" i="6"/>
  <c r="D324" i="6"/>
  <c r="D325" i="6"/>
  <c r="D326" i="6"/>
  <c r="D327" i="6"/>
  <c r="D328" i="6"/>
  <c r="D329" i="6"/>
  <c r="D330" i="6"/>
  <c r="D331" i="6"/>
  <c r="D332" i="6"/>
  <c r="D333" i="6"/>
  <c r="D334" i="6"/>
  <c r="D335" i="6"/>
  <c r="D336" i="6"/>
  <c r="D337" i="6"/>
  <c r="D338" i="6"/>
  <c r="D339" i="6"/>
  <c r="D340" i="6"/>
  <c r="D341" i="6"/>
  <c r="D342" i="6"/>
  <c r="D343" i="6"/>
  <c r="D344" i="6"/>
  <c r="D345" i="6"/>
  <c r="D346" i="6"/>
  <c r="D347" i="6"/>
  <c r="D348" i="6"/>
  <c r="D349" i="6"/>
  <c r="D350" i="6"/>
  <c r="D351" i="6"/>
  <c r="D352" i="6"/>
  <c r="D353" i="6"/>
  <c r="D354" i="6"/>
  <c r="D355" i="6"/>
  <c r="D356" i="6"/>
  <c r="D357" i="6"/>
  <c r="D358" i="6"/>
  <c r="D359" i="6"/>
  <c r="D360" i="6"/>
  <c r="D361" i="6"/>
  <c r="D362" i="6"/>
  <c r="D363" i="6"/>
  <c r="D364" i="6"/>
  <c r="D365" i="6"/>
  <c r="D366" i="6"/>
  <c r="D367" i="6"/>
  <c r="D368" i="6"/>
  <c r="D369" i="6"/>
  <c r="D370" i="6"/>
  <c r="D371" i="6"/>
  <c r="D372" i="6"/>
  <c r="D373" i="6"/>
  <c r="D374" i="6"/>
  <c r="D375" i="6"/>
  <c r="D376" i="6"/>
  <c r="D377" i="6"/>
  <c r="D378" i="6"/>
  <c r="D379" i="6"/>
  <c r="D380" i="6"/>
  <c r="D381" i="6"/>
  <c r="D382" i="6"/>
  <c r="D383" i="6"/>
  <c r="D384" i="6"/>
  <c r="D385" i="6"/>
  <c r="D386" i="6"/>
  <c r="D387" i="6"/>
  <c r="D388" i="6"/>
  <c r="D389" i="6"/>
  <c r="D390" i="6"/>
  <c r="D391" i="6"/>
  <c r="D392" i="6"/>
  <c r="D393" i="6"/>
  <c r="D394" i="6"/>
  <c r="D395" i="6"/>
  <c r="D396" i="6"/>
  <c r="D397" i="6"/>
  <c r="D398" i="6"/>
  <c r="D399" i="6"/>
  <c r="D400" i="6"/>
  <c r="D401" i="6"/>
  <c r="D402" i="6"/>
  <c r="D403" i="6"/>
  <c r="D404" i="6"/>
  <c r="D405" i="6"/>
  <c r="D406" i="6"/>
  <c r="D407" i="6"/>
  <c r="D408" i="6"/>
  <c r="D9" i="6"/>
  <c r="D5" i="6"/>
  <c r="CY6" i="6"/>
  <c r="S8" i="10" s="1"/>
  <c r="S9" i="12" s="1"/>
  <c r="AJ9" i="12" s="1"/>
  <c r="CR6" i="6"/>
  <c r="R8" i="10" s="1"/>
  <c r="R9" i="12" s="1"/>
  <c r="AI9" i="12" s="1"/>
  <c r="CK6" i="6"/>
  <c r="Q8" i="10" s="1"/>
  <c r="Q9" i="12" s="1"/>
  <c r="AH9" i="12" s="1"/>
  <c r="CD6" i="6"/>
  <c r="P8" i="10" s="1"/>
  <c r="P9" i="12" s="1"/>
  <c r="AG9" i="12" s="1"/>
  <c r="CJ402" i="6"/>
  <c r="P403" i="12" s="1"/>
  <c r="DE408" i="6"/>
  <c r="S409" i="12" s="1"/>
  <c r="DE407" i="6"/>
  <c r="S408" i="12" s="1"/>
  <c r="DE406" i="6"/>
  <c r="S407" i="12" s="1"/>
  <c r="DE405" i="6"/>
  <c r="S406" i="12" s="1"/>
  <c r="DE404" i="6"/>
  <c r="DE403" i="6"/>
  <c r="S404" i="12" s="1"/>
  <c r="DE402" i="6"/>
  <c r="S403" i="12" s="1"/>
  <c r="DE401" i="6"/>
  <c r="S402" i="12" s="1"/>
  <c r="DE400" i="6"/>
  <c r="S401" i="12" s="1"/>
  <c r="DE399" i="6"/>
  <c r="S400" i="12" s="1"/>
  <c r="DE398" i="6"/>
  <c r="S399" i="12" s="1"/>
  <c r="DE397" i="6"/>
  <c r="S398" i="12" s="1"/>
  <c r="DE396" i="6"/>
  <c r="S397" i="12" s="1"/>
  <c r="DE395" i="6"/>
  <c r="S396" i="12" s="1"/>
  <c r="DE394" i="6"/>
  <c r="S395" i="12" s="1"/>
  <c r="DE393" i="6"/>
  <c r="S394" i="12" s="1"/>
  <c r="DE392" i="6"/>
  <c r="S393" i="12" s="1"/>
  <c r="DE391" i="6"/>
  <c r="S392" i="12" s="1"/>
  <c r="DE390" i="6"/>
  <c r="S391" i="12" s="1"/>
  <c r="DE389" i="6"/>
  <c r="S390" i="12" s="1"/>
  <c r="DE388" i="6"/>
  <c r="S389" i="12" s="1"/>
  <c r="DE387" i="6"/>
  <c r="S388" i="12" s="1"/>
  <c r="DE386" i="6"/>
  <c r="S387" i="12" s="1"/>
  <c r="DE385" i="6"/>
  <c r="S386" i="12" s="1"/>
  <c r="DE384" i="6"/>
  <c r="S385" i="12" s="1"/>
  <c r="DE383" i="6"/>
  <c r="S384" i="12" s="1"/>
  <c r="DE382" i="6"/>
  <c r="S383" i="12" s="1"/>
  <c r="DE381" i="6"/>
  <c r="S382" i="12" s="1"/>
  <c r="DE380" i="6"/>
  <c r="S381" i="12" s="1"/>
  <c r="DE379" i="6"/>
  <c r="S380" i="12" s="1"/>
  <c r="DE378" i="6"/>
  <c r="S379" i="12" s="1"/>
  <c r="DE377" i="6"/>
  <c r="S378" i="12" s="1"/>
  <c r="DE376" i="6"/>
  <c r="S377" i="12" s="1"/>
  <c r="DE375" i="6"/>
  <c r="S376" i="12" s="1"/>
  <c r="DE374" i="6"/>
  <c r="S375" i="12" s="1"/>
  <c r="DE373" i="6"/>
  <c r="S374" i="12" s="1"/>
  <c r="DE372" i="6"/>
  <c r="S373" i="12" s="1"/>
  <c r="DE371" i="6"/>
  <c r="S372" i="12" s="1"/>
  <c r="DE370" i="6"/>
  <c r="S371" i="12" s="1"/>
  <c r="DE369" i="6"/>
  <c r="S370" i="12" s="1"/>
  <c r="DE368" i="6"/>
  <c r="S369" i="12" s="1"/>
  <c r="DE367" i="6"/>
  <c r="S368" i="12" s="1"/>
  <c r="DE366" i="6"/>
  <c r="S367" i="12" s="1"/>
  <c r="DE365" i="6"/>
  <c r="S366" i="12" s="1"/>
  <c r="DE364" i="6"/>
  <c r="S365" i="12" s="1"/>
  <c r="DE363" i="6"/>
  <c r="S364" i="12" s="1"/>
  <c r="DE362" i="6"/>
  <c r="S363" i="12" s="1"/>
  <c r="DE361" i="6"/>
  <c r="S362" i="12" s="1"/>
  <c r="DE360" i="6"/>
  <c r="S361" i="12" s="1"/>
  <c r="DE359" i="6"/>
  <c r="S360" i="12" s="1"/>
  <c r="DE358" i="6"/>
  <c r="S359" i="12" s="1"/>
  <c r="DE357" i="6"/>
  <c r="DE356" i="6"/>
  <c r="S357" i="12" s="1"/>
  <c r="DE355" i="6"/>
  <c r="S356" i="12" s="1"/>
  <c r="DE354" i="6"/>
  <c r="S355" i="12" s="1"/>
  <c r="DE353" i="6"/>
  <c r="DE352" i="6"/>
  <c r="S353" i="12" s="1"/>
  <c r="DE351" i="6"/>
  <c r="S352" i="12" s="1"/>
  <c r="DE350" i="6"/>
  <c r="S351" i="12" s="1"/>
  <c r="DE349" i="6"/>
  <c r="DE348" i="6"/>
  <c r="S349" i="12" s="1"/>
  <c r="DE347" i="6"/>
  <c r="S348" i="12" s="1"/>
  <c r="DE346" i="6"/>
  <c r="S347" i="12" s="1"/>
  <c r="DE345" i="6"/>
  <c r="DE344" i="6"/>
  <c r="S345" i="12" s="1"/>
  <c r="DE343" i="6"/>
  <c r="S344" i="12" s="1"/>
  <c r="DE342" i="6"/>
  <c r="S343" i="12" s="1"/>
  <c r="DE341" i="6"/>
  <c r="DE340" i="6"/>
  <c r="S341" i="12" s="1"/>
  <c r="DE339" i="6"/>
  <c r="S340" i="12" s="1"/>
  <c r="DE338" i="6"/>
  <c r="S339" i="12" s="1"/>
  <c r="DE337" i="6"/>
  <c r="DE336" i="6"/>
  <c r="S337" i="12" s="1"/>
  <c r="DE335" i="6"/>
  <c r="S336" i="12" s="1"/>
  <c r="DE334" i="6"/>
  <c r="S335" i="12" s="1"/>
  <c r="DE333" i="6"/>
  <c r="DE332" i="6"/>
  <c r="S333" i="12" s="1"/>
  <c r="DE331" i="6"/>
  <c r="S332" i="12" s="1"/>
  <c r="DE330" i="6"/>
  <c r="S331" i="12" s="1"/>
  <c r="DE329" i="6"/>
  <c r="DE328" i="6"/>
  <c r="S329" i="12" s="1"/>
  <c r="DE327" i="6"/>
  <c r="S328" i="12" s="1"/>
  <c r="DE326" i="6"/>
  <c r="S327" i="12" s="1"/>
  <c r="DE325" i="6"/>
  <c r="DE324" i="6"/>
  <c r="S325" i="12" s="1"/>
  <c r="DE323" i="6"/>
  <c r="S324" i="12" s="1"/>
  <c r="DE322" i="6"/>
  <c r="S323" i="12" s="1"/>
  <c r="DE321" i="6"/>
  <c r="DE320" i="6"/>
  <c r="S321" i="12" s="1"/>
  <c r="DE319" i="6"/>
  <c r="S320" i="12" s="1"/>
  <c r="DE318" i="6"/>
  <c r="S319" i="12" s="1"/>
  <c r="DE317" i="6"/>
  <c r="S318" i="12" s="1"/>
  <c r="DE316" i="6"/>
  <c r="S317" i="12" s="1"/>
  <c r="DE315" i="6"/>
  <c r="S316" i="12" s="1"/>
  <c r="DE314" i="6"/>
  <c r="S315" i="12" s="1"/>
  <c r="DE313" i="6"/>
  <c r="S314" i="12" s="1"/>
  <c r="DE312" i="6"/>
  <c r="S313" i="12" s="1"/>
  <c r="DE311" i="6"/>
  <c r="S312" i="12" s="1"/>
  <c r="DE310" i="6"/>
  <c r="S311" i="12" s="1"/>
  <c r="DE309" i="6"/>
  <c r="S310" i="12" s="1"/>
  <c r="DE308" i="6"/>
  <c r="S309" i="12" s="1"/>
  <c r="DE307" i="6"/>
  <c r="S308" i="12" s="1"/>
  <c r="DE306" i="6"/>
  <c r="S307" i="12" s="1"/>
  <c r="DE305" i="6"/>
  <c r="S306" i="12" s="1"/>
  <c r="DE304" i="6"/>
  <c r="S305" i="12" s="1"/>
  <c r="DE303" i="6"/>
  <c r="S304" i="12" s="1"/>
  <c r="DE302" i="6"/>
  <c r="S303" i="12" s="1"/>
  <c r="DE301" i="6"/>
  <c r="S302" i="12" s="1"/>
  <c r="DE300" i="6"/>
  <c r="S301" i="12" s="1"/>
  <c r="DE299" i="6"/>
  <c r="S300" i="12" s="1"/>
  <c r="DE298" i="6"/>
  <c r="S299" i="12" s="1"/>
  <c r="DE297" i="6"/>
  <c r="S298" i="12" s="1"/>
  <c r="DE296" i="6"/>
  <c r="S297" i="12" s="1"/>
  <c r="DE295" i="6"/>
  <c r="S296" i="12" s="1"/>
  <c r="DE294" i="6"/>
  <c r="S295" i="12" s="1"/>
  <c r="DE293" i="6"/>
  <c r="S294" i="12" s="1"/>
  <c r="DE292" i="6"/>
  <c r="S293" i="12" s="1"/>
  <c r="DE291" i="6"/>
  <c r="S292" i="12" s="1"/>
  <c r="DE290" i="6"/>
  <c r="S291" i="12" s="1"/>
  <c r="DE289" i="6"/>
  <c r="S290" i="12" s="1"/>
  <c r="DE288" i="6"/>
  <c r="S289" i="12" s="1"/>
  <c r="DE287" i="6"/>
  <c r="S288" i="12" s="1"/>
  <c r="DE286" i="6"/>
  <c r="S287" i="12" s="1"/>
  <c r="DE285" i="6"/>
  <c r="S286" i="12" s="1"/>
  <c r="DE284" i="6"/>
  <c r="S285" i="12" s="1"/>
  <c r="DE283" i="6"/>
  <c r="S284" i="12" s="1"/>
  <c r="DE282" i="6"/>
  <c r="S283" i="12" s="1"/>
  <c r="DE281" i="6"/>
  <c r="S282" i="12" s="1"/>
  <c r="DE280" i="6"/>
  <c r="S281" i="12" s="1"/>
  <c r="DE279" i="6"/>
  <c r="S280" i="12" s="1"/>
  <c r="DE278" i="6"/>
  <c r="S279" i="12" s="1"/>
  <c r="DE277" i="6"/>
  <c r="S278" i="12" s="1"/>
  <c r="DE276" i="6"/>
  <c r="S277" i="12" s="1"/>
  <c r="DE275" i="6"/>
  <c r="S276" i="12" s="1"/>
  <c r="DE274" i="6"/>
  <c r="S275" i="12" s="1"/>
  <c r="DE273" i="6"/>
  <c r="S274" i="12" s="1"/>
  <c r="DE272" i="6"/>
  <c r="S273" i="12" s="1"/>
  <c r="DE271" i="6"/>
  <c r="S272" i="12" s="1"/>
  <c r="DE270" i="6"/>
  <c r="S271" i="12" s="1"/>
  <c r="DE269" i="6"/>
  <c r="S270" i="12" s="1"/>
  <c r="DE268" i="6"/>
  <c r="S269" i="12" s="1"/>
  <c r="DE267" i="6"/>
  <c r="S268" i="12" s="1"/>
  <c r="DE266" i="6"/>
  <c r="S267" i="12" s="1"/>
  <c r="DE265" i="6"/>
  <c r="S266" i="12" s="1"/>
  <c r="DE264" i="6"/>
  <c r="S265" i="12" s="1"/>
  <c r="DE263" i="6"/>
  <c r="S264" i="12" s="1"/>
  <c r="DE262" i="6"/>
  <c r="S263" i="12" s="1"/>
  <c r="DE261" i="6"/>
  <c r="S262" i="12" s="1"/>
  <c r="DE260" i="6"/>
  <c r="S261" i="12" s="1"/>
  <c r="DE259" i="6"/>
  <c r="S260" i="12" s="1"/>
  <c r="DE258" i="6"/>
  <c r="S259" i="12" s="1"/>
  <c r="DE257" i="6"/>
  <c r="S258" i="12" s="1"/>
  <c r="DE256" i="6"/>
  <c r="S257" i="12" s="1"/>
  <c r="DE255" i="6"/>
  <c r="S256" i="12" s="1"/>
  <c r="DE254" i="6"/>
  <c r="S255" i="12" s="1"/>
  <c r="DE253" i="6"/>
  <c r="S254" i="12" s="1"/>
  <c r="DE252" i="6"/>
  <c r="S253" i="12" s="1"/>
  <c r="DE251" i="6"/>
  <c r="S252" i="12" s="1"/>
  <c r="DE250" i="6"/>
  <c r="S251" i="12" s="1"/>
  <c r="DE249" i="6"/>
  <c r="S250" i="12" s="1"/>
  <c r="DE248" i="6"/>
  <c r="S249" i="12" s="1"/>
  <c r="DE247" i="6"/>
  <c r="S248" i="12" s="1"/>
  <c r="DE246" i="6"/>
  <c r="S247" i="12" s="1"/>
  <c r="DE245" i="6"/>
  <c r="S246" i="12" s="1"/>
  <c r="DE244" i="6"/>
  <c r="S245" i="12" s="1"/>
  <c r="DE243" i="6"/>
  <c r="S244" i="12" s="1"/>
  <c r="DE242" i="6"/>
  <c r="S243" i="12" s="1"/>
  <c r="DE241" i="6"/>
  <c r="S242" i="12" s="1"/>
  <c r="DE240" i="6"/>
  <c r="S241" i="12" s="1"/>
  <c r="DE239" i="6"/>
  <c r="S240" i="12" s="1"/>
  <c r="DE238" i="6"/>
  <c r="S239" i="12" s="1"/>
  <c r="DE237" i="6"/>
  <c r="S238" i="12" s="1"/>
  <c r="DE236" i="6"/>
  <c r="S237" i="12" s="1"/>
  <c r="DE235" i="6"/>
  <c r="S236" i="12" s="1"/>
  <c r="DE234" i="6"/>
  <c r="S235" i="12" s="1"/>
  <c r="DE233" i="6"/>
  <c r="S234" i="12" s="1"/>
  <c r="DE232" i="6"/>
  <c r="S233" i="12" s="1"/>
  <c r="DE231" i="6"/>
  <c r="S232" i="12" s="1"/>
  <c r="DE230" i="6"/>
  <c r="S231" i="12" s="1"/>
  <c r="DE229" i="6"/>
  <c r="S230" i="12" s="1"/>
  <c r="DE228" i="6"/>
  <c r="S229" i="12" s="1"/>
  <c r="DE227" i="6"/>
  <c r="S228" i="12" s="1"/>
  <c r="DE226" i="6"/>
  <c r="S227" i="12" s="1"/>
  <c r="DE225" i="6"/>
  <c r="S226" i="12" s="1"/>
  <c r="DE224" i="6"/>
  <c r="S225" i="12" s="1"/>
  <c r="DE223" i="6"/>
  <c r="S224" i="12" s="1"/>
  <c r="DE222" i="6"/>
  <c r="S223" i="12" s="1"/>
  <c r="DE221" i="6"/>
  <c r="S222" i="12" s="1"/>
  <c r="DE220" i="6"/>
  <c r="S221" i="12" s="1"/>
  <c r="DE219" i="6"/>
  <c r="S220" i="12" s="1"/>
  <c r="DE218" i="6"/>
  <c r="S219" i="12" s="1"/>
  <c r="DE217" i="6"/>
  <c r="S218" i="12" s="1"/>
  <c r="DE216" i="6"/>
  <c r="S217" i="12" s="1"/>
  <c r="DE215" i="6"/>
  <c r="S216" i="12" s="1"/>
  <c r="DE214" i="6"/>
  <c r="S215" i="12" s="1"/>
  <c r="DE213" i="6"/>
  <c r="S214" i="12" s="1"/>
  <c r="DE212" i="6"/>
  <c r="S213" i="12" s="1"/>
  <c r="DE211" i="6"/>
  <c r="S212" i="12" s="1"/>
  <c r="DE210" i="6"/>
  <c r="S211" i="12" s="1"/>
  <c r="DE209" i="6"/>
  <c r="S210" i="12" s="1"/>
  <c r="DE208" i="6"/>
  <c r="S209" i="12" s="1"/>
  <c r="DE207" i="6"/>
  <c r="S208" i="12" s="1"/>
  <c r="DE206" i="6"/>
  <c r="S207" i="12" s="1"/>
  <c r="DE205" i="6"/>
  <c r="S206" i="12" s="1"/>
  <c r="DE204" i="6"/>
  <c r="S205" i="12" s="1"/>
  <c r="DE203" i="6"/>
  <c r="S204" i="12" s="1"/>
  <c r="DE202" i="6"/>
  <c r="S203" i="12" s="1"/>
  <c r="DE201" i="6"/>
  <c r="S202" i="12" s="1"/>
  <c r="DE200" i="6"/>
  <c r="S201" i="12" s="1"/>
  <c r="DE199" i="6"/>
  <c r="S200" i="12" s="1"/>
  <c r="DE198" i="6"/>
  <c r="S199" i="12" s="1"/>
  <c r="DE197" i="6"/>
  <c r="S198" i="12" s="1"/>
  <c r="DE196" i="6"/>
  <c r="S197" i="12" s="1"/>
  <c r="DE195" i="6"/>
  <c r="S196" i="12" s="1"/>
  <c r="DE194" i="6"/>
  <c r="S195" i="12" s="1"/>
  <c r="DE193" i="6"/>
  <c r="S194" i="12" s="1"/>
  <c r="DE192" i="6"/>
  <c r="S193" i="12" s="1"/>
  <c r="DE191" i="6"/>
  <c r="S192" i="12" s="1"/>
  <c r="DE190" i="6"/>
  <c r="S191" i="12" s="1"/>
  <c r="DE189" i="6"/>
  <c r="S190" i="12" s="1"/>
  <c r="DE188" i="6"/>
  <c r="S189" i="12" s="1"/>
  <c r="DE187" i="6"/>
  <c r="S188" i="12" s="1"/>
  <c r="DE186" i="6"/>
  <c r="S187" i="12" s="1"/>
  <c r="DE185" i="6"/>
  <c r="S186" i="12" s="1"/>
  <c r="DE184" i="6"/>
  <c r="S185" i="12" s="1"/>
  <c r="DE183" i="6"/>
  <c r="S184" i="12" s="1"/>
  <c r="DE182" i="6"/>
  <c r="S183" i="12" s="1"/>
  <c r="DE181" i="6"/>
  <c r="S182" i="12" s="1"/>
  <c r="DE180" i="6"/>
  <c r="S181" i="12" s="1"/>
  <c r="DE179" i="6"/>
  <c r="S180" i="12" s="1"/>
  <c r="DE178" i="6"/>
  <c r="S179" i="12" s="1"/>
  <c r="DE177" i="6"/>
  <c r="S178" i="12" s="1"/>
  <c r="DE176" i="6"/>
  <c r="S177" i="12" s="1"/>
  <c r="DE175" i="6"/>
  <c r="S176" i="12" s="1"/>
  <c r="DE174" i="6"/>
  <c r="S175" i="12" s="1"/>
  <c r="DE173" i="6"/>
  <c r="S174" i="12" s="1"/>
  <c r="DE172" i="6"/>
  <c r="S173" i="12" s="1"/>
  <c r="DE171" i="6"/>
  <c r="S172" i="12" s="1"/>
  <c r="DE170" i="6"/>
  <c r="S171" i="12" s="1"/>
  <c r="DE169" i="6"/>
  <c r="S170" i="12" s="1"/>
  <c r="DE168" i="6"/>
  <c r="S169" i="12" s="1"/>
  <c r="DE167" i="6"/>
  <c r="S168" i="12" s="1"/>
  <c r="DE166" i="6"/>
  <c r="S167" i="12" s="1"/>
  <c r="DE165" i="6"/>
  <c r="S166" i="12" s="1"/>
  <c r="DE164" i="6"/>
  <c r="S165" i="12" s="1"/>
  <c r="DE163" i="6"/>
  <c r="S164" i="12" s="1"/>
  <c r="DE162" i="6"/>
  <c r="S163" i="12" s="1"/>
  <c r="DE161" i="6"/>
  <c r="S162" i="12" s="1"/>
  <c r="DE160" i="6"/>
  <c r="S161" i="12" s="1"/>
  <c r="DE159" i="6"/>
  <c r="S160" i="12" s="1"/>
  <c r="DE158" i="6"/>
  <c r="S159" i="12" s="1"/>
  <c r="DE157" i="6"/>
  <c r="S158" i="12" s="1"/>
  <c r="DE156" i="6"/>
  <c r="S157" i="12" s="1"/>
  <c r="DE155" i="6"/>
  <c r="S156" i="12" s="1"/>
  <c r="DE154" i="6"/>
  <c r="S155" i="12" s="1"/>
  <c r="DE153" i="6"/>
  <c r="S154" i="12" s="1"/>
  <c r="DE152" i="6"/>
  <c r="S153" i="12" s="1"/>
  <c r="DE151" i="6"/>
  <c r="S152" i="12" s="1"/>
  <c r="DE150" i="6"/>
  <c r="S151" i="12" s="1"/>
  <c r="DE149" i="6"/>
  <c r="S150" i="12" s="1"/>
  <c r="DE148" i="6"/>
  <c r="S149" i="12" s="1"/>
  <c r="DE147" i="6"/>
  <c r="S148" i="12" s="1"/>
  <c r="DE146" i="6"/>
  <c r="S147" i="12" s="1"/>
  <c r="DE145" i="6"/>
  <c r="S146" i="12" s="1"/>
  <c r="DE144" i="6"/>
  <c r="S145" i="12" s="1"/>
  <c r="DE143" i="6"/>
  <c r="S144" i="12" s="1"/>
  <c r="DE142" i="6"/>
  <c r="S143" i="12" s="1"/>
  <c r="DE141" i="6"/>
  <c r="S142" i="12" s="1"/>
  <c r="DE140" i="6"/>
  <c r="S141" i="12" s="1"/>
  <c r="DE139" i="6"/>
  <c r="S140" i="12" s="1"/>
  <c r="DE138" i="6"/>
  <c r="S139" i="12" s="1"/>
  <c r="DE137" i="6"/>
  <c r="S138" i="12" s="1"/>
  <c r="DE136" i="6"/>
  <c r="S137" i="12" s="1"/>
  <c r="DE135" i="6"/>
  <c r="S136" i="12" s="1"/>
  <c r="DE134" i="6"/>
  <c r="S135" i="12" s="1"/>
  <c r="DE133" i="6"/>
  <c r="S134" i="12" s="1"/>
  <c r="DE132" i="6"/>
  <c r="S133" i="12" s="1"/>
  <c r="DE131" i="6"/>
  <c r="S132" i="12" s="1"/>
  <c r="DE130" i="6"/>
  <c r="S131" i="12" s="1"/>
  <c r="DE129" i="6"/>
  <c r="S130" i="12" s="1"/>
  <c r="DE128" i="6"/>
  <c r="S129" i="12" s="1"/>
  <c r="DE127" i="6"/>
  <c r="S128" i="12" s="1"/>
  <c r="DE126" i="6"/>
  <c r="S127" i="12" s="1"/>
  <c r="DE125" i="6"/>
  <c r="S126" i="12" s="1"/>
  <c r="DE124" i="6"/>
  <c r="S125" i="12" s="1"/>
  <c r="DE123" i="6"/>
  <c r="S124" i="12" s="1"/>
  <c r="DE122" i="6"/>
  <c r="S123" i="12" s="1"/>
  <c r="DE121" i="6"/>
  <c r="S122" i="12" s="1"/>
  <c r="DE120" i="6"/>
  <c r="S121" i="12" s="1"/>
  <c r="DE119" i="6"/>
  <c r="S120" i="12" s="1"/>
  <c r="DE118" i="6"/>
  <c r="S119" i="12" s="1"/>
  <c r="DE117" i="6"/>
  <c r="S118" i="12" s="1"/>
  <c r="DE116" i="6"/>
  <c r="S117" i="12" s="1"/>
  <c r="DE115" i="6"/>
  <c r="S116" i="12" s="1"/>
  <c r="DE114" i="6"/>
  <c r="S115" i="12" s="1"/>
  <c r="DE113" i="6"/>
  <c r="S114" i="12" s="1"/>
  <c r="DE112" i="6"/>
  <c r="S113" i="12" s="1"/>
  <c r="DE111" i="6"/>
  <c r="S112" i="12" s="1"/>
  <c r="DE110" i="6"/>
  <c r="S111" i="12" s="1"/>
  <c r="DE109" i="6"/>
  <c r="S110" i="12" s="1"/>
  <c r="DE108" i="6"/>
  <c r="S109" i="12" s="1"/>
  <c r="DE107" i="6"/>
  <c r="S108" i="12" s="1"/>
  <c r="DE106" i="6"/>
  <c r="S107" i="12" s="1"/>
  <c r="DE105" i="6"/>
  <c r="S106" i="12" s="1"/>
  <c r="DE104" i="6"/>
  <c r="S105" i="12" s="1"/>
  <c r="DE103" i="6"/>
  <c r="S104" i="12" s="1"/>
  <c r="DE102" i="6"/>
  <c r="S103" i="12" s="1"/>
  <c r="DE101" i="6"/>
  <c r="S102" i="12" s="1"/>
  <c r="DE100" i="6"/>
  <c r="S101" i="12" s="1"/>
  <c r="DE99" i="6"/>
  <c r="S100" i="12" s="1"/>
  <c r="DE98" i="6"/>
  <c r="S99" i="12" s="1"/>
  <c r="DE97" i="6"/>
  <c r="S98" i="12" s="1"/>
  <c r="DE96" i="6"/>
  <c r="S97" i="12" s="1"/>
  <c r="DE95" i="6"/>
  <c r="S96" i="12" s="1"/>
  <c r="DE94" i="6"/>
  <c r="S95" i="12" s="1"/>
  <c r="DE93" i="6"/>
  <c r="S94" i="12" s="1"/>
  <c r="DE92" i="6"/>
  <c r="S93" i="12" s="1"/>
  <c r="DE91" i="6"/>
  <c r="S92" i="12" s="1"/>
  <c r="DE90" i="6"/>
  <c r="S91" i="12" s="1"/>
  <c r="DE89" i="6"/>
  <c r="S90" i="12" s="1"/>
  <c r="DE88" i="6"/>
  <c r="S89" i="12" s="1"/>
  <c r="DE87" i="6"/>
  <c r="S88" i="12" s="1"/>
  <c r="DE86" i="6"/>
  <c r="S87" i="12" s="1"/>
  <c r="DE85" i="6"/>
  <c r="S86" i="12" s="1"/>
  <c r="DE84" i="6"/>
  <c r="S85" i="12" s="1"/>
  <c r="DE83" i="6"/>
  <c r="S84" i="12" s="1"/>
  <c r="DE82" i="6"/>
  <c r="S83" i="12" s="1"/>
  <c r="DE81" i="6"/>
  <c r="S82" i="12" s="1"/>
  <c r="DE80" i="6"/>
  <c r="S81" i="12" s="1"/>
  <c r="DE79" i="6"/>
  <c r="S80" i="12" s="1"/>
  <c r="DE78" i="6"/>
  <c r="S79" i="12" s="1"/>
  <c r="DE77" i="6"/>
  <c r="S78" i="12" s="1"/>
  <c r="DE76" i="6"/>
  <c r="S77" i="12" s="1"/>
  <c r="DE75" i="6"/>
  <c r="S76" i="12" s="1"/>
  <c r="DE74" i="6"/>
  <c r="DE73" i="6"/>
  <c r="S74" i="12" s="1"/>
  <c r="DE72" i="6"/>
  <c r="S73" i="12" s="1"/>
  <c r="DE71" i="6"/>
  <c r="S72" i="12" s="1"/>
  <c r="DE70" i="6"/>
  <c r="S71" i="12" s="1"/>
  <c r="DE69" i="6"/>
  <c r="S70" i="12" s="1"/>
  <c r="DE68" i="6"/>
  <c r="S69" i="12" s="1"/>
  <c r="DE67" i="6"/>
  <c r="S68" i="12" s="1"/>
  <c r="DE66" i="6"/>
  <c r="S67" i="12" s="1"/>
  <c r="DE65" i="6"/>
  <c r="S66" i="12" s="1"/>
  <c r="DE64" i="6"/>
  <c r="S65" i="12" s="1"/>
  <c r="DE63" i="6"/>
  <c r="S64" i="12" s="1"/>
  <c r="DE62" i="6"/>
  <c r="S63" i="12" s="1"/>
  <c r="DE61" i="6"/>
  <c r="S62" i="12" s="1"/>
  <c r="DE60" i="6"/>
  <c r="S61" i="12" s="1"/>
  <c r="DE59" i="6"/>
  <c r="S60" i="12" s="1"/>
  <c r="DE58" i="6"/>
  <c r="S59" i="12" s="1"/>
  <c r="DE57" i="6"/>
  <c r="S58" i="12" s="1"/>
  <c r="DE56" i="6"/>
  <c r="S57" i="12" s="1"/>
  <c r="DE55" i="6"/>
  <c r="S56" i="12" s="1"/>
  <c r="DE54" i="6"/>
  <c r="S55" i="12" s="1"/>
  <c r="DE53" i="6"/>
  <c r="S54" i="12" s="1"/>
  <c r="DE52" i="6"/>
  <c r="S53" i="12" s="1"/>
  <c r="DE51" i="6"/>
  <c r="S52" i="12" s="1"/>
  <c r="DE50" i="6"/>
  <c r="S51" i="12" s="1"/>
  <c r="DE49" i="6"/>
  <c r="S50" i="12" s="1"/>
  <c r="DE48" i="6"/>
  <c r="S49" i="12" s="1"/>
  <c r="DE47" i="6"/>
  <c r="S48" i="12" s="1"/>
  <c r="DE46" i="6"/>
  <c r="S47" i="12" s="1"/>
  <c r="DE45" i="6"/>
  <c r="S46" i="12" s="1"/>
  <c r="DE44" i="6"/>
  <c r="S45" i="12" s="1"/>
  <c r="DE43" i="6"/>
  <c r="S44" i="12" s="1"/>
  <c r="DE42" i="6"/>
  <c r="DE41" i="6"/>
  <c r="S42" i="12" s="1"/>
  <c r="DE40" i="6"/>
  <c r="S41" i="12" s="1"/>
  <c r="DE39" i="6"/>
  <c r="S40" i="12" s="1"/>
  <c r="DE38" i="6"/>
  <c r="S39" i="12" s="1"/>
  <c r="DE37" i="6"/>
  <c r="S38" i="12" s="1"/>
  <c r="DE36" i="6"/>
  <c r="S37" i="12" s="1"/>
  <c r="DE35" i="6"/>
  <c r="S36" i="12" s="1"/>
  <c r="DE34" i="6"/>
  <c r="S35" i="12" s="1"/>
  <c r="DE33" i="6"/>
  <c r="S34" i="12" s="1"/>
  <c r="DE32" i="6"/>
  <c r="S33" i="12" s="1"/>
  <c r="DE31" i="6"/>
  <c r="S32" i="12" s="1"/>
  <c r="DE30" i="6"/>
  <c r="S31" i="12" s="1"/>
  <c r="DE29" i="6"/>
  <c r="S30" i="12" s="1"/>
  <c r="DE28" i="6"/>
  <c r="S29" i="12" s="1"/>
  <c r="DE27" i="6"/>
  <c r="S28" i="12" s="1"/>
  <c r="DE26" i="6"/>
  <c r="S27" i="12" s="1"/>
  <c r="DE25" i="6"/>
  <c r="S26" i="12" s="1"/>
  <c r="DE24" i="6"/>
  <c r="S25" i="12" s="1"/>
  <c r="DE23" i="6"/>
  <c r="S24" i="12" s="1"/>
  <c r="DE22" i="6"/>
  <c r="S23" i="12" s="1"/>
  <c r="DE21" i="6"/>
  <c r="S22" i="12" s="1"/>
  <c r="DE20" i="6"/>
  <c r="S21" i="12" s="1"/>
  <c r="DE19" i="6"/>
  <c r="S20" i="12" s="1"/>
  <c r="DE18" i="6"/>
  <c r="S19" i="12" s="1"/>
  <c r="DE17" i="6"/>
  <c r="S18" i="12" s="1"/>
  <c r="DE16" i="6"/>
  <c r="S17" i="12" s="1"/>
  <c r="DE15" i="6"/>
  <c r="S16" i="12" s="1"/>
  <c r="DE14" i="6"/>
  <c r="S15" i="12" s="1"/>
  <c r="DE13" i="6"/>
  <c r="S14" i="12" s="1"/>
  <c r="DE12" i="6"/>
  <c r="S13" i="12" s="1"/>
  <c r="DE11" i="6"/>
  <c r="S12" i="12" s="1"/>
  <c r="DE10" i="6"/>
  <c r="S11" i="12" s="1"/>
  <c r="DE9" i="6"/>
  <c r="S10" i="12" s="1"/>
  <c r="CX408" i="6"/>
  <c r="CX407" i="6"/>
  <c r="R408" i="12" s="1"/>
  <c r="CX406" i="6"/>
  <c r="R407" i="12" s="1"/>
  <c r="CX405" i="6"/>
  <c r="R406" i="12" s="1"/>
  <c r="CX404" i="6"/>
  <c r="R405" i="12" s="1"/>
  <c r="CX403" i="6"/>
  <c r="R404" i="12" s="1"/>
  <c r="CX402" i="6"/>
  <c r="R403" i="12" s="1"/>
  <c r="CX401" i="6"/>
  <c r="R402" i="12" s="1"/>
  <c r="CX400" i="6"/>
  <c r="R401" i="12" s="1"/>
  <c r="CX399" i="6"/>
  <c r="R400" i="12" s="1"/>
  <c r="CX398" i="6"/>
  <c r="R399" i="12" s="1"/>
  <c r="CX397" i="6"/>
  <c r="R398" i="12" s="1"/>
  <c r="CX396" i="6"/>
  <c r="R397" i="12" s="1"/>
  <c r="CX395" i="6"/>
  <c r="R396" i="12" s="1"/>
  <c r="CX394" i="6"/>
  <c r="R395" i="12" s="1"/>
  <c r="CX393" i="6"/>
  <c r="R394" i="12" s="1"/>
  <c r="CX392" i="6"/>
  <c r="R393" i="12" s="1"/>
  <c r="CX391" i="6"/>
  <c r="R392" i="12" s="1"/>
  <c r="CX390" i="6"/>
  <c r="R391" i="12" s="1"/>
  <c r="CX389" i="6"/>
  <c r="R390" i="12" s="1"/>
  <c r="CX388" i="6"/>
  <c r="R389" i="12" s="1"/>
  <c r="CX387" i="6"/>
  <c r="R388" i="12" s="1"/>
  <c r="CX386" i="6"/>
  <c r="R387" i="12" s="1"/>
  <c r="CX385" i="6"/>
  <c r="R386" i="12" s="1"/>
  <c r="CX384" i="6"/>
  <c r="R385" i="12" s="1"/>
  <c r="CX383" i="6"/>
  <c r="R384" i="12" s="1"/>
  <c r="CX382" i="6"/>
  <c r="R383" i="12" s="1"/>
  <c r="CX381" i="6"/>
  <c r="R382" i="12" s="1"/>
  <c r="CX380" i="6"/>
  <c r="R381" i="12" s="1"/>
  <c r="CX379" i="6"/>
  <c r="R380" i="12" s="1"/>
  <c r="CX378" i="6"/>
  <c r="R379" i="12" s="1"/>
  <c r="CX377" i="6"/>
  <c r="R378" i="12" s="1"/>
  <c r="CX376" i="6"/>
  <c r="R377" i="12" s="1"/>
  <c r="CX375" i="6"/>
  <c r="R376" i="12" s="1"/>
  <c r="CX374" i="6"/>
  <c r="R375" i="12" s="1"/>
  <c r="CX373" i="6"/>
  <c r="R374" i="12" s="1"/>
  <c r="CX372" i="6"/>
  <c r="R373" i="12" s="1"/>
  <c r="CX371" i="6"/>
  <c r="R372" i="12" s="1"/>
  <c r="CX370" i="6"/>
  <c r="R371" i="12" s="1"/>
  <c r="CX369" i="6"/>
  <c r="R370" i="12" s="1"/>
  <c r="CX368" i="6"/>
  <c r="R369" i="12" s="1"/>
  <c r="CX367" i="6"/>
  <c r="R368" i="12" s="1"/>
  <c r="CX366" i="6"/>
  <c r="R367" i="12" s="1"/>
  <c r="CX365" i="6"/>
  <c r="R366" i="12" s="1"/>
  <c r="CX364" i="6"/>
  <c r="R365" i="12" s="1"/>
  <c r="CX363" i="6"/>
  <c r="R364" i="12" s="1"/>
  <c r="CX362" i="6"/>
  <c r="R363" i="12" s="1"/>
  <c r="CX361" i="6"/>
  <c r="R362" i="12" s="1"/>
  <c r="CX360" i="6"/>
  <c r="R361" i="12" s="1"/>
  <c r="CX359" i="6"/>
  <c r="R360" i="12" s="1"/>
  <c r="CX358" i="6"/>
  <c r="R359" i="12" s="1"/>
  <c r="CX357" i="6"/>
  <c r="R358" i="12" s="1"/>
  <c r="CX356" i="6"/>
  <c r="R357" i="12" s="1"/>
  <c r="CX355" i="6"/>
  <c r="R356" i="12" s="1"/>
  <c r="CX354" i="6"/>
  <c r="R355" i="12" s="1"/>
  <c r="CX353" i="6"/>
  <c r="R354" i="12" s="1"/>
  <c r="CX352" i="6"/>
  <c r="R353" i="12" s="1"/>
  <c r="CX351" i="6"/>
  <c r="R352" i="12" s="1"/>
  <c r="CX350" i="6"/>
  <c r="R351" i="12" s="1"/>
  <c r="CX349" i="6"/>
  <c r="R350" i="12" s="1"/>
  <c r="CX348" i="6"/>
  <c r="R349" i="12" s="1"/>
  <c r="CX347" i="6"/>
  <c r="R348" i="12" s="1"/>
  <c r="CX346" i="6"/>
  <c r="R347" i="12" s="1"/>
  <c r="CX345" i="6"/>
  <c r="R346" i="12" s="1"/>
  <c r="CX344" i="6"/>
  <c r="R345" i="12" s="1"/>
  <c r="CX343" i="6"/>
  <c r="R344" i="12" s="1"/>
  <c r="CX342" i="6"/>
  <c r="R343" i="12" s="1"/>
  <c r="CX341" i="6"/>
  <c r="R342" i="12" s="1"/>
  <c r="CX340" i="6"/>
  <c r="R341" i="12" s="1"/>
  <c r="CX339" i="6"/>
  <c r="R340" i="12" s="1"/>
  <c r="CX338" i="6"/>
  <c r="R339" i="12" s="1"/>
  <c r="CX337" i="6"/>
  <c r="R338" i="12" s="1"/>
  <c r="CX336" i="6"/>
  <c r="R337" i="12" s="1"/>
  <c r="CX335" i="6"/>
  <c r="R336" i="12" s="1"/>
  <c r="CX334" i="6"/>
  <c r="R335" i="12" s="1"/>
  <c r="CX333" i="6"/>
  <c r="R334" i="12" s="1"/>
  <c r="CX332" i="6"/>
  <c r="R333" i="12" s="1"/>
  <c r="CX331" i="6"/>
  <c r="R332" i="12" s="1"/>
  <c r="CX330" i="6"/>
  <c r="R331" i="12" s="1"/>
  <c r="CX329" i="6"/>
  <c r="R330" i="12" s="1"/>
  <c r="CX328" i="6"/>
  <c r="R329" i="12" s="1"/>
  <c r="CX327" i="6"/>
  <c r="R328" i="12" s="1"/>
  <c r="CX326" i="6"/>
  <c r="R327" i="12" s="1"/>
  <c r="CX325" i="6"/>
  <c r="R326" i="12" s="1"/>
  <c r="CX324" i="6"/>
  <c r="R325" i="12" s="1"/>
  <c r="CX323" i="6"/>
  <c r="R324" i="12" s="1"/>
  <c r="CX322" i="6"/>
  <c r="R323" i="12" s="1"/>
  <c r="CX321" i="6"/>
  <c r="R322" i="12" s="1"/>
  <c r="CX320" i="6"/>
  <c r="R321" i="12" s="1"/>
  <c r="CX319" i="6"/>
  <c r="R320" i="12" s="1"/>
  <c r="CX318" i="6"/>
  <c r="R319" i="12" s="1"/>
  <c r="CX317" i="6"/>
  <c r="R318" i="12" s="1"/>
  <c r="CX316" i="6"/>
  <c r="R317" i="12" s="1"/>
  <c r="CX315" i="6"/>
  <c r="R316" i="12" s="1"/>
  <c r="CX314" i="6"/>
  <c r="R315" i="12" s="1"/>
  <c r="CX313" i="6"/>
  <c r="R314" i="12" s="1"/>
  <c r="CX312" i="6"/>
  <c r="R313" i="12" s="1"/>
  <c r="CX311" i="6"/>
  <c r="R312" i="12" s="1"/>
  <c r="CX310" i="6"/>
  <c r="R311" i="12" s="1"/>
  <c r="CX309" i="6"/>
  <c r="R310" i="12" s="1"/>
  <c r="CX308" i="6"/>
  <c r="R309" i="12" s="1"/>
  <c r="CX307" i="6"/>
  <c r="R308" i="12" s="1"/>
  <c r="CX306" i="6"/>
  <c r="R307" i="12" s="1"/>
  <c r="CX305" i="6"/>
  <c r="R306" i="12" s="1"/>
  <c r="CX304" i="6"/>
  <c r="R305" i="12" s="1"/>
  <c r="CX303" i="6"/>
  <c r="R304" i="12" s="1"/>
  <c r="CX302" i="6"/>
  <c r="R303" i="12" s="1"/>
  <c r="CX301" i="6"/>
  <c r="R302" i="12" s="1"/>
  <c r="CX300" i="6"/>
  <c r="R301" i="12" s="1"/>
  <c r="CX299" i="6"/>
  <c r="R300" i="12" s="1"/>
  <c r="CX298" i="6"/>
  <c r="R299" i="12" s="1"/>
  <c r="CX297" i="6"/>
  <c r="R298" i="12" s="1"/>
  <c r="CX296" i="6"/>
  <c r="R297" i="12" s="1"/>
  <c r="CX295" i="6"/>
  <c r="R296" i="12" s="1"/>
  <c r="CX294" i="6"/>
  <c r="R295" i="12" s="1"/>
  <c r="CX293" i="6"/>
  <c r="R294" i="12" s="1"/>
  <c r="CX292" i="6"/>
  <c r="R293" i="12" s="1"/>
  <c r="CX291" i="6"/>
  <c r="R292" i="12" s="1"/>
  <c r="CX290" i="6"/>
  <c r="R291" i="12" s="1"/>
  <c r="CX289" i="6"/>
  <c r="R290" i="12" s="1"/>
  <c r="CX288" i="6"/>
  <c r="R289" i="12" s="1"/>
  <c r="CX287" i="6"/>
  <c r="R288" i="12" s="1"/>
  <c r="CX286" i="6"/>
  <c r="R287" i="12" s="1"/>
  <c r="CX285" i="6"/>
  <c r="R286" i="12" s="1"/>
  <c r="CX284" i="6"/>
  <c r="R285" i="12" s="1"/>
  <c r="CX283" i="6"/>
  <c r="R284" i="12" s="1"/>
  <c r="CX282" i="6"/>
  <c r="R283" i="12" s="1"/>
  <c r="CX281" i="6"/>
  <c r="R282" i="12" s="1"/>
  <c r="CX280" i="6"/>
  <c r="R281" i="12" s="1"/>
  <c r="CX279" i="6"/>
  <c r="R280" i="12" s="1"/>
  <c r="CX278" i="6"/>
  <c r="R279" i="12" s="1"/>
  <c r="CX277" i="6"/>
  <c r="R278" i="12" s="1"/>
  <c r="CX276" i="6"/>
  <c r="R277" i="12" s="1"/>
  <c r="CX275" i="6"/>
  <c r="R276" i="12" s="1"/>
  <c r="CX274" i="6"/>
  <c r="R275" i="12" s="1"/>
  <c r="CX273" i="6"/>
  <c r="R274" i="12" s="1"/>
  <c r="CX272" i="6"/>
  <c r="R273" i="12" s="1"/>
  <c r="CX271" i="6"/>
  <c r="R272" i="12" s="1"/>
  <c r="CX270" i="6"/>
  <c r="R271" i="12" s="1"/>
  <c r="CX269" i="6"/>
  <c r="R270" i="12" s="1"/>
  <c r="CX268" i="6"/>
  <c r="R269" i="12" s="1"/>
  <c r="CX267" i="6"/>
  <c r="R268" i="12" s="1"/>
  <c r="CX266" i="6"/>
  <c r="R267" i="12" s="1"/>
  <c r="CX265" i="6"/>
  <c r="R266" i="12" s="1"/>
  <c r="CX264" i="6"/>
  <c r="R265" i="12" s="1"/>
  <c r="CX263" i="6"/>
  <c r="R264" i="12" s="1"/>
  <c r="CX262" i="6"/>
  <c r="R263" i="12" s="1"/>
  <c r="CX261" i="6"/>
  <c r="R262" i="12" s="1"/>
  <c r="CX260" i="6"/>
  <c r="R261" i="12" s="1"/>
  <c r="CX259" i="6"/>
  <c r="R260" i="12" s="1"/>
  <c r="CX258" i="6"/>
  <c r="R259" i="12" s="1"/>
  <c r="CX257" i="6"/>
  <c r="R258" i="12" s="1"/>
  <c r="CX256" i="6"/>
  <c r="R257" i="12" s="1"/>
  <c r="CX255" i="6"/>
  <c r="R256" i="12" s="1"/>
  <c r="CX254" i="6"/>
  <c r="R255" i="12" s="1"/>
  <c r="CX253" i="6"/>
  <c r="R254" i="12" s="1"/>
  <c r="CX252" i="6"/>
  <c r="R253" i="12" s="1"/>
  <c r="CX251" i="6"/>
  <c r="R252" i="12" s="1"/>
  <c r="CX250" i="6"/>
  <c r="R251" i="12" s="1"/>
  <c r="CX249" i="6"/>
  <c r="R250" i="12" s="1"/>
  <c r="CX248" i="6"/>
  <c r="R249" i="12" s="1"/>
  <c r="CX247" i="6"/>
  <c r="R248" i="12" s="1"/>
  <c r="CX246" i="6"/>
  <c r="R247" i="12" s="1"/>
  <c r="CX245" i="6"/>
  <c r="R246" i="12" s="1"/>
  <c r="CX244" i="6"/>
  <c r="R245" i="12" s="1"/>
  <c r="CX243" i="6"/>
  <c r="R244" i="12" s="1"/>
  <c r="CX242" i="6"/>
  <c r="R243" i="12" s="1"/>
  <c r="CX241" i="6"/>
  <c r="R242" i="12" s="1"/>
  <c r="CX240" i="6"/>
  <c r="R241" i="12" s="1"/>
  <c r="CX239" i="6"/>
  <c r="R240" i="12" s="1"/>
  <c r="CX238" i="6"/>
  <c r="R239" i="12" s="1"/>
  <c r="CX237" i="6"/>
  <c r="R238" i="12" s="1"/>
  <c r="CX236" i="6"/>
  <c r="R237" i="12" s="1"/>
  <c r="CX235" i="6"/>
  <c r="R236" i="12" s="1"/>
  <c r="CX234" i="6"/>
  <c r="R235" i="12" s="1"/>
  <c r="CX233" i="6"/>
  <c r="R234" i="12" s="1"/>
  <c r="CX232" i="6"/>
  <c r="R233" i="12" s="1"/>
  <c r="CX231" i="6"/>
  <c r="R232" i="12" s="1"/>
  <c r="CX230" i="6"/>
  <c r="R231" i="12" s="1"/>
  <c r="CX229" i="6"/>
  <c r="R230" i="12" s="1"/>
  <c r="CX228" i="6"/>
  <c r="R229" i="12" s="1"/>
  <c r="CX227" i="6"/>
  <c r="R228" i="12" s="1"/>
  <c r="CX226" i="6"/>
  <c r="R227" i="12" s="1"/>
  <c r="CX225" i="6"/>
  <c r="R226" i="12" s="1"/>
  <c r="CX224" i="6"/>
  <c r="R225" i="12" s="1"/>
  <c r="CX223" i="6"/>
  <c r="R224" i="12" s="1"/>
  <c r="CX222" i="6"/>
  <c r="R223" i="12" s="1"/>
  <c r="CX221" i="6"/>
  <c r="R222" i="12" s="1"/>
  <c r="CX220" i="6"/>
  <c r="R221" i="12" s="1"/>
  <c r="CX219" i="6"/>
  <c r="R220" i="12" s="1"/>
  <c r="CX218" i="6"/>
  <c r="R219" i="12" s="1"/>
  <c r="CX217" i="6"/>
  <c r="R218" i="12" s="1"/>
  <c r="CX216" i="6"/>
  <c r="R217" i="12" s="1"/>
  <c r="CX215" i="6"/>
  <c r="R216" i="12" s="1"/>
  <c r="CX214" i="6"/>
  <c r="R215" i="12" s="1"/>
  <c r="CX213" i="6"/>
  <c r="R214" i="12" s="1"/>
  <c r="CX212" i="6"/>
  <c r="R213" i="12" s="1"/>
  <c r="CX211" i="6"/>
  <c r="R212" i="12" s="1"/>
  <c r="CX210" i="6"/>
  <c r="R211" i="12" s="1"/>
  <c r="CX209" i="6"/>
  <c r="R210" i="12" s="1"/>
  <c r="CX208" i="6"/>
  <c r="R209" i="12" s="1"/>
  <c r="CX207" i="6"/>
  <c r="R208" i="12" s="1"/>
  <c r="CX206" i="6"/>
  <c r="R207" i="12" s="1"/>
  <c r="CX205" i="6"/>
  <c r="R206" i="12" s="1"/>
  <c r="CX204" i="6"/>
  <c r="R205" i="12" s="1"/>
  <c r="CX203" i="6"/>
  <c r="R204" i="12" s="1"/>
  <c r="CX202" i="6"/>
  <c r="R203" i="12" s="1"/>
  <c r="CX201" i="6"/>
  <c r="R202" i="12" s="1"/>
  <c r="CX200" i="6"/>
  <c r="R201" i="12" s="1"/>
  <c r="CX199" i="6"/>
  <c r="R200" i="12" s="1"/>
  <c r="CX198" i="6"/>
  <c r="R199" i="12" s="1"/>
  <c r="CX197" i="6"/>
  <c r="R198" i="12" s="1"/>
  <c r="CX196" i="6"/>
  <c r="R197" i="12" s="1"/>
  <c r="CX195" i="6"/>
  <c r="R196" i="12" s="1"/>
  <c r="CX194" i="6"/>
  <c r="CX193" i="6"/>
  <c r="R194" i="12" s="1"/>
  <c r="CX192" i="6"/>
  <c r="R193" i="12" s="1"/>
  <c r="CX191" i="6"/>
  <c r="R192" i="12" s="1"/>
  <c r="CX190" i="6"/>
  <c r="R191" i="12" s="1"/>
  <c r="CX189" i="6"/>
  <c r="R190" i="12" s="1"/>
  <c r="CX188" i="6"/>
  <c r="R189" i="12" s="1"/>
  <c r="CX187" i="6"/>
  <c r="R188" i="12" s="1"/>
  <c r="CX186" i="6"/>
  <c r="CX185" i="6"/>
  <c r="R186" i="12" s="1"/>
  <c r="CX184" i="6"/>
  <c r="R185" i="12" s="1"/>
  <c r="CX183" i="6"/>
  <c r="R184" i="12" s="1"/>
  <c r="CX182" i="6"/>
  <c r="R183" i="12" s="1"/>
  <c r="CX181" i="6"/>
  <c r="R182" i="12" s="1"/>
  <c r="CX180" i="6"/>
  <c r="R181" i="12" s="1"/>
  <c r="CX179" i="6"/>
  <c r="R180" i="12" s="1"/>
  <c r="CX178" i="6"/>
  <c r="CX177" i="6"/>
  <c r="R178" i="12" s="1"/>
  <c r="CX176" i="6"/>
  <c r="R177" i="12" s="1"/>
  <c r="CX175" i="6"/>
  <c r="R176" i="12" s="1"/>
  <c r="CX174" i="6"/>
  <c r="R175" i="12" s="1"/>
  <c r="CX173" i="6"/>
  <c r="R174" i="12" s="1"/>
  <c r="CX172" i="6"/>
  <c r="R173" i="12" s="1"/>
  <c r="CX171" i="6"/>
  <c r="R172" i="12" s="1"/>
  <c r="CX170" i="6"/>
  <c r="CX169" i="6"/>
  <c r="R170" i="12" s="1"/>
  <c r="CX168" i="6"/>
  <c r="R169" i="12" s="1"/>
  <c r="CX167" i="6"/>
  <c r="R168" i="12" s="1"/>
  <c r="CX166" i="6"/>
  <c r="R167" i="12" s="1"/>
  <c r="CX165" i="6"/>
  <c r="R166" i="12" s="1"/>
  <c r="CX164" i="6"/>
  <c r="R165" i="12" s="1"/>
  <c r="CX163" i="6"/>
  <c r="R164" i="12" s="1"/>
  <c r="CX162" i="6"/>
  <c r="CX161" i="6"/>
  <c r="R162" i="12" s="1"/>
  <c r="CX160" i="6"/>
  <c r="R161" i="12" s="1"/>
  <c r="CX159" i="6"/>
  <c r="R160" i="12" s="1"/>
  <c r="CX158" i="6"/>
  <c r="R159" i="12" s="1"/>
  <c r="CX157" i="6"/>
  <c r="R158" i="12" s="1"/>
  <c r="CX156" i="6"/>
  <c r="R157" i="12" s="1"/>
  <c r="CX155" i="6"/>
  <c r="R156" i="12" s="1"/>
  <c r="CX154" i="6"/>
  <c r="CX153" i="6"/>
  <c r="R154" i="12" s="1"/>
  <c r="CX152" i="6"/>
  <c r="R153" i="12" s="1"/>
  <c r="CX151" i="6"/>
  <c r="R152" i="12" s="1"/>
  <c r="CX150" i="6"/>
  <c r="R151" i="12" s="1"/>
  <c r="CX149" i="6"/>
  <c r="R150" i="12" s="1"/>
  <c r="CX148" i="6"/>
  <c r="R149" i="12" s="1"/>
  <c r="CX147" i="6"/>
  <c r="R148" i="12" s="1"/>
  <c r="CX146" i="6"/>
  <c r="CX145" i="6"/>
  <c r="R146" i="12" s="1"/>
  <c r="CX144" i="6"/>
  <c r="R145" i="12" s="1"/>
  <c r="CX143" i="6"/>
  <c r="R144" i="12" s="1"/>
  <c r="CX142" i="6"/>
  <c r="R143" i="12" s="1"/>
  <c r="CX141" i="6"/>
  <c r="R142" i="12" s="1"/>
  <c r="CX140" i="6"/>
  <c r="R141" i="12" s="1"/>
  <c r="CX139" i="6"/>
  <c r="R140" i="12" s="1"/>
  <c r="CX138" i="6"/>
  <c r="CX137" i="6"/>
  <c r="R138" i="12" s="1"/>
  <c r="CX136" i="6"/>
  <c r="R137" i="12" s="1"/>
  <c r="CX135" i="6"/>
  <c r="R136" i="12" s="1"/>
  <c r="CX134" i="6"/>
  <c r="R135" i="12" s="1"/>
  <c r="CX133" i="6"/>
  <c r="R134" i="12" s="1"/>
  <c r="CX132" i="6"/>
  <c r="R133" i="12" s="1"/>
  <c r="CX131" i="6"/>
  <c r="R132" i="12" s="1"/>
  <c r="CX130" i="6"/>
  <c r="CX129" i="6"/>
  <c r="R130" i="12" s="1"/>
  <c r="CX128" i="6"/>
  <c r="R129" i="12" s="1"/>
  <c r="CX127" i="6"/>
  <c r="R128" i="12" s="1"/>
  <c r="CX126" i="6"/>
  <c r="R127" i="12" s="1"/>
  <c r="CX125" i="6"/>
  <c r="R126" i="12" s="1"/>
  <c r="CX124" i="6"/>
  <c r="R125" i="12" s="1"/>
  <c r="CX123" i="6"/>
  <c r="R124" i="12" s="1"/>
  <c r="CX122" i="6"/>
  <c r="CX121" i="6"/>
  <c r="R122" i="12" s="1"/>
  <c r="CX120" i="6"/>
  <c r="R121" i="12" s="1"/>
  <c r="CX119" i="6"/>
  <c r="R120" i="12" s="1"/>
  <c r="CX118" i="6"/>
  <c r="R119" i="12" s="1"/>
  <c r="CX117" i="6"/>
  <c r="R118" i="12" s="1"/>
  <c r="CX116" i="6"/>
  <c r="R117" i="12" s="1"/>
  <c r="CX115" i="6"/>
  <c r="R116" i="12" s="1"/>
  <c r="CX114" i="6"/>
  <c r="CX113" i="6"/>
  <c r="R114" i="12" s="1"/>
  <c r="CX112" i="6"/>
  <c r="R113" i="12" s="1"/>
  <c r="CX111" i="6"/>
  <c r="R112" i="12" s="1"/>
  <c r="CX110" i="6"/>
  <c r="R111" i="12" s="1"/>
  <c r="CX109" i="6"/>
  <c r="R110" i="12" s="1"/>
  <c r="CX108" i="6"/>
  <c r="R109" i="12" s="1"/>
  <c r="CX107" i="6"/>
  <c r="R108" i="12" s="1"/>
  <c r="CX106" i="6"/>
  <c r="CX105" i="6"/>
  <c r="R106" i="12" s="1"/>
  <c r="CX104" i="6"/>
  <c r="R105" i="12" s="1"/>
  <c r="CX103" i="6"/>
  <c r="R104" i="12" s="1"/>
  <c r="CX102" i="6"/>
  <c r="R103" i="12" s="1"/>
  <c r="CX101" i="6"/>
  <c r="R102" i="12" s="1"/>
  <c r="CX100" i="6"/>
  <c r="R101" i="12" s="1"/>
  <c r="CX99" i="6"/>
  <c r="R100" i="12" s="1"/>
  <c r="CX98" i="6"/>
  <c r="CX97" i="6"/>
  <c r="R98" i="12" s="1"/>
  <c r="CX96" i="6"/>
  <c r="R97" i="12" s="1"/>
  <c r="CX95" i="6"/>
  <c r="R96" i="12" s="1"/>
  <c r="CX94" i="6"/>
  <c r="R95" i="12" s="1"/>
  <c r="CX93" i="6"/>
  <c r="R94" i="12" s="1"/>
  <c r="CX92" i="6"/>
  <c r="R93" i="12" s="1"/>
  <c r="CX91" i="6"/>
  <c r="R92" i="12" s="1"/>
  <c r="CX90" i="6"/>
  <c r="R91" i="12" s="1"/>
  <c r="CX89" i="6"/>
  <c r="R90" i="12" s="1"/>
  <c r="CX88" i="6"/>
  <c r="R89" i="12" s="1"/>
  <c r="CX87" i="6"/>
  <c r="R88" i="12" s="1"/>
  <c r="CX86" i="6"/>
  <c r="R87" i="12" s="1"/>
  <c r="CX85" i="6"/>
  <c r="R86" i="12" s="1"/>
  <c r="CX84" i="6"/>
  <c r="R85" i="12" s="1"/>
  <c r="CX83" i="6"/>
  <c r="R84" i="12" s="1"/>
  <c r="CX82" i="6"/>
  <c r="R83" i="12" s="1"/>
  <c r="CX81" i="6"/>
  <c r="R82" i="12" s="1"/>
  <c r="CX80" i="6"/>
  <c r="R81" i="12" s="1"/>
  <c r="CX79" i="6"/>
  <c r="R80" i="12" s="1"/>
  <c r="CX78" i="6"/>
  <c r="R79" i="12" s="1"/>
  <c r="CX77" i="6"/>
  <c r="R78" i="12" s="1"/>
  <c r="CX76" i="6"/>
  <c r="R77" i="12" s="1"/>
  <c r="CX75" i="6"/>
  <c r="R76" i="12" s="1"/>
  <c r="CX74" i="6"/>
  <c r="R75" i="12" s="1"/>
  <c r="CX73" i="6"/>
  <c r="R74" i="12" s="1"/>
  <c r="CX72" i="6"/>
  <c r="R73" i="12" s="1"/>
  <c r="CX71" i="6"/>
  <c r="R72" i="12" s="1"/>
  <c r="CX70" i="6"/>
  <c r="R71" i="12" s="1"/>
  <c r="CX69" i="6"/>
  <c r="R70" i="12" s="1"/>
  <c r="CX68" i="6"/>
  <c r="R69" i="12" s="1"/>
  <c r="CX67" i="6"/>
  <c r="R68" i="12" s="1"/>
  <c r="CX66" i="6"/>
  <c r="R67" i="12" s="1"/>
  <c r="CX65" i="6"/>
  <c r="R66" i="12" s="1"/>
  <c r="CX64" i="6"/>
  <c r="R65" i="12" s="1"/>
  <c r="CX63" i="6"/>
  <c r="R64" i="12" s="1"/>
  <c r="CX62" i="6"/>
  <c r="R63" i="12" s="1"/>
  <c r="CX61" i="6"/>
  <c r="R62" i="12" s="1"/>
  <c r="CX60" i="6"/>
  <c r="R61" i="12" s="1"/>
  <c r="CX59" i="6"/>
  <c r="R60" i="12" s="1"/>
  <c r="CX58" i="6"/>
  <c r="R59" i="12" s="1"/>
  <c r="CX57" i="6"/>
  <c r="R58" i="12" s="1"/>
  <c r="CX56" i="6"/>
  <c r="R57" i="12" s="1"/>
  <c r="CX55" i="6"/>
  <c r="R56" i="12" s="1"/>
  <c r="CX54" i="6"/>
  <c r="R55" i="12" s="1"/>
  <c r="CX53" i="6"/>
  <c r="R54" i="12" s="1"/>
  <c r="CX52" i="6"/>
  <c r="R53" i="12" s="1"/>
  <c r="CX51" i="6"/>
  <c r="R52" i="12" s="1"/>
  <c r="CX50" i="6"/>
  <c r="R51" i="12" s="1"/>
  <c r="CX49" i="6"/>
  <c r="R50" i="12" s="1"/>
  <c r="CX48" i="6"/>
  <c r="R49" i="12" s="1"/>
  <c r="CX47" i="6"/>
  <c r="R48" i="12" s="1"/>
  <c r="CX46" i="6"/>
  <c r="R47" i="12" s="1"/>
  <c r="CX45" i="6"/>
  <c r="R46" i="12" s="1"/>
  <c r="CX44" i="6"/>
  <c r="R45" i="12" s="1"/>
  <c r="CX43" i="6"/>
  <c r="R44" i="12" s="1"/>
  <c r="CX42" i="6"/>
  <c r="R43" i="12" s="1"/>
  <c r="CX41" i="6"/>
  <c r="R42" i="12" s="1"/>
  <c r="CX40" i="6"/>
  <c r="R41" i="12" s="1"/>
  <c r="CX39" i="6"/>
  <c r="R40" i="12" s="1"/>
  <c r="CX38" i="6"/>
  <c r="R39" i="12" s="1"/>
  <c r="CX37" i="6"/>
  <c r="R38" i="12" s="1"/>
  <c r="CX36" i="6"/>
  <c r="R37" i="12" s="1"/>
  <c r="CX35" i="6"/>
  <c r="R36" i="12" s="1"/>
  <c r="CX34" i="6"/>
  <c r="R35" i="12" s="1"/>
  <c r="CX33" i="6"/>
  <c r="R34" i="12" s="1"/>
  <c r="CX32" i="6"/>
  <c r="R33" i="12" s="1"/>
  <c r="CX31" i="6"/>
  <c r="R32" i="12" s="1"/>
  <c r="CX30" i="6"/>
  <c r="R31" i="12" s="1"/>
  <c r="CX29" i="6"/>
  <c r="R30" i="12" s="1"/>
  <c r="CX28" i="6"/>
  <c r="R29" i="12" s="1"/>
  <c r="CX27" i="6"/>
  <c r="R28" i="12" s="1"/>
  <c r="CX26" i="6"/>
  <c r="R27" i="12" s="1"/>
  <c r="CX25" i="6"/>
  <c r="R26" i="12" s="1"/>
  <c r="CX24" i="6"/>
  <c r="R25" i="12" s="1"/>
  <c r="CX23" i="6"/>
  <c r="R24" i="12" s="1"/>
  <c r="CX22" i="6"/>
  <c r="R23" i="12" s="1"/>
  <c r="CX21" i="6"/>
  <c r="R22" i="12" s="1"/>
  <c r="CX20" i="6"/>
  <c r="R21" i="12" s="1"/>
  <c r="CX19" i="6"/>
  <c r="R20" i="12" s="1"/>
  <c r="CX18" i="6"/>
  <c r="R19" i="12" s="1"/>
  <c r="CX17" i="6"/>
  <c r="R18" i="12" s="1"/>
  <c r="CX16" i="6"/>
  <c r="R17" i="12" s="1"/>
  <c r="CX15" i="6"/>
  <c r="R16" i="12" s="1"/>
  <c r="CX14" i="6"/>
  <c r="R15" i="12" s="1"/>
  <c r="CX13" i="6"/>
  <c r="R14" i="12" s="1"/>
  <c r="CX12" i="6"/>
  <c r="R13" i="12" s="1"/>
  <c r="CX11" i="6"/>
  <c r="R12" i="12" s="1"/>
  <c r="CX10" i="6"/>
  <c r="R11" i="12" s="1"/>
  <c r="CX9" i="6"/>
  <c r="R10" i="12" s="1"/>
  <c r="CQ408" i="6"/>
  <c r="Q409" i="12" s="1"/>
  <c r="CQ407" i="6"/>
  <c r="Q408" i="12" s="1"/>
  <c r="CQ406" i="6"/>
  <c r="Q407" i="12" s="1"/>
  <c r="CQ405" i="6"/>
  <c r="Q406" i="12" s="1"/>
  <c r="CQ404" i="6"/>
  <c r="Q405" i="12" s="1"/>
  <c r="CQ403" i="6"/>
  <c r="Q404" i="12" s="1"/>
  <c r="CQ402" i="6"/>
  <c r="CQ401" i="6"/>
  <c r="CQ400" i="6"/>
  <c r="CQ399" i="6"/>
  <c r="Q400" i="12" s="1"/>
  <c r="CQ398" i="6"/>
  <c r="CQ397" i="6"/>
  <c r="CQ396" i="6"/>
  <c r="CQ395" i="6"/>
  <c r="Q396" i="12" s="1"/>
  <c r="CQ394" i="6"/>
  <c r="CQ393" i="6"/>
  <c r="CQ392" i="6"/>
  <c r="CQ391" i="6"/>
  <c r="Q392" i="12" s="1"/>
  <c r="CQ390" i="6"/>
  <c r="CQ389" i="6"/>
  <c r="CQ388" i="6"/>
  <c r="CQ387" i="6"/>
  <c r="Q388" i="12" s="1"/>
  <c r="CQ386" i="6"/>
  <c r="CQ385" i="6"/>
  <c r="CQ384" i="6"/>
  <c r="CQ383" i="6"/>
  <c r="Q384" i="12" s="1"/>
  <c r="CQ382" i="6"/>
  <c r="CQ381" i="6"/>
  <c r="CQ380" i="6"/>
  <c r="CQ379" i="6"/>
  <c r="Q380" i="12" s="1"/>
  <c r="CQ378" i="6"/>
  <c r="CQ377" i="6"/>
  <c r="CQ376" i="6"/>
  <c r="CQ375" i="6"/>
  <c r="Q376" i="12" s="1"/>
  <c r="CQ374" i="6"/>
  <c r="CQ373" i="6"/>
  <c r="CQ372" i="6"/>
  <c r="CQ371" i="6"/>
  <c r="Q372" i="12" s="1"/>
  <c r="CQ370" i="6"/>
  <c r="CQ369" i="6"/>
  <c r="CQ368" i="6"/>
  <c r="CQ367" i="6"/>
  <c r="Q368" i="12" s="1"/>
  <c r="CQ366" i="6"/>
  <c r="CQ365" i="6"/>
  <c r="CQ364" i="6"/>
  <c r="CQ363" i="6"/>
  <c r="Q364" i="12" s="1"/>
  <c r="CQ362" i="6"/>
  <c r="CQ361" i="6"/>
  <c r="CQ360" i="6"/>
  <c r="CQ359" i="6"/>
  <c r="Q360" i="12" s="1"/>
  <c r="CQ358" i="6"/>
  <c r="Q359" i="12" s="1"/>
  <c r="CQ357" i="6"/>
  <c r="Q358" i="12" s="1"/>
  <c r="CQ356" i="6"/>
  <c r="CQ355" i="6"/>
  <c r="Q356" i="12" s="1"/>
  <c r="CQ354" i="6"/>
  <c r="Q355" i="12" s="1"/>
  <c r="CQ353" i="6"/>
  <c r="Q354" i="12" s="1"/>
  <c r="CQ352" i="6"/>
  <c r="CQ351" i="6"/>
  <c r="Q352" i="12" s="1"/>
  <c r="CQ350" i="6"/>
  <c r="Q351" i="12" s="1"/>
  <c r="CQ349" i="6"/>
  <c r="Q350" i="12" s="1"/>
  <c r="CQ348" i="6"/>
  <c r="CQ347" i="6"/>
  <c r="Q348" i="12" s="1"/>
  <c r="CQ346" i="6"/>
  <c r="Q347" i="12" s="1"/>
  <c r="CQ345" i="6"/>
  <c r="Q346" i="12" s="1"/>
  <c r="CQ344" i="6"/>
  <c r="CQ343" i="6"/>
  <c r="Q344" i="12" s="1"/>
  <c r="CQ342" i="6"/>
  <c r="Q343" i="12" s="1"/>
  <c r="CQ341" i="6"/>
  <c r="Q342" i="12" s="1"/>
  <c r="CQ340" i="6"/>
  <c r="CQ339" i="6"/>
  <c r="Q340" i="12" s="1"/>
  <c r="CQ338" i="6"/>
  <c r="Q339" i="12" s="1"/>
  <c r="CQ337" i="6"/>
  <c r="Q338" i="12" s="1"/>
  <c r="CQ336" i="6"/>
  <c r="CQ335" i="6"/>
  <c r="Q336" i="12" s="1"/>
  <c r="CQ334" i="6"/>
  <c r="Q335" i="12" s="1"/>
  <c r="CQ333" i="6"/>
  <c r="Q334" i="12" s="1"/>
  <c r="CQ332" i="6"/>
  <c r="CQ331" i="6"/>
  <c r="Q332" i="12" s="1"/>
  <c r="CQ330" i="6"/>
  <c r="Q331" i="12" s="1"/>
  <c r="CQ329" i="6"/>
  <c r="Q330" i="12" s="1"/>
  <c r="CQ328" i="6"/>
  <c r="CQ327" i="6"/>
  <c r="Q328" i="12" s="1"/>
  <c r="CQ326" i="6"/>
  <c r="Q327" i="12" s="1"/>
  <c r="CQ325" i="6"/>
  <c r="Q326" i="12" s="1"/>
  <c r="CQ324" i="6"/>
  <c r="CQ323" i="6"/>
  <c r="Q324" i="12" s="1"/>
  <c r="CQ322" i="6"/>
  <c r="Q323" i="12" s="1"/>
  <c r="CQ321" i="6"/>
  <c r="Q322" i="12" s="1"/>
  <c r="CQ320" i="6"/>
  <c r="CQ319" i="6"/>
  <c r="Q320" i="12" s="1"/>
  <c r="CQ318" i="6"/>
  <c r="CQ317" i="6"/>
  <c r="Q318" i="12" s="1"/>
  <c r="CQ316" i="6"/>
  <c r="CQ315" i="6"/>
  <c r="Q316" i="12" s="1"/>
  <c r="CQ314" i="6"/>
  <c r="CQ313" i="6"/>
  <c r="Q314" i="12" s="1"/>
  <c r="CQ312" i="6"/>
  <c r="CQ311" i="6"/>
  <c r="Q312" i="12" s="1"/>
  <c r="CQ310" i="6"/>
  <c r="CQ309" i="6"/>
  <c r="Q310" i="12" s="1"/>
  <c r="CQ308" i="6"/>
  <c r="CQ307" i="6"/>
  <c r="Q308" i="12" s="1"/>
  <c r="CQ306" i="6"/>
  <c r="CQ305" i="6"/>
  <c r="Q306" i="12" s="1"/>
  <c r="CQ304" i="6"/>
  <c r="CQ303" i="6"/>
  <c r="Q304" i="12" s="1"/>
  <c r="CQ302" i="6"/>
  <c r="CQ301" i="6"/>
  <c r="Q302" i="12" s="1"/>
  <c r="CQ300" i="6"/>
  <c r="CQ299" i="6"/>
  <c r="Q300" i="12" s="1"/>
  <c r="CQ298" i="6"/>
  <c r="CQ297" i="6"/>
  <c r="Q298" i="12" s="1"/>
  <c r="CQ296" i="6"/>
  <c r="CQ295" i="6"/>
  <c r="Q296" i="12" s="1"/>
  <c r="CQ294" i="6"/>
  <c r="CQ293" i="6"/>
  <c r="Q294" i="12" s="1"/>
  <c r="CQ292" i="6"/>
  <c r="CQ291" i="6"/>
  <c r="Q292" i="12" s="1"/>
  <c r="CQ290" i="6"/>
  <c r="CQ289" i="6"/>
  <c r="Q290" i="12" s="1"/>
  <c r="CQ288" i="6"/>
  <c r="CQ287" i="6"/>
  <c r="Q288" i="12" s="1"/>
  <c r="CQ286" i="6"/>
  <c r="CQ285" i="6"/>
  <c r="Q286" i="12" s="1"/>
  <c r="CQ284" i="6"/>
  <c r="CQ283" i="6"/>
  <c r="Q284" i="12" s="1"/>
  <c r="CQ282" i="6"/>
  <c r="CQ281" i="6"/>
  <c r="Q282" i="12" s="1"/>
  <c r="CQ280" i="6"/>
  <c r="CQ279" i="6"/>
  <c r="Q280" i="12" s="1"/>
  <c r="CQ278" i="6"/>
  <c r="CQ277" i="6"/>
  <c r="Q278" i="12" s="1"/>
  <c r="CQ276" i="6"/>
  <c r="CQ275" i="6"/>
  <c r="Q276" i="12" s="1"/>
  <c r="CQ274" i="6"/>
  <c r="CQ273" i="6"/>
  <c r="Q274" i="12" s="1"/>
  <c r="CQ272" i="6"/>
  <c r="CQ271" i="6"/>
  <c r="Q272" i="12" s="1"/>
  <c r="CQ270" i="6"/>
  <c r="CQ269" i="6"/>
  <c r="Q270" i="12" s="1"/>
  <c r="CQ268" i="6"/>
  <c r="CQ267" i="6"/>
  <c r="Q268" i="12" s="1"/>
  <c r="CQ266" i="6"/>
  <c r="CQ265" i="6"/>
  <c r="Q266" i="12" s="1"/>
  <c r="CQ264" i="6"/>
  <c r="CQ263" i="6"/>
  <c r="Q264" i="12" s="1"/>
  <c r="CQ262" i="6"/>
  <c r="CQ261" i="6"/>
  <c r="Q262" i="12" s="1"/>
  <c r="CQ260" i="6"/>
  <c r="CQ259" i="6"/>
  <c r="Q260" i="12" s="1"/>
  <c r="CQ258" i="6"/>
  <c r="CQ257" i="6"/>
  <c r="Q258" i="12" s="1"/>
  <c r="CQ256" i="6"/>
  <c r="CQ255" i="6"/>
  <c r="Q256" i="12" s="1"/>
  <c r="CQ254" i="6"/>
  <c r="CQ253" i="6"/>
  <c r="Q254" i="12" s="1"/>
  <c r="CQ252" i="6"/>
  <c r="CQ251" i="6"/>
  <c r="Q252" i="12" s="1"/>
  <c r="CQ250" i="6"/>
  <c r="CQ249" i="6"/>
  <c r="Q250" i="12" s="1"/>
  <c r="CQ248" i="6"/>
  <c r="CQ247" i="6"/>
  <c r="Q248" i="12" s="1"/>
  <c r="CQ246" i="6"/>
  <c r="CQ245" i="6"/>
  <c r="Q246" i="12" s="1"/>
  <c r="CQ244" i="6"/>
  <c r="Q245" i="12" s="1"/>
  <c r="CQ243" i="6"/>
  <c r="Q244" i="12" s="1"/>
  <c r="CQ242" i="6"/>
  <c r="Q243" i="12" s="1"/>
  <c r="CQ241" i="6"/>
  <c r="Q242" i="12" s="1"/>
  <c r="CQ240" i="6"/>
  <c r="Q241" i="12" s="1"/>
  <c r="CQ239" i="6"/>
  <c r="Q240" i="12" s="1"/>
  <c r="CQ238" i="6"/>
  <c r="Q239" i="12" s="1"/>
  <c r="CQ237" i="6"/>
  <c r="Q238" i="12" s="1"/>
  <c r="CQ236" i="6"/>
  <c r="Q237" i="12" s="1"/>
  <c r="CQ235" i="6"/>
  <c r="Q236" i="12" s="1"/>
  <c r="CQ234" i="6"/>
  <c r="Q235" i="12" s="1"/>
  <c r="CQ233" i="6"/>
  <c r="Q234" i="12" s="1"/>
  <c r="CQ232" i="6"/>
  <c r="Q233" i="12" s="1"/>
  <c r="CQ231" i="6"/>
  <c r="Q232" i="12" s="1"/>
  <c r="CQ230" i="6"/>
  <c r="Q231" i="12" s="1"/>
  <c r="CQ229" i="6"/>
  <c r="Q230" i="12" s="1"/>
  <c r="CQ228" i="6"/>
  <c r="Q229" i="12" s="1"/>
  <c r="CQ227" i="6"/>
  <c r="Q228" i="12" s="1"/>
  <c r="CQ226" i="6"/>
  <c r="Q227" i="12" s="1"/>
  <c r="CQ225" i="6"/>
  <c r="Q226" i="12" s="1"/>
  <c r="CQ224" i="6"/>
  <c r="Q225" i="12" s="1"/>
  <c r="CQ223" i="6"/>
  <c r="Q224" i="12" s="1"/>
  <c r="CQ222" i="6"/>
  <c r="Q223" i="12" s="1"/>
  <c r="CQ221" i="6"/>
  <c r="Q222" i="12" s="1"/>
  <c r="CQ220" i="6"/>
  <c r="Q221" i="12" s="1"/>
  <c r="CQ219" i="6"/>
  <c r="Q220" i="12" s="1"/>
  <c r="CQ218" i="6"/>
  <c r="Q219" i="12" s="1"/>
  <c r="CQ217" i="6"/>
  <c r="Q218" i="12" s="1"/>
  <c r="CQ216" i="6"/>
  <c r="Q217" i="12" s="1"/>
  <c r="CQ215" i="6"/>
  <c r="Q216" i="12" s="1"/>
  <c r="CQ214" i="6"/>
  <c r="Q215" i="12" s="1"/>
  <c r="CQ213" i="6"/>
  <c r="Q214" i="12" s="1"/>
  <c r="CQ212" i="6"/>
  <c r="Q213" i="12" s="1"/>
  <c r="CQ211" i="6"/>
  <c r="Q212" i="12" s="1"/>
  <c r="CQ210" i="6"/>
  <c r="Q211" i="12" s="1"/>
  <c r="CQ209" i="6"/>
  <c r="Q210" i="12" s="1"/>
  <c r="CQ208" i="6"/>
  <c r="Q209" i="12" s="1"/>
  <c r="CQ207" i="6"/>
  <c r="Q208" i="12" s="1"/>
  <c r="CQ206" i="6"/>
  <c r="Q207" i="12" s="1"/>
  <c r="CQ205" i="6"/>
  <c r="Q206" i="12" s="1"/>
  <c r="CQ204" i="6"/>
  <c r="Q205" i="12" s="1"/>
  <c r="CQ203" i="6"/>
  <c r="Q204" i="12" s="1"/>
  <c r="CQ202" i="6"/>
  <c r="Q203" i="12" s="1"/>
  <c r="CQ201" i="6"/>
  <c r="Q202" i="12" s="1"/>
  <c r="CQ200" i="6"/>
  <c r="Q201" i="12" s="1"/>
  <c r="CQ199" i="6"/>
  <c r="Q200" i="12" s="1"/>
  <c r="CQ198" i="6"/>
  <c r="Q199" i="12" s="1"/>
  <c r="CQ197" i="6"/>
  <c r="Q198" i="12" s="1"/>
  <c r="CQ196" i="6"/>
  <c r="Q197" i="12" s="1"/>
  <c r="CQ195" i="6"/>
  <c r="Q196" i="12" s="1"/>
  <c r="CQ194" i="6"/>
  <c r="Q195" i="12" s="1"/>
  <c r="CQ193" i="6"/>
  <c r="Q194" i="12" s="1"/>
  <c r="CQ192" i="6"/>
  <c r="Q193" i="12" s="1"/>
  <c r="CQ191" i="6"/>
  <c r="Q192" i="12" s="1"/>
  <c r="CQ190" i="6"/>
  <c r="Q191" i="12" s="1"/>
  <c r="CQ189" i="6"/>
  <c r="Q190" i="12" s="1"/>
  <c r="CQ188" i="6"/>
  <c r="Q189" i="12" s="1"/>
  <c r="CQ187" i="6"/>
  <c r="Q188" i="12" s="1"/>
  <c r="CQ186" i="6"/>
  <c r="Q187" i="12" s="1"/>
  <c r="CQ185" i="6"/>
  <c r="Q186" i="12" s="1"/>
  <c r="CQ184" i="6"/>
  <c r="Q185" i="12" s="1"/>
  <c r="CQ183" i="6"/>
  <c r="Q184" i="12" s="1"/>
  <c r="CQ182" i="6"/>
  <c r="Q183" i="12" s="1"/>
  <c r="CQ181" i="6"/>
  <c r="Q182" i="12" s="1"/>
  <c r="CQ180" i="6"/>
  <c r="Q181" i="12" s="1"/>
  <c r="CQ179" i="6"/>
  <c r="Q180" i="12" s="1"/>
  <c r="CQ178" i="6"/>
  <c r="Q179" i="12" s="1"/>
  <c r="CQ177" i="6"/>
  <c r="Q178" i="12" s="1"/>
  <c r="CQ176" i="6"/>
  <c r="Q177" i="12" s="1"/>
  <c r="CQ175" i="6"/>
  <c r="Q176" i="12" s="1"/>
  <c r="CQ174" i="6"/>
  <c r="Q175" i="12" s="1"/>
  <c r="CQ173" i="6"/>
  <c r="Q174" i="12" s="1"/>
  <c r="CQ172" i="6"/>
  <c r="Q173" i="12" s="1"/>
  <c r="CQ171" i="6"/>
  <c r="Q172" i="12" s="1"/>
  <c r="CQ170" i="6"/>
  <c r="Q171" i="12" s="1"/>
  <c r="CQ169" i="6"/>
  <c r="Q170" i="12" s="1"/>
  <c r="CQ168" i="6"/>
  <c r="Q169" i="12" s="1"/>
  <c r="CQ167" i="6"/>
  <c r="Q168" i="12" s="1"/>
  <c r="CQ166" i="6"/>
  <c r="Q167" i="12" s="1"/>
  <c r="CQ165" i="6"/>
  <c r="Q166" i="12" s="1"/>
  <c r="CQ164" i="6"/>
  <c r="Q165" i="12" s="1"/>
  <c r="CQ163" i="6"/>
  <c r="Q164" i="12" s="1"/>
  <c r="CQ162" i="6"/>
  <c r="Q163" i="12" s="1"/>
  <c r="CQ161" i="6"/>
  <c r="Q162" i="12" s="1"/>
  <c r="CQ160" i="6"/>
  <c r="Q161" i="12" s="1"/>
  <c r="CQ159" i="6"/>
  <c r="Q160" i="12" s="1"/>
  <c r="CQ158" i="6"/>
  <c r="Q159" i="12" s="1"/>
  <c r="CQ157" i="6"/>
  <c r="Q158" i="12" s="1"/>
  <c r="CQ156" i="6"/>
  <c r="Q157" i="12" s="1"/>
  <c r="CQ155" i="6"/>
  <c r="Q156" i="12" s="1"/>
  <c r="CQ154" i="6"/>
  <c r="Q155" i="12" s="1"/>
  <c r="CQ153" i="6"/>
  <c r="Q154" i="12" s="1"/>
  <c r="CQ152" i="6"/>
  <c r="Q153" i="12" s="1"/>
  <c r="CQ151" i="6"/>
  <c r="Q152" i="12" s="1"/>
  <c r="CQ150" i="6"/>
  <c r="Q151" i="12" s="1"/>
  <c r="CQ149" i="6"/>
  <c r="Q150" i="12" s="1"/>
  <c r="CQ148" i="6"/>
  <c r="Q149" i="12" s="1"/>
  <c r="CQ147" i="6"/>
  <c r="Q148" i="12" s="1"/>
  <c r="CQ146" i="6"/>
  <c r="Q147" i="12" s="1"/>
  <c r="CQ145" i="6"/>
  <c r="Q146" i="12" s="1"/>
  <c r="CQ144" i="6"/>
  <c r="Q145" i="12" s="1"/>
  <c r="CQ143" i="6"/>
  <c r="Q144" i="12" s="1"/>
  <c r="CQ142" i="6"/>
  <c r="Q143" i="12" s="1"/>
  <c r="CQ141" i="6"/>
  <c r="Q142" i="12" s="1"/>
  <c r="CQ140" i="6"/>
  <c r="Q141" i="12" s="1"/>
  <c r="CQ139" i="6"/>
  <c r="Q140" i="12" s="1"/>
  <c r="CQ138" i="6"/>
  <c r="Q139" i="12" s="1"/>
  <c r="CQ137" i="6"/>
  <c r="Q138" i="12" s="1"/>
  <c r="CQ136" i="6"/>
  <c r="Q137" i="12" s="1"/>
  <c r="CQ135" i="6"/>
  <c r="Q136" i="12" s="1"/>
  <c r="CQ134" i="6"/>
  <c r="Q135" i="12" s="1"/>
  <c r="CQ133" i="6"/>
  <c r="Q134" i="12" s="1"/>
  <c r="CQ132" i="6"/>
  <c r="Q133" i="12" s="1"/>
  <c r="CQ131" i="6"/>
  <c r="Q132" i="12" s="1"/>
  <c r="CQ130" i="6"/>
  <c r="Q131" i="12" s="1"/>
  <c r="CQ129" i="6"/>
  <c r="Q130" i="12" s="1"/>
  <c r="CQ128" i="6"/>
  <c r="Q129" i="12" s="1"/>
  <c r="CQ127" i="6"/>
  <c r="Q128" i="12" s="1"/>
  <c r="CQ126" i="6"/>
  <c r="Q127" i="12" s="1"/>
  <c r="CQ125" i="6"/>
  <c r="Q126" i="12" s="1"/>
  <c r="CQ124" i="6"/>
  <c r="Q125" i="12" s="1"/>
  <c r="CQ123" i="6"/>
  <c r="Q124" i="12" s="1"/>
  <c r="CQ122" i="6"/>
  <c r="Q123" i="12" s="1"/>
  <c r="CQ121" i="6"/>
  <c r="Q122" i="12" s="1"/>
  <c r="CQ120" i="6"/>
  <c r="Q121" i="12" s="1"/>
  <c r="CQ119" i="6"/>
  <c r="Q120" i="12" s="1"/>
  <c r="CQ118" i="6"/>
  <c r="Q119" i="12" s="1"/>
  <c r="CQ117" i="6"/>
  <c r="Q118" i="12" s="1"/>
  <c r="CQ116" i="6"/>
  <c r="Q117" i="12" s="1"/>
  <c r="CQ115" i="6"/>
  <c r="Q116" i="12" s="1"/>
  <c r="CQ114" i="6"/>
  <c r="Q115" i="12" s="1"/>
  <c r="CQ113" i="6"/>
  <c r="Q114" i="12" s="1"/>
  <c r="CQ112" i="6"/>
  <c r="Q113" i="12" s="1"/>
  <c r="CQ111" i="6"/>
  <c r="Q112" i="12" s="1"/>
  <c r="CQ110" i="6"/>
  <c r="Q111" i="12" s="1"/>
  <c r="CQ109" i="6"/>
  <c r="Q110" i="12" s="1"/>
  <c r="CQ108" i="6"/>
  <c r="Q109" i="12" s="1"/>
  <c r="CQ107" i="6"/>
  <c r="Q108" i="12" s="1"/>
  <c r="CQ106" i="6"/>
  <c r="Q107" i="12" s="1"/>
  <c r="CQ105" i="6"/>
  <c r="Q106" i="12" s="1"/>
  <c r="CQ104" i="6"/>
  <c r="Q105" i="12" s="1"/>
  <c r="CQ103" i="6"/>
  <c r="Q104" i="12" s="1"/>
  <c r="CQ102" i="6"/>
  <c r="Q103" i="12" s="1"/>
  <c r="CQ101" i="6"/>
  <c r="Q102" i="12" s="1"/>
  <c r="CQ100" i="6"/>
  <c r="Q101" i="12" s="1"/>
  <c r="CQ99" i="6"/>
  <c r="Q100" i="12" s="1"/>
  <c r="CQ98" i="6"/>
  <c r="Q99" i="12" s="1"/>
  <c r="CQ97" i="6"/>
  <c r="Q98" i="12" s="1"/>
  <c r="CQ96" i="6"/>
  <c r="Q97" i="12" s="1"/>
  <c r="CQ95" i="6"/>
  <c r="Q96" i="12" s="1"/>
  <c r="CQ94" i="6"/>
  <c r="Q95" i="12" s="1"/>
  <c r="CQ93" i="6"/>
  <c r="Q94" i="12" s="1"/>
  <c r="CQ92" i="6"/>
  <c r="Q93" i="12" s="1"/>
  <c r="CQ91" i="6"/>
  <c r="Q92" i="12" s="1"/>
  <c r="CQ90" i="6"/>
  <c r="Q91" i="12" s="1"/>
  <c r="CQ89" i="6"/>
  <c r="Q90" i="12" s="1"/>
  <c r="CQ88" i="6"/>
  <c r="Q89" i="12" s="1"/>
  <c r="CQ87" i="6"/>
  <c r="Q88" i="12" s="1"/>
  <c r="CQ86" i="6"/>
  <c r="Q87" i="12" s="1"/>
  <c r="CQ85" i="6"/>
  <c r="Q86" i="12" s="1"/>
  <c r="CQ84" i="6"/>
  <c r="Q85" i="12" s="1"/>
  <c r="CQ83" i="6"/>
  <c r="Q84" i="12" s="1"/>
  <c r="CQ82" i="6"/>
  <c r="Q83" i="12" s="1"/>
  <c r="CQ81" i="6"/>
  <c r="Q82" i="12" s="1"/>
  <c r="CQ80" i="6"/>
  <c r="Q81" i="12" s="1"/>
  <c r="CQ79" i="6"/>
  <c r="Q80" i="12" s="1"/>
  <c r="CQ78" i="6"/>
  <c r="Q79" i="12" s="1"/>
  <c r="CQ77" i="6"/>
  <c r="Q78" i="12" s="1"/>
  <c r="CQ76" i="6"/>
  <c r="Q77" i="12" s="1"/>
  <c r="CQ75" i="6"/>
  <c r="Q76" i="12" s="1"/>
  <c r="CQ74" i="6"/>
  <c r="Q75" i="12" s="1"/>
  <c r="CQ73" i="6"/>
  <c r="Q74" i="12" s="1"/>
  <c r="CQ72" i="6"/>
  <c r="Q73" i="12" s="1"/>
  <c r="CQ71" i="6"/>
  <c r="Q72" i="12" s="1"/>
  <c r="CQ70" i="6"/>
  <c r="Q71" i="12" s="1"/>
  <c r="CQ69" i="6"/>
  <c r="Q70" i="12" s="1"/>
  <c r="CQ68" i="6"/>
  <c r="Q69" i="12" s="1"/>
  <c r="CQ67" i="6"/>
  <c r="Q68" i="12" s="1"/>
  <c r="CQ66" i="6"/>
  <c r="Q67" i="12" s="1"/>
  <c r="CQ65" i="6"/>
  <c r="Q66" i="12" s="1"/>
  <c r="CQ64" i="6"/>
  <c r="Q65" i="12" s="1"/>
  <c r="CQ63" i="6"/>
  <c r="Q64" i="12" s="1"/>
  <c r="CQ62" i="6"/>
  <c r="Q63" i="12" s="1"/>
  <c r="CQ61" i="6"/>
  <c r="Q62" i="12" s="1"/>
  <c r="CQ60" i="6"/>
  <c r="Q61" i="12" s="1"/>
  <c r="CQ59" i="6"/>
  <c r="Q60" i="12" s="1"/>
  <c r="CQ58" i="6"/>
  <c r="Q59" i="12" s="1"/>
  <c r="CQ57" i="6"/>
  <c r="Q58" i="12" s="1"/>
  <c r="CQ56" i="6"/>
  <c r="Q57" i="12" s="1"/>
  <c r="CQ55" i="6"/>
  <c r="Q56" i="12" s="1"/>
  <c r="CQ54" i="6"/>
  <c r="Q55" i="12" s="1"/>
  <c r="CQ53" i="6"/>
  <c r="Q54" i="12" s="1"/>
  <c r="CQ52" i="6"/>
  <c r="Q53" i="12" s="1"/>
  <c r="CQ51" i="6"/>
  <c r="Q52" i="12" s="1"/>
  <c r="CQ50" i="6"/>
  <c r="Q51" i="12" s="1"/>
  <c r="CQ49" i="6"/>
  <c r="Q50" i="12" s="1"/>
  <c r="CQ48" i="6"/>
  <c r="Q49" i="12" s="1"/>
  <c r="CQ47" i="6"/>
  <c r="Q48" i="12" s="1"/>
  <c r="CQ46" i="6"/>
  <c r="Q47" i="12" s="1"/>
  <c r="CQ45" i="6"/>
  <c r="Q46" i="12" s="1"/>
  <c r="CQ44" i="6"/>
  <c r="Q45" i="12" s="1"/>
  <c r="CQ43" i="6"/>
  <c r="Q44" i="12" s="1"/>
  <c r="CQ42" i="6"/>
  <c r="Q43" i="12" s="1"/>
  <c r="CQ41" i="6"/>
  <c r="Q42" i="12" s="1"/>
  <c r="CQ40" i="6"/>
  <c r="Q41" i="12" s="1"/>
  <c r="CQ39" i="6"/>
  <c r="Q40" i="12" s="1"/>
  <c r="CQ38" i="6"/>
  <c r="Q39" i="12" s="1"/>
  <c r="CQ37" i="6"/>
  <c r="Q38" i="12" s="1"/>
  <c r="CQ36" i="6"/>
  <c r="Q37" i="12" s="1"/>
  <c r="CQ35" i="6"/>
  <c r="Q36" i="12" s="1"/>
  <c r="CQ34" i="6"/>
  <c r="Q35" i="12" s="1"/>
  <c r="CQ33" i="6"/>
  <c r="Q34" i="12" s="1"/>
  <c r="CQ32" i="6"/>
  <c r="Q33" i="12" s="1"/>
  <c r="CQ31" i="6"/>
  <c r="Q32" i="12" s="1"/>
  <c r="CQ30" i="6"/>
  <c r="Q31" i="12" s="1"/>
  <c r="CQ29" i="6"/>
  <c r="Q30" i="12" s="1"/>
  <c r="CQ28" i="6"/>
  <c r="Q29" i="12" s="1"/>
  <c r="CQ27" i="6"/>
  <c r="Q28" i="12" s="1"/>
  <c r="CQ26" i="6"/>
  <c r="Q27" i="12" s="1"/>
  <c r="CQ25" i="6"/>
  <c r="Q26" i="12" s="1"/>
  <c r="CQ24" i="6"/>
  <c r="Q25" i="12" s="1"/>
  <c r="CQ23" i="6"/>
  <c r="Q24" i="12" s="1"/>
  <c r="CQ22" i="6"/>
  <c r="Q23" i="12" s="1"/>
  <c r="CQ21" i="6"/>
  <c r="Q22" i="12" s="1"/>
  <c r="CQ20" i="6"/>
  <c r="Q21" i="12" s="1"/>
  <c r="CQ19" i="6"/>
  <c r="Q20" i="12" s="1"/>
  <c r="CQ18" i="6"/>
  <c r="Q19" i="12" s="1"/>
  <c r="CQ17" i="6"/>
  <c r="Q18" i="12" s="1"/>
  <c r="CQ16" i="6"/>
  <c r="Q17" i="12" s="1"/>
  <c r="CQ15" i="6"/>
  <c r="Q16" i="12" s="1"/>
  <c r="CQ14" i="6"/>
  <c r="Q15" i="12" s="1"/>
  <c r="CQ13" i="6"/>
  <c r="Q14" i="12" s="1"/>
  <c r="CQ12" i="6"/>
  <c r="Q13" i="12" s="1"/>
  <c r="CQ11" i="6"/>
  <c r="Q12" i="12" s="1"/>
  <c r="CQ10" i="6"/>
  <c r="Q11" i="12" s="1"/>
  <c r="CQ9" i="6"/>
  <c r="Q10" i="12" s="1"/>
  <c r="CJ408" i="6"/>
  <c r="P409" i="12" s="1"/>
  <c r="CJ407" i="6"/>
  <c r="P408" i="12" s="1"/>
  <c r="CJ406" i="6"/>
  <c r="P407" i="12" s="1"/>
  <c r="CJ405" i="6"/>
  <c r="P406" i="12" s="1"/>
  <c r="CJ404" i="6"/>
  <c r="P405" i="12" s="1"/>
  <c r="CJ403" i="6"/>
  <c r="P404" i="12" s="1"/>
  <c r="CJ401" i="6"/>
  <c r="P402" i="12" s="1"/>
  <c r="CJ400" i="6"/>
  <c r="P401" i="12" s="1"/>
  <c r="CJ399" i="6"/>
  <c r="P400" i="12" s="1"/>
  <c r="CJ398" i="6"/>
  <c r="P399" i="12" s="1"/>
  <c r="CJ397" i="6"/>
  <c r="P398" i="12" s="1"/>
  <c r="CJ396" i="6"/>
  <c r="P397" i="12" s="1"/>
  <c r="CJ395" i="6"/>
  <c r="P396" i="12" s="1"/>
  <c r="CJ394" i="6"/>
  <c r="P395" i="12" s="1"/>
  <c r="CJ393" i="6"/>
  <c r="P394" i="12" s="1"/>
  <c r="CJ392" i="6"/>
  <c r="P393" i="12" s="1"/>
  <c r="CJ391" i="6"/>
  <c r="P392" i="12" s="1"/>
  <c r="CJ390" i="6"/>
  <c r="P391" i="12" s="1"/>
  <c r="CJ389" i="6"/>
  <c r="P390" i="12" s="1"/>
  <c r="CJ388" i="6"/>
  <c r="P389" i="12" s="1"/>
  <c r="CJ387" i="6"/>
  <c r="P388" i="12" s="1"/>
  <c r="CJ386" i="6"/>
  <c r="P387" i="12" s="1"/>
  <c r="CJ385" i="6"/>
  <c r="P386" i="12" s="1"/>
  <c r="CJ384" i="6"/>
  <c r="P385" i="12" s="1"/>
  <c r="CJ383" i="6"/>
  <c r="P384" i="12" s="1"/>
  <c r="CJ382" i="6"/>
  <c r="P383" i="12" s="1"/>
  <c r="CJ381" i="6"/>
  <c r="P382" i="12" s="1"/>
  <c r="CJ380" i="6"/>
  <c r="P381" i="12" s="1"/>
  <c r="CJ379" i="6"/>
  <c r="P380" i="12" s="1"/>
  <c r="CJ378" i="6"/>
  <c r="P379" i="12" s="1"/>
  <c r="CJ377" i="6"/>
  <c r="P378" i="12" s="1"/>
  <c r="CJ376" i="6"/>
  <c r="P377" i="12" s="1"/>
  <c r="CJ375" i="6"/>
  <c r="P376" i="12" s="1"/>
  <c r="CJ374" i="6"/>
  <c r="P375" i="12" s="1"/>
  <c r="CJ373" i="6"/>
  <c r="P374" i="12" s="1"/>
  <c r="CJ372" i="6"/>
  <c r="P373" i="12" s="1"/>
  <c r="CJ371" i="6"/>
  <c r="P372" i="12" s="1"/>
  <c r="CJ370" i="6"/>
  <c r="P371" i="12" s="1"/>
  <c r="CJ369" i="6"/>
  <c r="P370" i="12" s="1"/>
  <c r="CJ368" i="6"/>
  <c r="P369" i="12" s="1"/>
  <c r="CJ367" i="6"/>
  <c r="P368" i="12" s="1"/>
  <c r="CJ366" i="6"/>
  <c r="P367" i="12" s="1"/>
  <c r="CJ365" i="6"/>
  <c r="P366" i="12" s="1"/>
  <c r="CJ364" i="6"/>
  <c r="P365" i="12" s="1"/>
  <c r="CJ363" i="6"/>
  <c r="P364" i="12" s="1"/>
  <c r="CJ362" i="6"/>
  <c r="P363" i="12" s="1"/>
  <c r="CJ361" i="6"/>
  <c r="P362" i="12" s="1"/>
  <c r="CJ360" i="6"/>
  <c r="P361" i="12" s="1"/>
  <c r="CJ359" i="6"/>
  <c r="CJ358" i="6"/>
  <c r="P359" i="12" s="1"/>
  <c r="CJ357" i="6"/>
  <c r="P358" i="12" s="1"/>
  <c r="CJ356" i="6"/>
  <c r="P357" i="12" s="1"/>
  <c r="CJ355" i="6"/>
  <c r="CJ354" i="6"/>
  <c r="P355" i="12" s="1"/>
  <c r="CJ353" i="6"/>
  <c r="P354" i="12" s="1"/>
  <c r="CJ352" i="6"/>
  <c r="P353" i="12" s="1"/>
  <c r="CJ351" i="6"/>
  <c r="CJ350" i="6"/>
  <c r="P351" i="12" s="1"/>
  <c r="CJ349" i="6"/>
  <c r="P350" i="12" s="1"/>
  <c r="CJ348" i="6"/>
  <c r="P349" i="12" s="1"/>
  <c r="CJ347" i="6"/>
  <c r="CJ346" i="6"/>
  <c r="P347" i="12" s="1"/>
  <c r="CJ345" i="6"/>
  <c r="P346" i="12" s="1"/>
  <c r="CJ344" i="6"/>
  <c r="P345" i="12" s="1"/>
  <c r="CJ343" i="6"/>
  <c r="CJ342" i="6"/>
  <c r="P343" i="12" s="1"/>
  <c r="CJ341" i="6"/>
  <c r="P342" i="12" s="1"/>
  <c r="CJ340" i="6"/>
  <c r="P341" i="12" s="1"/>
  <c r="CJ339" i="6"/>
  <c r="CJ338" i="6"/>
  <c r="P339" i="12" s="1"/>
  <c r="CJ337" i="6"/>
  <c r="P338" i="12" s="1"/>
  <c r="CJ336" i="6"/>
  <c r="P337" i="12" s="1"/>
  <c r="CJ335" i="6"/>
  <c r="CJ334" i="6"/>
  <c r="P335" i="12" s="1"/>
  <c r="CJ333" i="6"/>
  <c r="P334" i="12" s="1"/>
  <c r="CJ332" i="6"/>
  <c r="P333" i="12" s="1"/>
  <c r="CJ331" i="6"/>
  <c r="CJ330" i="6"/>
  <c r="P331" i="12" s="1"/>
  <c r="CJ329" i="6"/>
  <c r="P330" i="12" s="1"/>
  <c r="CJ328" i="6"/>
  <c r="P329" i="12" s="1"/>
  <c r="CJ327" i="6"/>
  <c r="CJ326" i="6"/>
  <c r="P327" i="12" s="1"/>
  <c r="CJ325" i="6"/>
  <c r="P326" i="12" s="1"/>
  <c r="CJ324" i="6"/>
  <c r="P325" i="12" s="1"/>
  <c r="CJ323" i="6"/>
  <c r="CJ322" i="6"/>
  <c r="P323" i="12" s="1"/>
  <c r="CJ321" i="6"/>
  <c r="P322" i="12" s="1"/>
  <c r="CJ320" i="6"/>
  <c r="P321" i="12" s="1"/>
  <c r="CJ319" i="6"/>
  <c r="P320" i="12" s="1"/>
  <c r="CJ318" i="6"/>
  <c r="P319" i="12" s="1"/>
  <c r="CJ317" i="6"/>
  <c r="P318" i="12" s="1"/>
  <c r="CJ316" i="6"/>
  <c r="P317" i="12" s="1"/>
  <c r="CJ315" i="6"/>
  <c r="P316" i="12" s="1"/>
  <c r="CJ314" i="6"/>
  <c r="P315" i="12" s="1"/>
  <c r="CJ313" i="6"/>
  <c r="P314" i="12" s="1"/>
  <c r="CJ312" i="6"/>
  <c r="P313" i="12" s="1"/>
  <c r="CJ311" i="6"/>
  <c r="P312" i="12" s="1"/>
  <c r="CJ310" i="6"/>
  <c r="P311" i="12" s="1"/>
  <c r="CJ309" i="6"/>
  <c r="P310" i="12" s="1"/>
  <c r="CJ308" i="6"/>
  <c r="P309" i="12" s="1"/>
  <c r="CJ307" i="6"/>
  <c r="P308" i="12" s="1"/>
  <c r="CJ306" i="6"/>
  <c r="P307" i="12" s="1"/>
  <c r="CJ305" i="6"/>
  <c r="P306" i="12" s="1"/>
  <c r="CJ304" i="6"/>
  <c r="P305" i="12" s="1"/>
  <c r="CJ303" i="6"/>
  <c r="P304" i="12" s="1"/>
  <c r="CJ302" i="6"/>
  <c r="P303" i="12" s="1"/>
  <c r="CJ301" i="6"/>
  <c r="P302" i="12" s="1"/>
  <c r="CJ300" i="6"/>
  <c r="P301" i="12" s="1"/>
  <c r="CJ299" i="6"/>
  <c r="P300" i="12" s="1"/>
  <c r="CJ298" i="6"/>
  <c r="P299" i="12" s="1"/>
  <c r="CJ297" i="6"/>
  <c r="P298" i="12" s="1"/>
  <c r="CJ296" i="6"/>
  <c r="P297" i="12" s="1"/>
  <c r="CJ295" i="6"/>
  <c r="P296" i="12" s="1"/>
  <c r="CJ294" i="6"/>
  <c r="P295" i="12" s="1"/>
  <c r="CJ293" i="6"/>
  <c r="P294" i="12" s="1"/>
  <c r="CJ292" i="6"/>
  <c r="P293" i="12" s="1"/>
  <c r="CJ291" i="6"/>
  <c r="P292" i="12" s="1"/>
  <c r="CJ290" i="6"/>
  <c r="P291" i="12" s="1"/>
  <c r="CJ289" i="6"/>
  <c r="P290" i="12" s="1"/>
  <c r="CJ288" i="6"/>
  <c r="P289" i="12" s="1"/>
  <c r="CJ287" i="6"/>
  <c r="P288" i="12" s="1"/>
  <c r="CJ286" i="6"/>
  <c r="P287" i="12" s="1"/>
  <c r="CJ285" i="6"/>
  <c r="P286" i="12" s="1"/>
  <c r="CJ284" i="6"/>
  <c r="P285" i="12" s="1"/>
  <c r="CJ283" i="6"/>
  <c r="P284" i="12" s="1"/>
  <c r="CJ282" i="6"/>
  <c r="P283" i="12" s="1"/>
  <c r="CJ281" i="6"/>
  <c r="P282" i="12" s="1"/>
  <c r="CJ280" i="6"/>
  <c r="P281" i="12" s="1"/>
  <c r="CJ279" i="6"/>
  <c r="P280" i="12" s="1"/>
  <c r="CJ278" i="6"/>
  <c r="P279" i="12" s="1"/>
  <c r="CJ277" i="6"/>
  <c r="P278" i="12" s="1"/>
  <c r="CJ276" i="6"/>
  <c r="P277" i="12" s="1"/>
  <c r="CJ275" i="6"/>
  <c r="P276" i="12" s="1"/>
  <c r="CJ274" i="6"/>
  <c r="P275" i="12" s="1"/>
  <c r="CJ273" i="6"/>
  <c r="P274" i="12" s="1"/>
  <c r="CJ272" i="6"/>
  <c r="P273" i="12" s="1"/>
  <c r="CJ271" i="6"/>
  <c r="P272" i="12" s="1"/>
  <c r="CJ270" i="6"/>
  <c r="P271" i="12" s="1"/>
  <c r="CJ269" i="6"/>
  <c r="P270" i="12" s="1"/>
  <c r="CJ268" i="6"/>
  <c r="P269" i="12" s="1"/>
  <c r="CJ267" i="6"/>
  <c r="P268" i="12" s="1"/>
  <c r="CJ266" i="6"/>
  <c r="P267" i="12" s="1"/>
  <c r="CJ265" i="6"/>
  <c r="P266" i="12" s="1"/>
  <c r="CJ264" i="6"/>
  <c r="P265" i="12" s="1"/>
  <c r="CJ263" i="6"/>
  <c r="P264" i="12" s="1"/>
  <c r="CJ262" i="6"/>
  <c r="P263" i="12" s="1"/>
  <c r="CJ261" i="6"/>
  <c r="P262" i="12" s="1"/>
  <c r="CJ260" i="6"/>
  <c r="P261" i="12" s="1"/>
  <c r="CJ259" i="6"/>
  <c r="P260" i="12" s="1"/>
  <c r="CJ258" i="6"/>
  <c r="P259" i="12" s="1"/>
  <c r="CJ257" i="6"/>
  <c r="P258" i="12" s="1"/>
  <c r="CJ256" i="6"/>
  <c r="P257" i="12" s="1"/>
  <c r="CJ255" i="6"/>
  <c r="P256" i="12" s="1"/>
  <c r="CJ254" i="6"/>
  <c r="P255" i="12" s="1"/>
  <c r="CJ253" i="6"/>
  <c r="P254" i="12" s="1"/>
  <c r="CJ252" i="6"/>
  <c r="P253" i="12" s="1"/>
  <c r="CJ251" i="6"/>
  <c r="P252" i="12" s="1"/>
  <c r="CJ250" i="6"/>
  <c r="P251" i="12" s="1"/>
  <c r="CJ249" i="6"/>
  <c r="P250" i="12" s="1"/>
  <c r="CJ248" i="6"/>
  <c r="P249" i="12" s="1"/>
  <c r="CJ247" i="6"/>
  <c r="P248" i="12" s="1"/>
  <c r="CJ246" i="6"/>
  <c r="P247" i="12" s="1"/>
  <c r="CJ245" i="6"/>
  <c r="P246" i="12" s="1"/>
  <c r="CJ244" i="6"/>
  <c r="P245" i="12" s="1"/>
  <c r="CJ243" i="6"/>
  <c r="P244" i="12" s="1"/>
  <c r="CJ242" i="6"/>
  <c r="P243" i="12" s="1"/>
  <c r="CJ241" i="6"/>
  <c r="P242" i="12" s="1"/>
  <c r="CJ240" i="6"/>
  <c r="P241" i="12" s="1"/>
  <c r="CJ239" i="6"/>
  <c r="P240" i="12" s="1"/>
  <c r="CJ238" i="6"/>
  <c r="P239" i="12" s="1"/>
  <c r="CJ237" i="6"/>
  <c r="P238" i="12" s="1"/>
  <c r="CJ236" i="6"/>
  <c r="P237" i="12" s="1"/>
  <c r="CJ235" i="6"/>
  <c r="P236" i="12" s="1"/>
  <c r="CJ234" i="6"/>
  <c r="P235" i="12" s="1"/>
  <c r="CJ233" i="6"/>
  <c r="P234" i="12" s="1"/>
  <c r="CJ232" i="6"/>
  <c r="P233" i="12" s="1"/>
  <c r="CJ231" i="6"/>
  <c r="P232" i="12" s="1"/>
  <c r="CJ230" i="6"/>
  <c r="P231" i="12" s="1"/>
  <c r="CJ229" i="6"/>
  <c r="P230" i="12" s="1"/>
  <c r="CJ228" i="6"/>
  <c r="P229" i="12" s="1"/>
  <c r="CJ227" i="6"/>
  <c r="P228" i="12" s="1"/>
  <c r="CJ226" i="6"/>
  <c r="P227" i="12" s="1"/>
  <c r="CJ225" i="6"/>
  <c r="P226" i="12" s="1"/>
  <c r="CJ224" i="6"/>
  <c r="P225" i="12" s="1"/>
  <c r="CJ223" i="6"/>
  <c r="P224" i="12" s="1"/>
  <c r="CJ222" i="6"/>
  <c r="P223" i="12" s="1"/>
  <c r="CJ221" i="6"/>
  <c r="P222" i="12" s="1"/>
  <c r="CJ220" i="6"/>
  <c r="P221" i="12" s="1"/>
  <c r="CJ219" i="6"/>
  <c r="P220" i="12" s="1"/>
  <c r="CJ218" i="6"/>
  <c r="P219" i="12" s="1"/>
  <c r="CJ217" i="6"/>
  <c r="P218" i="12" s="1"/>
  <c r="CJ216" i="6"/>
  <c r="P217" i="12" s="1"/>
  <c r="CJ215" i="6"/>
  <c r="P216" i="12" s="1"/>
  <c r="CJ214" i="6"/>
  <c r="P215" i="12" s="1"/>
  <c r="CJ213" i="6"/>
  <c r="P214" i="12" s="1"/>
  <c r="CJ212" i="6"/>
  <c r="P213" i="12" s="1"/>
  <c r="CJ211" i="6"/>
  <c r="P212" i="12" s="1"/>
  <c r="CJ210" i="6"/>
  <c r="P211" i="12" s="1"/>
  <c r="CJ209" i="6"/>
  <c r="P210" i="12" s="1"/>
  <c r="CJ208" i="6"/>
  <c r="P209" i="12" s="1"/>
  <c r="CJ207" i="6"/>
  <c r="P208" i="12" s="1"/>
  <c r="CJ206" i="6"/>
  <c r="P207" i="12" s="1"/>
  <c r="CJ205" i="6"/>
  <c r="P206" i="12" s="1"/>
  <c r="CJ204" i="6"/>
  <c r="P205" i="12" s="1"/>
  <c r="CJ203" i="6"/>
  <c r="P204" i="12" s="1"/>
  <c r="CJ202" i="6"/>
  <c r="P203" i="12" s="1"/>
  <c r="CJ201" i="6"/>
  <c r="P202" i="12" s="1"/>
  <c r="CJ200" i="6"/>
  <c r="P201" i="12" s="1"/>
  <c r="CJ199" i="6"/>
  <c r="P200" i="12" s="1"/>
  <c r="CJ198" i="6"/>
  <c r="P199" i="12" s="1"/>
  <c r="CJ197" i="6"/>
  <c r="P198" i="12" s="1"/>
  <c r="CJ196" i="6"/>
  <c r="P197" i="12" s="1"/>
  <c r="CJ195" i="6"/>
  <c r="P196" i="12" s="1"/>
  <c r="CJ194" i="6"/>
  <c r="P195" i="12" s="1"/>
  <c r="CJ193" i="6"/>
  <c r="P194" i="12" s="1"/>
  <c r="CJ192" i="6"/>
  <c r="P193" i="12" s="1"/>
  <c r="CJ191" i="6"/>
  <c r="P192" i="12" s="1"/>
  <c r="CJ190" i="6"/>
  <c r="P191" i="12" s="1"/>
  <c r="CJ189" i="6"/>
  <c r="P190" i="12" s="1"/>
  <c r="CJ188" i="6"/>
  <c r="P189" i="12" s="1"/>
  <c r="CJ187" i="6"/>
  <c r="P188" i="12" s="1"/>
  <c r="CJ186" i="6"/>
  <c r="P187" i="12" s="1"/>
  <c r="CJ185" i="6"/>
  <c r="P186" i="12" s="1"/>
  <c r="CJ184" i="6"/>
  <c r="P185" i="12" s="1"/>
  <c r="CJ183" i="6"/>
  <c r="P184" i="12" s="1"/>
  <c r="CJ182" i="6"/>
  <c r="P183" i="12" s="1"/>
  <c r="CJ181" i="6"/>
  <c r="P182" i="12" s="1"/>
  <c r="CJ180" i="6"/>
  <c r="P181" i="12" s="1"/>
  <c r="CJ179" i="6"/>
  <c r="P180" i="12" s="1"/>
  <c r="CJ178" i="6"/>
  <c r="P179" i="12" s="1"/>
  <c r="CJ177" i="6"/>
  <c r="P178" i="12" s="1"/>
  <c r="CJ176" i="6"/>
  <c r="P177" i="12" s="1"/>
  <c r="CJ175" i="6"/>
  <c r="P176" i="12" s="1"/>
  <c r="CJ174" i="6"/>
  <c r="P175" i="12" s="1"/>
  <c r="CJ173" i="6"/>
  <c r="P174" i="12" s="1"/>
  <c r="CJ172" i="6"/>
  <c r="P173" i="12" s="1"/>
  <c r="CJ171" i="6"/>
  <c r="P172" i="12" s="1"/>
  <c r="CJ170" i="6"/>
  <c r="P171" i="12" s="1"/>
  <c r="CJ169" i="6"/>
  <c r="P170" i="12" s="1"/>
  <c r="CJ168" i="6"/>
  <c r="P169" i="12" s="1"/>
  <c r="CJ167" i="6"/>
  <c r="P168" i="12" s="1"/>
  <c r="CJ166" i="6"/>
  <c r="P167" i="12" s="1"/>
  <c r="CJ165" i="6"/>
  <c r="P166" i="12" s="1"/>
  <c r="CJ164" i="6"/>
  <c r="P165" i="12" s="1"/>
  <c r="CJ163" i="6"/>
  <c r="P164" i="12" s="1"/>
  <c r="CJ162" i="6"/>
  <c r="P163" i="12" s="1"/>
  <c r="CJ161" i="6"/>
  <c r="P162" i="12" s="1"/>
  <c r="CJ160" i="6"/>
  <c r="P161" i="12" s="1"/>
  <c r="CJ159" i="6"/>
  <c r="P160" i="12" s="1"/>
  <c r="CJ158" i="6"/>
  <c r="P159" i="12" s="1"/>
  <c r="CJ157" i="6"/>
  <c r="P158" i="12" s="1"/>
  <c r="CJ156" i="6"/>
  <c r="P157" i="12" s="1"/>
  <c r="CJ155" i="6"/>
  <c r="P156" i="12" s="1"/>
  <c r="CJ154" i="6"/>
  <c r="P155" i="12" s="1"/>
  <c r="CJ153" i="6"/>
  <c r="P154" i="12" s="1"/>
  <c r="CJ152" i="6"/>
  <c r="P153" i="12" s="1"/>
  <c r="CJ151" i="6"/>
  <c r="P152" i="12" s="1"/>
  <c r="CJ150" i="6"/>
  <c r="P151" i="12" s="1"/>
  <c r="CJ149" i="6"/>
  <c r="P150" i="12" s="1"/>
  <c r="CJ148" i="6"/>
  <c r="P149" i="12" s="1"/>
  <c r="CJ147" i="6"/>
  <c r="P148" i="12" s="1"/>
  <c r="CJ146" i="6"/>
  <c r="P147" i="12" s="1"/>
  <c r="CJ145" i="6"/>
  <c r="P146" i="12" s="1"/>
  <c r="CJ144" i="6"/>
  <c r="P145" i="12" s="1"/>
  <c r="CJ143" i="6"/>
  <c r="P144" i="12" s="1"/>
  <c r="CJ142" i="6"/>
  <c r="P143" i="12" s="1"/>
  <c r="CJ141" i="6"/>
  <c r="P142" i="12" s="1"/>
  <c r="CJ140" i="6"/>
  <c r="P141" i="12" s="1"/>
  <c r="CJ139" i="6"/>
  <c r="P140" i="12" s="1"/>
  <c r="CJ138" i="6"/>
  <c r="P139" i="12" s="1"/>
  <c r="CJ137" i="6"/>
  <c r="P138" i="12" s="1"/>
  <c r="CJ136" i="6"/>
  <c r="P137" i="12" s="1"/>
  <c r="CJ135" i="6"/>
  <c r="P136" i="12" s="1"/>
  <c r="CJ134" i="6"/>
  <c r="P135" i="12" s="1"/>
  <c r="CJ133" i="6"/>
  <c r="P134" i="12" s="1"/>
  <c r="CJ132" i="6"/>
  <c r="P133" i="12" s="1"/>
  <c r="CJ131" i="6"/>
  <c r="P132" i="12" s="1"/>
  <c r="CJ130" i="6"/>
  <c r="P131" i="12" s="1"/>
  <c r="CJ129" i="6"/>
  <c r="P130" i="12" s="1"/>
  <c r="CJ128" i="6"/>
  <c r="P129" i="12" s="1"/>
  <c r="CJ127" i="6"/>
  <c r="P128" i="12" s="1"/>
  <c r="CJ126" i="6"/>
  <c r="P127" i="12" s="1"/>
  <c r="CJ125" i="6"/>
  <c r="P126" i="12" s="1"/>
  <c r="CJ124" i="6"/>
  <c r="P125" i="12" s="1"/>
  <c r="CJ123" i="6"/>
  <c r="P124" i="12" s="1"/>
  <c r="CJ122" i="6"/>
  <c r="P123" i="12" s="1"/>
  <c r="CJ121" i="6"/>
  <c r="P122" i="12" s="1"/>
  <c r="CJ120" i="6"/>
  <c r="P121" i="12" s="1"/>
  <c r="CJ119" i="6"/>
  <c r="P120" i="12" s="1"/>
  <c r="CJ118" i="6"/>
  <c r="P119" i="12" s="1"/>
  <c r="CJ117" i="6"/>
  <c r="P118" i="12" s="1"/>
  <c r="CJ116" i="6"/>
  <c r="P117" i="12" s="1"/>
  <c r="CJ115" i="6"/>
  <c r="P116" i="12" s="1"/>
  <c r="CJ114" i="6"/>
  <c r="P115" i="12" s="1"/>
  <c r="CJ113" i="6"/>
  <c r="P114" i="12" s="1"/>
  <c r="CJ112" i="6"/>
  <c r="P113" i="12" s="1"/>
  <c r="CJ111" i="6"/>
  <c r="P112" i="12" s="1"/>
  <c r="CJ110" i="6"/>
  <c r="P111" i="12" s="1"/>
  <c r="CJ109" i="6"/>
  <c r="P110" i="12" s="1"/>
  <c r="CJ108" i="6"/>
  <c r="P109" i="12" s="1"/>
  <c r="CJ107" i="6"/>
  <c r="P108" i="12" s="1"/>
  <c r="CJ106" i="6"/>
  <c r="P107" i="12" s="1"/>
  <c r="CJ105" i="6"/>
  <c r="P106" i="12" s="1"/>
  <c r="CJ104" i="6"/>
  <c r="P105" i="12" s="1"/>
  <c r="CJ103" i="6"/>
  <c r="P104" i="12" s="1"/>
  <c r="CJ102" i="6"/>
  <c r="P103" i="12" s="1"/>
  <c r="CJ101" i="6"/>
  <c r="P102" i="12" s="1"/>
  <c r="CJ100" i="6"/>
  <c r="P101" i="12" s="1"/>
  <c r="CJ99" i="6"/>
  <c r="P100" i="12" s="1"/>
  <c r="CJ98" i="6"/>
  <c r="P99" i="12" s="1"/>
  <c r="CJ97" i="6"/>
  <c r="P98" i="12" s="1"/>
  <c r="CJ96" i="6"/>
  <c r="P97" i="12" s="1"/>
  <c r="CJ95" i="6"/>
  <c r="P96" i="12" s="1"/>
  <c r="CJ94" i="6"/>
  <c r="P95" i="12" s="1"/>
  <c r="CJ93" i="6"/>
  <c r="P94" i="12" s="1"/>
  <c r="CJ92" i="6"/>
  <c r="P93" i="12" s="1"/>
  <c r="CJ91" i="6"/>
  <c r="P92" i="12" s="1"/>
  <c r="CJ90" i="6"/>
  <c r="P91" i="12" s="1"/>
  <c r="CJ89" i="6"/>
  <c r="P90" i="12" s="1"/>
  <c r="CJ88" i="6"/>
  <c r="P89" i="12" s="1"/>
  <c r="CJ87" i="6"/>
  <c r="P88" i="12" s="1"/>
  <c r="CJ86" i="6"/>
  <c r="P87" i="12" s="1"/>
  <c r="CJ85" i="6"/>
  <c r="P86" i="12" s="1"/>
  <c r="CJ84" i="6"/>
  <c r="P85" i="12" s="1"/>
  <c r="CJ83" i="6"/>
  <c r="P84" i="12" s="1"/>
  <c r="CJ82" i="6"/>
  <c r="P83" i="12" s="1"/>
  <c r="CJ81" i="6"/>
  <c r="P82" i="12" s="1"/>
  <c r="CJ80" i="6"/>
  <c r="P81" i="12" s="1"/>
  <c r="CJ79" i="6"/>
  <c r="P80" i="12" s="1"/>
  <c r="CJ78" i="6"/>
  <c r="P79" i="12" s="1"/>
  <c r="CJ77" i="6"/>
  <c r="P78" i="12" s="1"/>
  <c r="CJ76" i="6"/>
  <c r="P77" i="12" s="1"/>
  <c r="CJ75" i="6"/>
  <c r="P76" i="12" s="1"/>
  <c r="CJ74" i="6"/>
  <c r="P75" i="12" s="1"/>
  <c r="CJ73" i="6"/>
  <c r="P74" i="12" s="1"/>
  <c r="CJ72" i="6"/>
  <c r="P73" i="12" s="1"/>
  <c r="CJ71" i="6"/>
  <c r="P72" i="12" s="1"/>
  <c r="CJ70" i="6"/>
  <c r="P71" i="12" s="1"/>
  <c r="CJ69" i="6"/>
  <c r="P70" i="12" s="1"/>
  <c r="CJ68" i="6"/>
  <c r="P69" i="12" s="1"/>
  <c r="CJ67" i="6"/>
  <c r="P68" i="12" s="1"/>
  <c r="CJ66" i="6"/>
  <c r="P67" i="12" s="1"/>
  <c r="CJ65" i="6"/>
  <c r="P66" i="12" s="1"/>
  <c r="CJ64" i="6"/>
  <c r="P65" i="12" s="1"/>
  <c r="CJ63" i="6"/>
  <c r="P64" i="12" s="1"/>
  <c r="CJ62" i="6"/>
  <c r="P63" i="12" s="1"/>
  <c r="CJ61" i="6"/>
  <c r="P62" i="12" s="1"/>
  <c r="CJ60" i="6"/>
  <c r="P61" i="12" s="1"/>
  <c r="CJ59" i="6"/>
  <c r="P60" i="12" s="1"/>
  <c r="CJ58" i="6"/>
  <c r="P59" i="12" s="1"/>
  <c r="CJ57" i="6"/>
  <c r="P58" i="12" s="1"/>
  <c r="CJ56" i="6"/>
  <c r="P57" i="12" s="1"/>
  <c r="CJ55" i="6"/>
  <c r="P56" i="12" s="1"/>
  <c r="CJ54" i="6"/>
  <c r="P55" i="12" s="1"/>
  <c r="CJ53" i="6"/>
  <c r="P54" i="12" s="1"/>
  <c r="CJ52" i="6"/>
  <c r="P53" i="12" s="1"/>
  <c r="CJ51" i="6"/>
  <c r="P52" i="12" s="1"/>
  <c r="CJ50" i="6"/>
  <c r="P51" i="12" s="1"/>
  <c r="CJ49" i="6"/>
  <c r="P50" i="12" s="1"/>
  <c r="CJ48" i="6"/>
  <c r="P49" i="12" s="1"/>
  <c r="CJ47" i="6"/>
  <c r="P48" i="12" s="1"/>
  <c r="CJ46" i="6"/>
  <c r="P47" i="12" s="1"/>
  <c r="CJ45" i="6"/>
  <c r="P46" i="12" s="1"/>
  <c r="CJ44" i="6"/>
  <c r="P45" i="12" s="1"/>
  <c r="CJ43" i="6"/>
  <c r="P44" i="12" s="1"/>
  <c r="CJ42" i="6"/>
  <c r="P43" i="12" s="1"/>
  <c r="CJ41" i="6"/>
  <c r="P42" i="12" s="1"/>
  <c r="CJ40" i="6"/>
  <c r="P41" i="12" s="1"/>
  <c r="CJ39" i="6"/>
  <c r="P40" i="12" s="1"/>
  <c r="CJ38" i="6"/>
  <c r="P39" i="12" s="1"/>
  <c r="CJ37" i="6"/>
  <c r="P38" i="12" s="1"/>
  <c r="CJ36" i="6"/>
  <c r="P37" i="12" s="1"/>
  <c r="CJ35" i="6"/>
  <c r="P36" i="12" s="1"/>
  <c r="CJ34" i="6"/>
  <c r="P35" i="12" s="1"/>
  <c r="CJ33" i="6"/>
  <c r="P34" i="12" s="1"/>
  <c r="CJ32" i="6"/>
  <c r="P33" i="12" s="1"/>
  <c r="CJ31" i="6"/>
  <c r="P32" i="12" s="1"/>
  <c r="CJ30" i="6"/>
  <c r="P31" i="12" s="1"/>
  <c r="CJ29" i="6"/>
  <c r="P30" i="12" s="1"/>
  <c r="CJ28" i="6"/>
  <c r="P29" i="12" s="1"/>
  <c r="CJ27" i="6"/>
  <c r="P28" i="12" s="1"/>
  <c r="CJ26" i="6"/>
  <c r="P27" i="12" s="1"/>
  <c r="CJ25" i="6"/>
  <c r="P26" i="12" s="1"/>
  <c r="CJ24" i="6"/>
  <c r="P25" i="12" s="1"/>
  <c r="CJ23" i="6"/>
  <c r="P24" i="12" s="1"/>
  <c r="CJ22" i="6"/>
  <c r="P23" i="12" s="1"/>
  <c r="CJ21" i="6"/>
  <c r="P22" i="12" s="1"/>
  <c r="CJ20" i="6"/>
  <c r="P21" i="12" s="1"/>
  <c r="CJ19" i="6"/>
  <c r="P20" i="12" s="1"/>
  <c r="CJ18" i="6"/>
  <c r="P19" i="12" s="1"/>
  <c r="CJ17" i="6"/>
  <c r="P18" i="12" s="1"/>
  <c r="CJ16" i="6"/>
  <c r="P17" i="12" s="1"/>
  <c r="CJ15" i="6"/>
  <c r="P16" i="12" s="1"/>
  <c r="CJ14" i="6"/>
  <c r="P15" i="12" s="1"/>
  <c r="CJ13" i="6"/>
  <c r="P14" i="12" s="1"/>
  <c r="CJ12" i="6"/>
  <c r="P13" i="12" s="1"/>
  <c r="CJ11" i="6"/>
  <c r="P12" i="12" s="1"/>
  <c r="CJ10" i="6"/>
  <c r="P11" i="12" s="1"/>
  <c r="CJ9" i="6"/>
  <c r="P10" i="12" s="1"/>
  <c r="R10" i="6" l="1"/>
  <c r="H17" i="19" l="1"/>
  <c r="H19" i="19"/>
  <c r="H18" i="19"/>
  <c r="H16" i="19"/>
  <c r="H15" i="19"/>
  <c r="K10" i="19"/>
  <c r="C4" i="13" l="1"/>
  <c r="C28" i="13" l="1"/>
  <c r="E26" i="17"/>
  <c r="E25" i="17"/>
  <c r="C23" i="15"/>
  <c r="C22" i="15"/>
  <c r="G24" i="13"/>
  <c r="G24" i="16" s="1"/>
  <c r="C11" i="17" l="1"/>
  <c r="C10" i="17"/>
  <c r="C14" i="18"/>
  <c r="C25" i="16"/>
  <c r="C26" i="16"/>
  <c r="G21" i="15"/>
  <c r="C5" i="13" l="1"/>
  <c r="C53" i="13" l="1"/>
  <c r="C52" i="13"/>
  <c r="C9" i="17" l="1"/>
  <c r="C7" i="18" s="1"/>
  <c r="C8" i="17" l="1"/>
  <c r="C7" i="17"/>
  <c r="C38" i="18" l="1"/>
  <c r="C37" i="18"/>
  <c r="S17" i="18"/>
  <c r="D17" i="18"/>
  <c r="C14" i="17" l="1"/>
  <c r="K16" i="17" l="1"/>
  <c r="E18" i="17" l="1"/>
  <c r="E17" i="17"/>
  <c r="E16" i="17"/>
  <c r="B16" i="16" l="1"/>
  <c r="J35" i="16" l="1"/>
  <c r="B29" i="16"/>
  <c r="S23" i="16"/>
  <c r="C5" i="16"/>
  <c r="J41" i="15" l="1"/>
  <c r="J40" i="15"/>
  <c r="B25" i="15"/>
  <c r="S24" i="15"/>
  <c r="B14" i="15"/>
  <c r="C5" i="15"/>
  <c r="B10" i="2" l="1"/>
  <c r="G22" i="15" l="1"/>
  <c r="G26" i="16"/>
  <c r="G25" i="16"/>
  <c r="G23" i="15"/>
  <c r="C64" i="13"/>
  <c r="C41" i="13" l="1"/>
  <c r="C26" i="18" s="1"/>
  <c r="C42" i="13"/>
  <c r="C27" i="18" s="1"/>
  <c r="C43" i="13"/>
  <c r="C28" i="18" s="1"/>
  <c r="C40" i="13"/>
  <c r="C25" i="18" s="1"/>
  <c r="D40" i="13"/>
  <c r="D25" i="18" s="1"/>
  <c r="C35" i="13"/>
  <c r="C20" i="18" s="1"/>
  <c r="C36" i="13"/>
  <c r="C21" i="18" s="1"/>
  <c r="C37" i="13"/>
  <c r="C22" i="18" s="1"/>
  <c r="C38" i="13"/>
  <c r="C23" i="18" s="1"/>
  <c r="C34" i="13"/>
  <c r="C19" i="18" s="1"/>
  <c r="D34" i="13"/>
  <c r="D19" i="18" s="1"/>
  <c r="D53" i="13"/>
  <c r="D38" i="18" s="1"/>
  <c r="D52" i="13"/>
  <c r="D37" i="18" s="1"/>
  <c r="C51" i="13"/>
  <c r="C36" i="18" s="1"/>
  <c r="B10" i="12"/>
  <c r="C33" i="13"/>
  <c r="C18" i="18" s="1"/>
  <c r="D35" i="13"/>
  <c r="D20" i="18" s="1"/>
  <c r="D36" i="13"/>
  <c r="D21" i="18" s="1"/>
  <c r="D37" i="13"/>
  <c r="D22" i="18" s="1"/>
  <c r="D38" i="13"/>
  <c r="D23" i="18" s="1"/>
  <c r="C39" i="13"/>
  <c r="C24" i="18" s="1"/>
  <c r="D41" i="13"/>
  <c r="D26" i="18" s="1"/>
  <c r="D42" i="13"/>
  <c r="D27" i="18" s="1"/>
  <c r="D43" i="13"/>
  <c r="D28" i="18" s="1"/>
  <c r="D32" i="13" l="1"/>
  <c r="R29" i="13" l="1"/>
  <c r="J74" i="13"/>
  <c r="J73" i="13"/>
  <c r="J68" i="13"/>
  <c r="C15" i="13"/>
  <c r="C13" i="13"/>
  <c r="C12" i="15" s="1"/>
  <c r="C14" i="16" s="1"/>
  <c r="C12" i="13"/>
  <c r="C11" i="13"/>
  <c r="C11" i="15" s="1"/>
  <c r="C8" i="13"/>
  <c r="C7" i="13"/>
  <c r="C6" i="13"/>
  <c r="J69" i="13"/>
  <c r="C4" i="16" l="1"/>
  <c r="C4" i="15"/>
  <c r="C6" i="16"/>
  <c r="C6" i="15"/>
  <c r="C6" i="18"/>
  <c r="B13" i="16"/>
  <c r="J46" i="18"/>
  <c r="F37" i="17"/>
  <c r="J40" i="16"/>
  <c r="J46" i="15"/>
  <c r="C5" i="18"/>
  <c r="C12" i="16"/>
  <c r="J47" i="18"/>
  <c r="F38" i="17"/>
  <c r="J41" i="16"/>
  <c r="J47" i="15"/>
  <c r="J41" i="18"/>
  <c r="F33" i="17"/>
  <c r="C7" i="16"/>
  <c r="C7" i="15"/>
  <c r="J42" i="18"/>
  <c r="F34" i="17"/>
  <c r="J36" i="16"/>
  <c r="J42" i="15"/>
  <c r="C8" i="16"/>
  <c r="C8" i="15"/>
  <c r="AM11" i="12"/>
  <c r="AN11" i="12"/>
  <c r="AO11" i="12"/>
  <c r="AP11" i="12"/>
  <c r="AM12" i="12"/>
  <c r="AN12" i="12"/>
  <c r="AO12" i="12"/>
  <c r="AP12" i="12"/>
  <c r="AM13" i="12"/>
  <c r="AN13" i="12"/>
  <c r="AO13" i="12"/>
  <c r="AP13" i="12"/>
  <c r="AM14" i="12"/>
  <c r="AN14" i="12"/>
  <c r="AO14" i="12"/>
  <c r="AP14" i="12"/>
  <c r="AM15" i="12"/>
  <c r="AN15" i="12"/>
  <c r="AO15" i="12"/>
  <c r="AP15" i="12"/>
  <c r="AM16" i="12"/>
  <c r="AN16" i="12"/>
  <c r="AO16" i="12"/>
  <c r="AP16" i="12"/>
  <c r="AM17" i="12"/>
  <c r="AN17" i="12"/>
  <c r="AO17" i="12"/>
  <c r="AP17" i="12"/>
  <c r="AM18" i="12"/>
  <c r="AN18" i="12"/>
  <c r="AO18" i="12"/>
  <c r="AP18" i="12"/>
  <c r="AM19" i="12"/>
  <c r="AN19" i="12"/>
  <c r="AO19" i="12"/>
  <c r="AP19" i="12"/>
  <c r="AM20" i="12"/>
  <c r="AN20" i="12"/>
  <c r="AO20" i="12"/>
  <c r="AP20" i="12"/>
  <c r="AM21" i="12"/>
  <c r="AN21" i="12"/>
  <c r="AO21" i="12"/>
  <c r="AP21" i="12"/>
  <c r="AM22" i="12"/>
  <c r="AN22" i="12"/>
  <c r="AO22" i="12"/>
  <c r="AP22" i="12"/>
  <c r="AM23" i="12"/>
  <c r="AN23" i="12"/>
  <c r="AO23" i="12"/>
  <c r="AP23" i="12"/>
  <c r="AM24" i="12"/>
  <c r="AN24" i="12"/>
  <c r="AO24" i="12"/>
  <c r="AP24" i="12"/>
  <c r="AM25" i="12"/>
  <c r="AN25" i="12"/>
  <c r="AO25" i="12"/>
  <c r="AP25" i="12"/>
  <c r="AM26" i="12"/>
  <c r="AN26" i="12"/>
  <c r="AO26" i="12"/>
  <c r="AP26" i="12"/>
  <c r="AM27" i="12"/>
  <c r="AN27" i="12"/>
  <c r="AO27" i="12"/>
  <c r="AP27" i="12"/>
  <c r="AM28" i="12"/>
  <c r="AN28" i="12"/>
  <c r="AO28" i="12"/>
  <c r="AP28" i="12"/>
  <c r="AM29" i="12"/>
  <c r="AN29" i="12"/>
  <c r="AO29" i="12"/>
  <c r="AP29" i="12"/>
  <c r="AM30" i="12"/>
  <c r="AN30" i="12"/>
  <c r="AO30" i="12"/>
  <c r="AP30" i="12"/>
  <c r="AM31" i="12"/>
  <c r="AN31" i="12"/>
  <c r="AO31" i="12"/>
  <c r="AP31" i="12"/>
  <c r="AM32" i="12"/>
  <c r="AN32" i="12"/>
  <c r="AO32" i="12"/>
  <c r="AP32" i="12"/>
  <c r="AM33" i="12"/>
  <c r="AN33" i="12"/>
  <c r="AO33" i="12"/>
  <c r="AP33" i="12"/>
  <c r="AM34" i="12"/>
  <c r="AN34" i="12"/>
  <c r="AO34" i="12"/>
  <c r="AP34" i="12"/>
  <c r="AM35" i="12"/>
  <c r="AN35" i="12"/>
  <c r="AO35" i="12"/>
  <c r="AP35" i="12"/>
  <c r="AM36" i="12"/>
  <c r="AN36" i="12"/>
  <c r="AO36" i="12"/>
  <c r="AP36" i="12"/>
  <c r="AM37" i="12"/>
  <c r="AN37" i="12"/>
  <c r="AO37" i="12"/>
  <c r="AP37" i="12"/>
  <c r="AM38" i="12"/>
  <c r="AN38" i="12"/>
  <c r="AO38" i="12"/>
  <c r="AP38" i="12"/>
  <c r="AM39" i="12"/>
  <c r="AN39" i="12"/>
  <c r="AO39" i="12"/>
  <c r="AP39" i="12"/>
  <c r="AM40" i="12"/>
  <c r="AN40" i="12"/>
  <c r="AO40" i="12"/>
  <c r="AP40" i="12"/>
  <c r="AM41" i="12"/>
  <c r="AN41" i="12"/>
  <c r="AO41" i="12"/>
  <c r="AP41" i="12"/>
  <c r="AM42" i="12"/>
  <c r="AN42" i="12"/>
  <c r="AO42" i="12"/>
  <c r="AP42" i="12"/>
  <c r="AM43" i="12"/>
  <c r="AN43" i="12"/>
  <c r="AO43" i="12"/>
  <c r="AP43" i="12"/>
  <c r="AM44" i="12"/>
  <c r="AN44" i="12"/>
  <c r="AO44" i="12"/>
  <c r="AP44" i="12"/>
  <c r="AM45" i="12"/>
  <c r="AN45" i="12"/>
  <c r="AO45" i="12"/>
  <c r="AP45" i="12"/>
  <c r="AM46" i="12"/>
  <c r="AN46" i="12"/>
  <c r="AO46" i="12"/>
  <c r="AP46" i="12"/>
  <c r="AM47" i="12"/>
  <c r="AN47" i="12"/>
  <c r="AO47" i="12"/>
  <c r="AP47" i="12"/>
  <c r="AM48" i="12"/>
  <c r="AN48" i="12"/>
  <c r="AO48" i="12"/>
  <c r="AP48" i="12"/>
  <c r="AM49" i="12"/>
  <c r="AN49" i="12"/>
  <c r="AO49" i="12"/>
  <c r="AP49" i="12"/>
  <c r="AM50" i="12"/>
  <c r="AN50" i="12"/>
  <c r="AO50" i="12"/>
  <c r="AP50" i="12"/>
  <c r="AM51" i="12"/>
  <c r="AN51" i="12"/>
  <c r="AO51" i="12"/>
  <c r="AP51" i="12"/>
  <c r="AM52" i="12"/>
  <c r="AN52" i="12"/>
  <c r="AO52" i="12"/>
  <c r="AP52" i="12"/>
  <c r="AM53" i="12"/>
  <c r="AN53" i="12"/>
  <c r="AO53" i="12"/>
  <c r="AP53" i="12"/>
  <c r="AM54" i="12"/>
  <c r="AN54" i="12"/>
  <c r="AO54" i="12"/>
  <c r="AP54" i="12"/>
  <c r="AM55" i="12"/>
  <c r="AN55" i="12"/>
  <c r="AO55" i="12"/>
  <c r="AP55" i="12"/>
  <c r="AM56" i="12"/>
  <c r="AN56" i="12"/>
  <c r="AO56" i="12"/>
  <c r="AP56" i="12"/>
  <c r="AM57" i="12"/>
  <c r="AN57" i="12"/>
  <c r="AO57" i="12"/>
  <c r="AP57" i="12"/>
  <c r="AM58" i="12"/>
  <c r="AN58" i="12"/>
  <c r="AO58" i="12"/>
  <c r="AP58" i="12"/>
  <c r="AM59" i="12"/>
  <c r="AN59" i="12"/>
  <c r="AO59" i="12"/>
  <c r="AP59" i="12"/>
  <c r="AM60" i="12"/>
  <c r="AN60" i="12"/>
  <c r="AO60" i="12"/>
  <c r="AP60" i="12"/>
  <c r="AM61" i="12"/>
  <c r="AN61" i="12"/>
  <c r="AO61" i="12"/>
  <c r="AP61" i="12"/>
  <c r="AM62" i="12"/>
  <c r="AN62" i="12"/>
  <c r="AO62" i="12"/>
  <c r="AP62" i="12"/>
  <c r="AM63" i="12"/>
  <c r="AN63" i="12"/>
  <c r="AO63" i="12"/>
  <c r="AP63" i="12"/>
  <c r="AM64" i="12"/>
  <c r="AN64" i="12"/>
  <c r="AO64" i="12"/>
  <c r="AP64" i="12"/>
  <c r="AM65" i="12"/>
  <c r="AN65" i="12"/>
  <c r="AO65" i="12"/>
  <c r="AP65" i="12"/>
  <c r="AM66" i="12"/>
  <c r="AN66" i="12"/>
  <c r="AO66" i="12"/>
  <c r="AP66" i="12"/>
  <c r="AM67" i="12"/>
  <c r="AN67" i="12"/>
  <c r="AO67" i="12"/>
  <c r="AP67" i="12"/>
  <c r="AM68" i="12"/>
  <c r="AN68" i="12"/>
  <c r="AO68" i="12"/>
  <c r="AP68" i="12"/>
  <c r="AM69" i="12"/>
  <c r="AN69" i="12"/>
  <c r="AO69" i="12"/>
  <c r="AP69" i="12"/>
  <c r="AM70" i="12"/>
  <c r="AN70" i="12"/>
  <c r="AO70" i="12"/>
  <c r="AP70" i="12"/>
  <c r="AM71" i="12"/>
  <c r="AN71" i="12"/>
  <c r="AO71" i="12"/>
  <c r="AP71" i="12"/>
  <c r="AM72" i="12"/>
  <c r="AN72" i="12"/>
  <c r="AO72" i="12"/>
  <c r="AP72" i="12"/>
  <c r="AM73" i="12"/>
  <c r="AN73" i="12"/>
  <c r="AO73" i="12"/>
  <c r="AP73" i="12"/>
  <c r="AM74" i="12"/>
  <c r="AN74" i="12"/>
  <c r="AO74" i="12"/>
  <c r="AP74" i="12"/>
  <c r="AM75" i="12"/>
  <c r="AN75" i="12"/>
  <c r="AO75" i="12"/>
  <c r="AP75" i="12"/>
  <c r="AM76" i="12"/>
  <c r="AN76" i="12"/>
  <c r="AO76" i="12"/>
  <c r="AP76" i="12"/>
  <c r="AM77" i="12"/>
  <c r="AN77" i="12"/>
  <c r="AO77" i="12"/>
  <c r="AP77" i="12"/>
  <c r="AM78" i="12"/>
  <c r="AN78" i="12"/>
  <c r="AO78" i="12"/>
  <c r="AP78" i="12"/>
  <c r="AM79" i="12"/>
  <c r="AN79" i="12"/>
  <c r="AO79" i="12"/>
  <c r="AP79" i="12"/>
  <c r="AM80" i="12"/>
  <c r="AN80" i="12"/>
  <c r="AO80" i="12"/>
  <c r="AP80" i="12"/>
  <c r="AM81" i="12"/>
  <c r="AN81" i="12"/>
  <c r="AO81" i="12"/>
  <c r="AP81" i="12"/>
  <c r="AM82" i="12"/>
  <c r="AN82" i="12"/>
  <c r="AO82" i="12"/>
  <c r="AP82" i="12"/>
  <c r="AM83" i="12"/>
  <c r="AN83" i="12"/>
  <c r="AO83" i="12"/>
  <c r="AP83" i="12"/>
  <c r="AM84" i="12"/>
  <c r="AN84" i="12"/>
  <c r="AO84" i="12"/>
  <c r="AP84" i="12"/>
  <c r="AM85" i="12"/>
  <c r="AN85" i="12"/>
  <c r="AO85" i="12"/>
  <c r="AP85" i="12"/>
  <c r="AM86" i="12"/>
  <c r="AN86" i="12"/>
  <c r="AO86" i="12"/>
  <c r="AP86" i="12"/>
  <c r="AM87" i="12"/>
  <c r="AN87" i="12"/>
  <c r="AO87" i="12"/>
  <c r="AP87" i="12"/>
  <c r="AM88" i="12"/>
  <c r="AN88" i="12"/>
  <c r="AO88" i="12"/>
  <c r="AP88" i="12"/>
  <c r="AM89" i="12"/>
  <c r="AN89" i="12"/>
  <c r="AO89" i="12"/>
  <c r="AP89" i="12"/>
  <c r="AM90" i="12"/>
  <c r="AN90" i="12"/>
  <c r="AO90" i="12"/>
  <c r="AP90" i="12"/>
  <c r="AM91" i="12"/>
  <c r="AN91" i="12"/>
  <c r="AO91" i="12"/>
  <c r="AP91" i="12"/>
  <c r="AM92" i="12"/>
  <c r="AN92" i="12"/>
  <c r="AO92" i="12"/>
  <c r="AP92" i="12"/>
  <c r="AM93" i="12"/>
  <c r="AN93" i="12"/>
  <c r="AO93" i="12"/>
  <c r="AP93" i="12"/>
  <c r="AM94" i="12"/>
  <c r="AN94" i="12"/>
  <c r="AO94" i="12"/>
  <c r="AP94" i="12"/>
  <c r="AM95" i="12"/>
  <c r="AN95" i="12"/>
  <c r="AO95" i="12"/>
  <c r="AP95" i="12"/>
  <c r="AM96" i="12"/>
  <c r="AN96" i="12"/>
  <c r="AO96" i="12"/>
  <c r="AP96" i="12"/>
  <c r="AM97" i="12"/>
  <c r="AN97" i="12"/>
  <c r="AO97" i="12"/>
  <c r="AP97" i="12"/>
  <c r="AM98" i="12"/>
  <c r="AN98" i="12"/>
  <c r="AO98" i="12"/>
  <c r="AP98" i="12"/>
  <c r="AM99" i="12"/>
  <c r="AN99" i="12"/>
  <c r="AO99" i="12"/>
  <c r="AP99" i="12"/>
  <c r="AM100" i="12"/>
  <c r="AN100" i="12"/>
  <c r="AO100" i="12"/>
  <c r="AP100" i="12"/>
  <c r="AM101" i="12"/>
  <c r="AN101" i="12"/>
  <c r="AO101" i="12"/>
  <c r="AP101" i="12"/>
  <c r="AM102" i="12"/>
  <c r="AN102" i="12"/>
  <c r="AO102" i="12"/>
  <c r="AP102" i="12"/>
  <c r="AM103" i="12"/>
  <c r="AN103" i="12"/>
  <c r="AO103" i="12"/>
  <c r="AP103" i="12"/>
  <c r="AM104" i="12"/>
  <c r="AN104" i="12"/>
  <c r="AO104" i="12"/>
  <c r="AP104" i="12"/>
  <c r="AM105" i="12"/>
  <c r="AN105" i="12"/>
  <c r="AO105" i="12"/>
  <c r="AP105" i="12"/>
  <c r="AM106" i="12"/>
  <c r="AN106" i="12"/>
  <c r="AO106" i="12"/>
  <c r="AP106" i="12"/>
  <c r="AM107" i="12"/>
  <c r="AN107" i="12"/>
  <c r="AO107" i="12"/>
  <c r="AP107" i="12"/>
  <c r="AM108" i="12"/>
  <c r="AN108" i="12"/>
  <c r="AO108" i="12"/>
  <c r="AP108" i="12"/>
  <c r="AM109" i="12"/>
  <c r="AN109" i="12"/>
  <c r="AO109" i="12"/>
  <c r="AP109" i="12"/>
  <c r="AM110" i="12"/>
  <c r="AN110" i="12"/>
  <c r="AO110" i="12"/>
  <c r="AP110" i="12"/>
  <c r="AM111" i="12"/>
  <c r="AN111" i="12"/>
  <c r="AO111" i="12"/>
  <c r="AP111" i="12"/>
  <c r="AM112" i="12"/>
  <c r="AN112" i="12"/>
  <c r="AO112" i="12"/>
  <c r="AP112" i="12"/>
  <c r="AM113" i="12"/>
  <c r="AN113" i="12"/>
  <c r="AO113" i="12"/>
  <c r="AP113" i="12"/>
  <c r="AM114" i="12"/>
  <c r="AN114" i="12"/>
  <c r="AO114" i="12"/>
  <c r="AP114" i="12"/>
  <c r="AM115" i="12"/>
  <c r="AN115" i="12"/>
  <c r="AO115" i="12"/>
  <c r="AP115" i="12"/>
  <c r="AM116" i="12"/>
  <c r="AN116" i="12"/>
  <c r="AO116" i="12"/>
  <c r="AP116" i="12"/>
  <c r="AM117" i="12"/>
  <c r="AN117" i="12"/>
  <c r="AO117" i="12"/>
  <c r="AP117" i="12"/>
  <c r="AM118" i="12"/>
  <c r="AN118" i="12"/>
  <c r="AO118" i="12"/>
  <c r="AP118" i="12"/>
  <c r="AM119" i="12"/>
  <c r="AN119" i="12"/>
  <c r="AO119" i="12"/>
  <c r="AP119" i="12"/>
  <c r="AM120" i="12"/>
  <c r="AN120" i="12"/>
  <c r="AO120" i="12"/>
  <c r="AP120" i="12"/>
  <c r="AM121" i="12"/>
  <c r="AN121" i="12"/>
  <c r="AO121" i="12"/>
  <c r="AP121" i="12"/>
  <c r="AM122" i="12"/>
  <c r="AN122" i="12"/>
  <c r="AO122" i="12"/>
  <c r="AP122" i="12"/>
  <c r="AM123" i="12"/>
  <c r="AN123" i="12"/>
  <c r="AO123" i="12"/>
  <c r="AP123" i="12"/>
  <c r="AM124" i="12"/>
  <c r="AN124" i="12"/>
  <c r="AO124" i="12"/>
  <c r="AP124" i="12"/>
  <c r="AM125" i="12"/>
  <c r="AN125" i="12"/>
  <c r="AO125" i="12"/>
  <c r="AP125" i="12"/>
  <c r="AM126" i="12"/>
  <c r="AN126" i="12"/>
  <c r="AO126" i="12"/>
  <c r="AP126" i="12"/>
  <c r="AM127" i="12"/>
  <c r="AN127" i="12"/>
  <c r="AO127" i="12"/>
  <c r="AP127" i="12"/>
  <c r="AM128" i="12"/>
  <c r="AN128" i="12"/>
  <c r="AO128" i="12"/>
  <c r="AP128" i="12"/>
  <c r="AM129" i="12"/>
  <c r="AN129" i="12"/>
  <c r="AO129" i="12"/>
  <c r="AP129" i="12"/>
  <c r="AM130" i="12"/>
  <c r="AN130" i="12"/>
  <c r="AO130" i="12"/>
  <c r="AP130" i="12"/>
  <c r="AM131" i="12"/>
  <c r="AN131" i="12"/>
  <c r="AO131" i="12"/>
  <c r="AP131" i="12"/>
  <c r="AM132" i="12"/>
  <c r="AN132" i="12"/>
  <c r="AO132" i="12"/>
  <c r="AP132" i="12"/>
  <c r="AM133" i="12"/>
  <c r="AN133" i="12"/>
  <c r="AO133" i="12"/>
  <c r="AP133" i="12"/>
  <c r="AM134" i="12"/>
  <c r="AN134" i="12"/>
  <c r="AO134" i="12"/>
  <c r="AP134" i="12"/>
  <c r="AM135" i="12"/>
  <c r="AN135" i="12"/>
  <c r="AO135" i="12"/>
  <c r="AP135" i="12"/>
  <c r="AM136" i="12"/>
  <c r="AN136" i="12"/>
  <c r="AO136" i="12"/>
  <c r="AP136" i="12"/>
  <c r="AM137" i="12"/>
  <c r="AN137" i="12"/>
  <c r="AO137" i="12"/>
  <c r="AP137" i="12"/>
  <c r="AM138" i="12"/>
  <c r="AN138" i="12"/>
  <c r="AO138" i="12"/>
  <c r="AP138" i="12"/>
  <c r="AM139" i="12"/>
  <c r="AN139" i="12"/>
  <c r="AO139" i="12"/>
  <c r="AP139" i="12"/>
  <c r="AM140" i="12"/>
  <c r="AN140" i="12"/>
  <c r="AO140" i="12"/>
  <c r="AP140" i="12"/>
  <c r="AM141" i="12"/>
  <c r="AN141" i="12"/>
  <c r="AO141" i="12"/>
  <c r="AP141" i="12"/>
  <c r="AM142" i="12"/>
  <c r="AN142" i="12"/>
  <c r="AO142" i="12"/>
  <c r="AP142" i="12"/>
  <c r="AM143" i="12"/>
  <c r="AN143" i="12"/>
  <c r="AO143" i="12"/>
  <c r="AP143" i="12"/>
  <c r="AM144" i="12"/>
  <c r="AN144" i="12"/>
  <c r="AO144" i="12"/>
  <c r="AP144" i="12"/>
  <c r="AM145" i="12"/>
  <c r="AN145" i="12"/>
  <c r="AO145" i="12"/>
  <c r="AP145" i="12"/>
  <c r="AM146" i="12"/>
  <c r="AN146" i="12"/>
  <c r="AO146" i="12"/>
  <c r="AP146" i="12"/>
  <c r="AM147" i="12"/>
  <c r="AN147" i="12"/>
  <c r="AO147" i="12"/>
  <c r="AP147" i="12"/>
  <c r="AM148" i="12"/>
  <c r="AN148" i="12"/>
  <c r="AO148" i="12"/>
  <c r="AP148" i="12"/>
  <c r="AM149" i="12"/>
  <c r="AN149" i="12"/>
  <c r="AO149" i="12"/>
  <c r="AP149" i="12"/>
  <c r="AM150" i="12"/>
  <c r="AN150" i="12"/>
  <c r="AO150" i="12"/>
  <c r="AP150" i="12"/>
  <c r="AM151" i="12"/>
  <c r="AN151" i="12"/>
  <c r="AO151" i="12"/>
  <c r="AP151" i="12"/>
  <c r="AM152" i="12"/>
  <c r="AN152" i="12"/>
  <c r="AO152" i="12"/>
  <c r="AP152" i="12"/>
  <c r="AM153" i="12"/>
  <c r="AN153" i="12"/>
  <c r="AO153" i="12"/>
  <c r="AP153" i="12"/>
  <c r="AM154" i="12"/>
  <c r="AN154" i="12"/>
  <c r="AO154" i="12"/>
  <c r="AP154" i="12"/>
  <c r="AM155" i="12"/>
  <c r="AN155" i="12"/>
  <c r="AO155" i="12"/>
  <c r="AP155" i="12"/>
  <c r="AM156" i="12"/>
  <c r="AN156" i="12"/>
  <c r="AO156" i="12"/>
  <c r="AP156" i="12"/>
  <c r="AM157" i="12"/>
  <c r="AN157" i="12"/>
  <c r="AO157" i="12"/>
  <c r="AP157" i="12"/>
  <c r="AM158" i="12"/>
  <c r="AN158" i="12"/>
  <c r="AO158" i="12"/>
  <c r="AP158" i="12"/>
  <c r="AM159" i="12"/>
  <c r="AN159" i="12"/>
  <c r="AO159" i="12"/>
  <c r="AP159" i="12"/>
  <c r="AM160" i="12"/>
  <c r="AN160" i="12"/>
  <c r="AO160" i="12"/>
  <c r="AP160" i="12"/>
  <c r="AM161" i="12"/>
  <c r="AN161" i="12"/>
  <c r="AO161" i="12"/>
  <c r="AP161" i="12"/>
  <c r="AM162" i="12"/>
  <c r="AN162" i="12"/>
  <c r="AO162" i="12"/>
  <c r="AP162" i="12"/>
  <c r="AM163" i="12"/>
  <c r="AN163" i="12"/>
  <c r="AO163" i="12"/>
  <c r="AP163" i="12"/>
  <c r="AM164" i="12"/>
  <c r="AN164" i="12"/>
  <c r="AO164" i="12"/>
  <c r="AP164" i="12"/>
  <c r="AM165" i="12"/>
  <c r="AN165" i="12"/>
  <c r="AO165" i="12"/>
  <c r="AP165" i="12"/>
  <c r="AM166" i="12"/>
  <c r="AN166" i="12"/>
  <c r="AO166" i="12"/>
  <c r="AP166" i="12"/>
  <c r="AM167" i="12"/>
  <c r="AN167" i="12"/>
  <c r="AO167" i="12"/>
  <c r="AP167" i="12"/>
  <c r="AM168" i="12"/>
  <c r="AN168" i="12"/>
  <c r="AO168" i="12"/>
  <c r="AP168" i="12"/>
  <c r="AM169" i="12"/>
  <c r="AN169" i="12"/>
  <c r="AO169" i="12"/>
  <c r="AP169" i="12"/>
  <c r="AM170" i="12"/>
  <c r="AN170" i="12"/>
  <c r="AO170" i="12"/>
  <c r="AP170" i="12"/>
  <c r="AM171" i="12"/>
  <c r="AN171" i="12"/>
  <c r="AO171" i="12"/>
  <c r="AP171" i="12"/>
  <c r="AM172" i="12"/>
  <c r="AN172" i="12"/>
  <c r="AO172" i="12"/>
  <c r="AP172" i="12"/>
  <c r="AM173" i="12"/>
  <c r="AN173" i="12"/>
  <c r="AO173" i="12"/>
  <c r="AP173" i="12"/>
  <c r="AM174" i="12"/>
  <c r="AN174" i="12"/>
  <c r="AO174" i="12"/>
  <c r="AP174" i="12"/>
  <c r="AM175" i="12"/>
  <c r="AN175" i="12"/>
  <c r="AO175" i="12"/>
  <c r="AP175" i="12"/>
  <c r="AM176" i="12"/>
  <c r="AN176" i="12"/>
  <c r="AO176" i="12"/>
  <c r="AP176" i="12"/>
  <c r="AM177" i="12"/>
  <c r="AN177" i="12"/>
  <c r="AO177" i="12"/>
  <c r="AP177" i="12"/>
  <c r="AM178" i="12"/>
  <c r="AN178" i="12"/>
  <c r="AO178" i="12"/>
  <c r="AP178" i="12"/>
  <c r="AM179" i="12"/>
  <c r="AN179" i="12"/>
  <c r="AO179" i="12"/>
  <c r="AP179" i="12"/>
  <c r="AM180" i="12"/>
  <c r="AN180" i="12"/>
  <c r="AO180" i="12"/>
  <c r="AP180" i="12"/>
  <c r="AM181" i="12"/>
  <c r="AN181" i="12"/>
  <c r="AO181" i="12"/>
  <c r="AP181" i="12"/>
  <c r="AM182" i="12"/>
  <c r="AN182" i="12"/>
  <c r="AO182" i="12"/>
  <c r="AP182" i="12"/>
  <c r="AM183" i="12"/>
  <c r="AN183" i="12"/>
  <c r="AO183" i="12"/>
  <c r="AP183" i="12"/>
  <c r="AM184" i="12"/>
  <c r="AN184" i="12"/>
  <c r="AO184" i="12"/>
  <c r="AP184" i="12"/>
  <c r="AM185" i="12"/>
  <c r="AN185" i="12"/>
  <c r="AO185" i="12"/>
  <c r="AP185" i="12"/>
  <c r="AM186" i="12"/>
  <c r="AN186" i="12"/>
  <c r="AO186" i="12"/>
  <c r="AP186" i="12"/>
  <c r="AM187" i="12"/>
  <c r="AN187" i="12"/>
  <c r="AO187" i="12"/>
  <c r="AP187" i="12"/>
  <c r="AM188" i="12"/>
  <c r="AN188" i="12"/>
  <c r="AO188" i="12"/>
  <c r="AP188" i="12"/>
  <c r="AM189" i="12"/>
  <c r="AN189" i="12"/>
  <c r="AO189" i="12"/>
  <c r="AP189" i="12"/>
  <c r="AM190" i="12"/>
  <c r="AN190" i="12"/>
  <c r="AO190" i="12"/>
  <c r="AP190" i="12"/>
  <c r="AM191" i="12"/>
  <c r="AN191" i="12"/>
  <c r="AO191" i="12"/>
  <c r="AP191" i="12"/>
  <c r="AM192" i="12"/>
  <c r="AN192" i="12"/>
  <c r="AO192" i="12"/>
  <c r="AP192" i="12"/>
  <c r="AM193" i="12"/>
  <c r="AN193" i="12"/>
  <c r="AO193" i="12"/>
  <c r="AP193" i="12"/>
  <c r="AM194" i="12"/>
  <c r="AN194" i="12"/>
  <c r="AO194" i="12"/>
  <c r="AP194" i="12"/>
  <c r="AM195" i="12"/>
  <c r="AN195" i="12"/>
  <c r="AO195" i="12"/>
  <c r="AP195" i="12"/>
  <c r="AM196" i="12"/>
  <c r="AN196" i="12"/>
  <c r="AO196" i="12"/>
  <c r="AP196" i="12"/>
  <c r="AM197" i="12"/>
  <c r="AN197" i="12"/>
  <c r="AO197" i="12"/>
  <c r="AP197" i="12"/>
  <c r="AM198" i="12"/>
  <c r="AN198" i="12"/>
  <c r="AO198" i="12"/>
  <c r="AP198" i="12"/>
  <c r="AM199" i="12"/>
  <c r="AN199" i="12"/>
  <c r="AO199" i="12"/>
  <c r="AP199" i="12"/>
  <c r="AM200" i="12"/>
  <c r="AN200" i="12"/>
  <c r="AO200" i="12"/>
  <c r="AP200" i="12"/>
  <c r="AM201" i="12"/>
  <c r="AN201" i="12"/>
  <c r="AO201" i="12"/>
  <c r="AP201" i="12"/>
  <c r="AM202" i="12"/>
  <c r="AN202" i="12"/>
  <c r="AO202" i="12"/>
  <c r="AP202" i="12"/>
  <c r="AM203" i="12"/>
  <c r="AN203" i="12"/>
  <c r="AO203" i="12"/>
  <c r="AP203" i="12"/>
  <c r="AM204" i="12"/>
  <c r="AN204" i="12"/>
  <c r="AO204" i="12"/>
  <c r="AP204" i="12"/>
  <c r="AM205" i="12"/>
  <c r="AN205" i="12"/>
  <c r="AO205" i="12"/>
  <c r="AP205" i="12"/>
  <c r="AM206" i="12"/>
  <c r="AN206" i="12"/>
  <c r="AO206" i="12"/>
  <c r="AP206" i="12"/>
  <c r="AM207" i="12"/>
  <c r="AN207" i="12"/>
  <c r="AO207" i="12"/>
  <c r="AP207" i="12"/>
  <c r="AM208" i="12"/>
  <c r="AN208" i="12"/>
  <c r="AO208" i="12"/>
  <c r="AP208" i="12"/>
  <c r="AM209" i="12"/>
  <c r="AN209" i="12"/>
  <c r="AO209" i="12"/>
  <c r="AP209" i="12"/>
  <c r="AM210" i="12"/>
  <c r="AN210" i="12"/>
  <c r="AO210" i="12"/>
  <c r="AP210" i="12"/>
  <c r="AM211" i="12"/>
  <c r="AN211" i="12"/>
  <c r="AO211" i="12"/>
  <c r="AP211" i="12"/>
  <c r="AM212" i="12"/>
  <c r="AN212" i="12"/>
  <c r="AO212" i="12"/>
  <c r="AP212" i="12"/>
  <c r="AM213" i="12"/>
  <c r="AN213" i="12"/>
  <c r="AO213" i="12"/>
  <c r="AP213" i="12"/>
  <c r="AM214" i="12"/>
  <c r="AN214" i="12"/>
  <c r="AO214" i="12"/>
  <c r="AP214" i="12"/>
  <c r="AM215" i="12"/>
  <c r="AN215" i="12"/>
  <c r="AO215" i="12"/>
  <c r="AP215" i="12"/>
  <c r="AM216" i="12"/>
  <c r="AN216" i="12"/>
  <c r="AO216" i="12"/>
  <c r="AP216" i="12"/>
  <c r="AM217" i="12"/>
  <c r="AN217" i="12"/>
  <c r="AO217" i="12"/>
  <c r="AP217" i="12"/>
  <c r="AM218" i="12"/>
  <c r="AN218" i="12"/>
  <c r="AO218" i="12"/>
  <c r="AP218" i="12"/>
  <c r="AM219" i="12"/>
  <c r="AN219" i="12"/>
  <c r="AO219" i="12"/>
  <c r="AP219" i="12"/>
  <c r="AM220" i="12"/>
  <c r="AN220" i="12"/>
  <c r="AO220" i="12"/>
  <c r="AP220" i="12"/>
  <c r="AM221" i="12"/>
  <c r="AN221" i="12"/>
  <c r="AO221" i="12"/>
  <c r="AP221" i="12"/>
  <c r="AM222" i="12"/>
  <c r="AN222" i="12"/>
  <c r="AO222" i="12"/>
  <c r="AP222" i="12"/>
  <c r="AM223" i="12"/>
  <c r="AN223" i="12"/>
  <c r="AO223" i="12"/>
  <c r="AP223" i="12"/>
  <c r="AM224" i="12"/>
  <c r="AN224" i="12"/>
  <c r="AO224" i="12"/>
  <c r="AP224" i="12"/>
  <c r="AM225" i="12"/>
  <c r="AN225" i="12"/>
  <c r="AO225" i="12"/>
  <c r="AP225" i="12"/>
  <c r="AM226" i="12"/>
  <c r="AN226" i="12"/>
  <c r="AO226" i="12"/>
  <c r="AP226" i="12"/>
  <c r="AM227" i="12"/>
  <c r="AN227" i="12"/>
  <c r="AO227" i="12"/>
  <c r="AP227" i="12"/>
  <c r="AM228" i="12"/>
  <c r="AN228" i="12"/>
  <c r="AO228" i="12"/>
  <c r="AP228" i="12"/>
  <c r="AM229" i="12"/>
  <c r="AN229" i="12"/>
  <c r="AO229" i="12"/>
  <c r="AP229" i="12"/>
  <c r="AM230" i="12"/>
  <c r="AN230" i="12"/>
  <c r="AO230" i="12"/>
  <c r="AP230" i="12"/>
  <c r="AM231" i="12"/>
  <c r="AN231" i="12"/>
  <c r="AO231" i="12"/>
  <c r="AP231" i="12"/>
  <c r="AM232" i="12"/>
  <c r="AN232" i="12"/>
  <c r="AO232" i="12"/>
  <c r="AP232" i="12"/>
  <c r="AM233" i="12"/>
  <c r="AN233" i="12"/>
  <c r="AO233" i="12"/>
  <c r="AP233" i="12"/>
  <c r="AM234" i="12"/>
  <c r="AN234" i="12"/>
  <c r="AO234" i="12"/>
  <c r="AP234" i="12"/>
  <c r="AM235" i="12"/>
  <c r="AN235" i="12"/>
  <c r="AO235" i="12"/>
  <c r="AP235" i="12"/>
  <c r="AM236" i="12"/>
  <c r="AN236" i="12"/>
  <c r="AO236" i="12"/>
  <c r="AP236" i="12"/>
  <c r="AM237" i="12"/>
  <c r="AN237" i="12"/>
  <c r="AO237" i="12"/>
  <c r="AP237" i="12"/>
  <c r="AM238" i="12"/>
  <c r="AN238" i="12"/>
  <c r="AO238" i="12"/>
  <c r="AP238" i="12"/>
  <c r="AM239" i="12"/>
  <c r="AN239" i="12"/>
  <c r="AO239" i="12"/>
  <c r="AP239" i="12"/>
  <c r="AM240" i="12"/>
  <c r="AN240" i="12"/>
  <c r="AO240" i="12"/>
  <c r="AP240" i="12"/>
  <c r="AM241" i="12"/>
  <c r="AN241" i="12"/>
  <c r="AO241" i="12"/>
  <c r="AP241" i="12"/>
  <c r="AM242" i="12"/>
  <c r="AN242" i="12"/>
  <c r="AO242" i="12"/>
  <c r="AP242" i="12"/>
  <c r="AM243" i="12"/>
  <c r="AN243" i="12"/>
  <c r="AO243" i="12"/>
  <c r="AP243" i="12"/>
  <c r="AM244" i="12"/>
  <c r="AN244" i="12"/>
  <c r="AO244" i="12"/>
  <c r="AP244" i="12"/>
  <c r="AM245" i="12"/>
  <c r="AN245" i="12"/>
  <c r="AO245" i="12"/>
  <c r="AP245" i="12"/>
  <c r="AM246" i="12"/>
  <c r="AN246" i="12"/>
  <c r="AO246" i="12"/>
  <c r="AP246" i="12"/>
  <c r="AM247" i="12"/>
  <c r="AN247" i="12"/>
  <c r="AO247" i="12"/>
  <c r="AP247" i="12"/>
  <c r="AM248" i="12"/>
  <c r="AN248" i="12"/>
  <c r="AO248" i="12"/>
  <c r="AP248" i="12"/>
  <c r="AM249" i="12"/>
  <c r="AN249" i="12"/>
  <c r="AO249" i="12"/>
  <c r="AP249" i="12"/>
  <c r="AM250" i="12"/>
  <c r="AN250" i="12"/>
  <c r="AO250" i="12"/>
  <c r="AP250" i="12"/>
  <c r="AM251" i="12"/>
  <c r="AN251" i="12"/>
  <c r="AO251" i="12"/>
  <c r="AP251" i="12"/>
  <c r="AM252" i="12"/>
  <c r="AN252" i="12"/>
  <c r="AO252" i="12"/>
  <c r="AP252" i="12"/>
  <c r="AM253" i="12"/>
  <c r="AN253" i="12"/>
  <c r="AO253" i="12"/>
  <c r="AP253" i="12"/>
  <c r="AM254" i="12"/>
  <c r="AN254" i="12"/>
  <c r="AO254" i="12"/>
  <c r="AP254" i="12"/>
  <c r="AM255" i="12"/>
  <c r="AN255" i="12"/>
  <c r="AO255" i="12"/>
  <c r="AP255" i="12"/>
  <c r="AM256" i="12"/>
  <c r="AN256" i="12"/>
  <c r="AO256" i="12"/>
  <c r="AP256" i="12"/>
  <c r="AM257" i="12"/>
  <c r="AN257" i="12"/>
  <c r="AO257" i="12"/>
  <c r="AP257" i="12"/>
  <c r="AM258" i="12"/>
  <c r="AN258" i="12"/>
  <c r="AO258" i="12"/>
  <c r="AP258" i="12"/>
  <c r="AM259" i="12"/>
  <c r="AN259" i="12"/>
  <c r="AO259" i="12"/>
  <c r="AP259" i="12"/>
  <c r="AM260" i="12"/>
  <c r="AN260" i="12"/>
  <c r="AO260" i="12"/>
  <c r="AP260" i="12"/>
  <c r="AM261" i="12"/>
  <c r="AN261" i="12"/>
  <c r="AO261" i="12"/>
  <c r="AP261" i="12"/>
  <c r="AM262" i="12"/>
  <c r="AN262" i="12"/>
  <c r="AO262" i="12"/>
  <c r="AP262" i="12"/>
  <c r="AM263" i="12"/>
  <c r="AN263" i="12"/>
  <c r="AO263" i="12"/>
  <c r="AP263" i="12"/>
  <c r="AM264" i="12"/>
  <c r="AN264" i="12"/>
  <c r="AO264" i="12"/>
  <c r="AP264" i="12"/>
  <c r="AM265" i="12"/>
  <c r="AN265" i="12"/>
  <c r="AO265" i="12"/>
  <c r="AP265" i="12"/>
  <c r="AM266" i="12"/>
  <c r="AN266" i="12"/>
  <c r="AO266" i="12"/>
  <c r="AP266" i="12"/>
  <c r="AM267" i="12"/>
  <c r="AN267" i="12"/>
  <c r="AO267" i="12"/>
  <c r="AP267" i="12"/>
  <c r="AM268" i="12"/>
  <c r="AN268" i="12"/>
  <c r="AO268" i="12"/>
  <c r="AP268" i="12"/>
  <c r="AM269" i="12"/>
  <c r="AN269" i="12"/>
  <c r="AO269" i="12"/>
  <c r="AP269" i="12"/>
  <c r="AM270" i="12"/>
  <c r="AN270" i="12"/>
  <c r="AO270" i="12"/>
  <c r="AP270" i="12"/>
  <c r="AM271" i="12"/>
  <c r="AN271" i="12"/>
  <c r="AO271" i="12"/>
  <c r="AP271" i="12"/>
  <c r="AM272" i="12"/>
  <c r="AN272" i="12"/>
  <c r="AO272" i="12"/>
  <c r="AP272" i="12"/>
  <c r="AM273" i="12"/>
  <c r="AN273" i="12"/>
  <c r="AO273" i="12"/>
  <c r="AP273" i="12"/>
  <c r="AM274" i="12"/>
  <c r="AN274" i="12"/>
  <c r="AO274" i="12"/>
  <c r="AP274" i="12"/>
  <c r="AM275" i="12"/>
  <c r="AN275" i="12"/>
  <c r="AO275" i="12"/>
  <c r="AP275" i="12"/>
  <c r="AM276" i="12"/>
  <c r="AN276" i="12"/>
  <c r="AO276" i="12"/>
  <c r="AP276" i="12"/>
  <c r="AM277" i="12"/>
  <c r="AN277" i="12"/>
  <c r="AO277" i="12"/>
  <c r="AP277" i="12"/>
  <c r="AM278" i="12"/>
  <c r="AN278" i="12"/>
  <c r="AO278" i="12"/>
  <c r="AP278" i="12"/>
  <c r="AM279" i="12"/>
  <c r="AN279" i="12"/>
  <c r="AO279" i="12"/>
  <c r="AP279" i="12"/>
  <c r="AM280" i="12"/>
  <c r="AN280" i="12"/>
  <c r="AO280" i="12"/>
  <c r="AP280" i="12"/>
  <c r="AM281" i="12"/>
  <c r="AN281" i="12"/>
  <c r="AO281" i="12"/>
  <c r="AP281" i="12"/>
  <c r="AM282" i="12"/>
  <c r="AN282" i="12"/>
  <c r="AO282" i="12"/>
  <c r="AP282" i="12"/>
  <c r="AM283" i="12"/>
  <c r="AN283" i="12"/>
  <c r="AO283" i="12"/>
  <c r="AP283" i="12"/>
  <c r="AM284" i="12"/>
  <c r="AN284" i="12"/>
  <c r="AO284" i="12"/>
  <c r="AP284" i="12"/>
  <c r="AM285" i="12"/>
  <c r="AN285" i="12"/>
  <c r="AO285" i="12"/>
  <c r="AP285" i="12"/>
  <c r="AM286" i="12"/>
  <c r="AN286" i="12"/>
  <c r="AO286" i="12"/>
  <c r="AP286" i="12"/>
  <c r="AM287" i="12"/>
  <c r="AN287" i="12"/>
  <c r="AO287" i="12"/>
  <c r="AP287" i="12"/>
  <c r="AM288" i="12"/>
  <c r="AN288" i="12"/>
  <c r="AO288" i="12"/>
  <c r="AP288" i="12"/>
  <c r="AM289" i="12"/>
  <c r="AN289" i="12"/>
  <c r="AO289" i="12"/>
  <c r="AP289" i="12"/>
  <c r="AM290" i="12"/>
  <c r="AN290" i="12"/>
  <c r="AO290" i="12"/>
  <c r="AP290" i="12"/>
  <c r="AM291" i="12"/>
  <c r="AN291" i="12"/>
  <c r="AO291" i="12"/>
  <c r="AP291" i="12"/>
  <c r="AM292" i="12"/>
  <c r="AN292" i="12"/>
  <c r="AO292" i="12"/>
  <c r="AP292" i="12"/>
  <c r="AM293" i="12"/>
  <c r="AN293" i="12"/>
  <c r="AO293" i="12"/>
  <c r="AP293" i="12"/>
  <c r="AM294" i="12"/>
  <c r="AN294" i="12"/>
  <c r="AO294" i="12"/>
  <c r="AP294" i="12"/>
  <c r="AM295" i="12"/>
  <c r="AN295" i="12"/>
  <c r="AO295" i="12"/>
  <c r="AP295" i="12"/>
  <c r="AM296" i="12"/>
  <c r="AN296" i="12"/>
  <c r="AO296" i="12"/>
  <c r="AP296" i="12"/>
  <c r="AM297" i="12"/>
  <c r="AN297" i="12"/>
  <c r="AO297" i="12"/>
  <c r="AP297" i="12"/>
  <c r="AM298" i="12"/>
  <c r="AN298" i="12"/>
  <c r="AO298" i="12"/>
  <c r="AP298" i="12"/>
  <c r="AM299" i="12"/>
  <c r="AN299" i="12"/>
  <c r="AO299" i="12"/>
  <c r="AP299" i="12"/>
  <c r="AM300" i="12"/>
  <c r="AN300" i="12"/>
  <c r="AO300" i="12"/>
  <c r="AP300" i="12"/>
  <c r="AM301" i="12"/>
  <c r="AN301" i="12"/>
  <c r="AO301" i="12"/>
  <c r="AP301" i="12"/>
  <c r="AM302" i="12"/>
  <c r="AN302" i="12"/>
  <c r="AO302" i="12"/>
  <c r="AP302" i="12"/>
  <c r="AM303" i="12"/>
  <c r="AN303" i="12"/>
  <c r="AO303" i="12"/>
  <c r="AP303" i="12"/>
  <c r="AM304" i="12"/>
  <c r="AN304" i="12"/>
  <c r="AO304" i="12"/>
  <c r="AP304" i="12"/>
  <c r="AM305" i="12"/>
  <c r="AN305" i="12"/>
  <c r="AO305" i="12"/>
  <c r="AP305" i="12"/>
  <c r="AM306" i="12"/>
  <c r="AN306" i="12"/>
  <c r="AO306" i="12"/>
  <c r="AP306" i="12"/>
  <c r="AM307" i="12"/>
  <c r="AN307" i="12"/>
  <c r="AO307" i="12"/>
  <c r="AP307" i="12"/>
  <c r="AM308" i="12"/>
  <c r="AN308" i="12"/>
  <c r="AO308" i="12"/>
  <c r="AP308" i="12"/>
  <c r="AM309" i="12"/>
  <c r="AN309" i="12"/>
  <c r="AO309" i="12"/>
  <c r="AP309" i="12"/>
  <c r="AM310" i="12"/>
  <c r="AN310" i="12"/>
  <c r="AO310" i="12"/>
  <c r="AP310" i="12"/>
  <c r="AM311" i="12"/>
  <c r="AN311" i="12"/>
  <c r="AO311" i="12"/>
  <c r="AP311" i="12"/>
  <c r="AM312" i="12"/>
  <c r="AN312" i="12"/>
  <c r="AO312" i="12"/>
  <c r="AP312" i="12"/>
  <c r="AM313" i="12"/>
  <c r="AN313" i="12"/>
  <c r="AO313" i="12"/>
  <c r="AP313" i="12"/>
  <c r="AM314" i="12"/>
  <c r="AN314" i="12"/>
  <c r="AO314" i="12"/>
  <c r="AP314" i="12"/>
  <c r="AM315" i="12"/>
  <c r="AN315" i="12"/>
  <c r="AO315" i="12"/>
  <c r="AP315" i="12"/>
  <c r="AM316" i="12"/>
  <c r="AN316" i="12"/>
  <c r="AO316" i="12"/>
  <c r="AP316" i="12"/>
  <c r="AM317" i="12"/>
  <c r="AN317" i="12"/>
  <c r="AO317" i="12"/>
  <c r="AP317" i="12"/>
  <c r="AM318" i="12"/>
  <c r="AN318" i="12"/>
  <c r="AO318" i="12"/>
  <c r="AP318" i="12"/>
  <c r="AM319" i="12"/>
  <c r="AN319" i="12"/>
  <c r="AO319" i="12"/>
  <c r="AP319" i="12"/>
  <c r="AM320" i="12"/>
  <c r="AN320" i="12"/>
  <c r="AO320" i="12"/>
  <c r="AP320" i="12"/>
  <c r="AM321" i="12"/>
  <c r="AN321" i="12"/>
  <c r="AO321" i="12"/>
  <c r="AP321" i="12"/>
  <c r="AM322" i="12"/>
  <c r="AN322" i="12"/>
  <c r="AO322" i="12"/>
  <c r="AP322" i="12"/>
  <c r="AM323" i="12"/>
  <c r="AN323" i="12"/>
  <c r="AO323" i="12"/>
  <c r="AP323" i="12"/>
  <c r="AM324" i="12"/>
  <c r="AN324" i="12"/>
  <c r="AO324" i="12"/>
  <c r="AP324" i="12"/>
  <c r="AM325" i="12"/>
  <c r="AN325" i="12"/>
  <c r="AO325" i="12"/>
  <c r="AP325" i="12"/>
  <c r="AM326" i="12"/>
  <c r="AN326" i="12"/>
  <c r="AO326" i="12"/>
  <c r="AP326" i="12"/>
  <c r="AM327" i="12"/>
  <c r="AN327" i="12"/>
  <c r="AO327" i="12"/>
  <c r="AP327" i="12"/>
  <c r="AM328" i="12"/>
  <c r="AN328" i="12"/>
  <c r="AO328" i="12"/>
  <c r="AP328" i="12"/>
  <c r="AM329" i="12"/>
  <c r="AN329" i="12"/>
  <c r="AO329" i="12"/>
  <c r="AP329" i="12"/>
  <c r="AM330" i="12"/>
  <c r="AN330" i="12"/>
  <c r="AO330" i="12"/>
  <c r="AP330" i="12"/>
  <c r="AM331" i="12"/>
  <c r="AN331" i="12"/>
  <c r="AO331" i="12"/>
  <c r="AP331" i="12"/>
  <c r="AM332" i="12"/>
  <c r="AN332" i="12"/>
  <c r="AO332" i="12"/>
  <c r="AP332" i="12"/>
  <c r="AM333" i="12"/>
  <c r="AN333" i="12"/>
  <c r="AO333" i="12"/>
  <c r="AP333" i="12"/>
  <c r="AM334" i="12"/>
  <c r="AN334" i="12"/>
  <c r="AO334" i="12"/>
  <c r="AP334" i="12"/>
  <c r="AM335" i="12"/>
  <c r="AN335" i="12"/>
  <c r="AO335" i="12"/>
  <c r="AP335" i="12"/>
  <c r="AM336" i="12"/>
  <c r="AN336" i="12"/>
  <c r="AO336" i="12"/>
  <c r="AP336" i="12"/>
  <c r="AM337" i="12"/>
  <c r="AN337" i="12"/>
  <c r="AO337" i="12"/>
  <c r="AP337" i="12"/>
  <c r="AM338" i="12"/>
  <c r="AN338" i="12"/>
  <c r="AO338" i="12"/>
  <c r="AP338" i="12"/>
  <c r="AM339" i="12"/>
  <c r="AN339" i="12"/>
  <c r="AO339" i="12"/>
  <c r="AP339" i="12"/>
  <c r="AM340" i="12"/>
  <c r="AN340" i="12"/>
  <c r="AO340" i="12"/>
  <c r="AP340" i="12"/>
  <c r="AM341" i="12"/>
  <c r="AN341" i="12"/>
  <c r="AO341" i="12"/>
  <c r="AP341" i="12"/>
  <c r="AM342" i="12"/>
  <c r="AN342" i="12"/>
  <c r="AO342" i="12"/>
  <c r="AP342" i="12"/>
  <c r="AM343" i="12"/>
  <c r="AN343" i="12"/>
  <c r="AO343" i="12"/>
  <c r="AP343" i="12"/>
  <c r="AM344" i="12"/>
  <c r="AN344" i="12"/>
  <c r="AO344" i="12"/>
  <c r="AP344" i="12"/>
  <c r="AM345" i="12"/>
  <c r="AN345" i="12"/>
  <c r="AO345" i="12"/>
  <c r="AP345" i="12"/>
  <c r="AM346" i="12"/>
  <c r="AN346" i="12"/>
  <c r="AO346" i="12"/>
  <c r="AP346" i="12"/>
  <c r="AM347" i="12"/>
  <c r="AN347" i="12"/>
  <c r="AO347" i="12"/>
  <c r="AP347" i="12"/>
  <c r="AM348" i="12"/>
  <c r="AN348" i="12"/>
  <c r="AO348" i="12"/>
  <c r="AP348" i="12"/>
  <c r="AM349" i="12"/>
  <c r="AN349" i="12"/>
  <c r="AO349" i="12"/>
  <c r="AP349" i="12"/>
  <c r="AM350" i="12"/>
  <c r="AN350" i="12"/>
  <c r="AO350" i="12"/>
  <c r="AP350" i="12"/>
  <c r="AM351" i="12"/>
  <c r="AN351" i="12"/>
  <c r="AO351" i="12"/>
  <c r="AP351" i="12"/>
  <c r="AM352" i="12"/>
  <c r="AN352" i="12"/>
  <c r="AO352" i="12"/>
  <c r="AP352" i="12"/>
  <c r="AM353" i="12"/>
  <c r="AN353" i="12"/>
  <c r="AO353" i="12"/>
  <c r="AP353" i="12"/>
  <c r="AM354" i="12"/>
  <c r="AN354" i="12"/>
  <c r="AO354" i="12"/>
  <c r="AP354" i="12"/>
  <c r="AM355" i="12"/>
  <c r="AN355" i="12"/>
  <c r="AO355" i="12"/>
  <c r="AP355" i="12"/>
  <c r="AM356" i="12"/>
  <c r="AN356" i="12"/>
  <c r="AO356" i="12"/>
  <c r="AP356" i="12"/>
  <c r="AM357" i="12"/>
  <c r="AN357" i="12"/>
  <c r="AO357" i="12"/>
  <c r="AP357" i="12"/>
  <c r="AM358" i="12"/>
  <c r="AN358" i="12"/>
  <c r="AO358" i="12"/>
  <c r="AP358" i="12"/>
  <c r="AM359" i="12"/>
  <c r="AN359" i="12"/>
  <c r="AO359" i="12"/>
  <c r="AP359" i="12"/>
  <c r="AM360" i="12"/>
  <c r="AN360" i="12"/>
  <c r="AO360" i="12"/>
  <c r="AP360" i="12"/>
  <c r="AM361" i="12"/>
  <c r="AN361" i="12"/>
  <c r="AO361" i="12"/>
  <c r="AP361" i="12"/>
  <c r="AM362" i="12"/>
  <c r="AN362" i="12"/>
  <c r="AO362" i="12"/>
  <c r="AP362" i="12"/>
  <c r="AM363" i="12"/>
  <c r="AN363" i="12"/>
  <c r="AO363" i="12"/>
  <c r="AP363" i="12"/>
  <c r="AM364" i="12"/>
  <c r="AN364" i="12"/>
  <c r="AO364" i="12"/>
  <c r="AP364" i="12"/>
  <c r="AM365" i="12"/>
  <c r="AN365" i="12"/>
  <c r="AO365" i="12"/>
  <c r="AP365" i="12"/>
  <c r="AM366" i="12"/>
  <c r="AN366" i="12"/>
  <c r="AO366" i="12"/>
  <c r="AP366" i="12"/>
  <c r="AM367" i="12"/>
  <c r="AN367" i="12"/>
  <c r="AO367" i="12"/>
  <c r="AP367" i="12"/>
  <c r="AM368" i="12"/>
  <c r="AN368" i="12"/>
  <c r="AO368" i="12"/>
  <c r="AP368" i="12"/>
  <c r="AM369" i="12"/>
  <c r="AN369" i="12"/>
  <c r="AO369" i="12"/>
  <c r="AP369" i="12"/>
  <c r="AM370" i="12"/>
  <c r="AN370" i="12"/>
  <c r="AO370" i="12"/>
  <c r="AP370" i="12"/>
  <c r="AM371" i="12"/>
  <c r="AN371" i="12"/>
  <c r="AO371" i="12"/>
  <c r="AP371" i="12"/>
  <c r="AM372" i="12"/>
  <c r="AN372" i="12"/>
  <c r="AO372" i="12"/>
  <c r="AP372" i="12"/>
  <c r="AM373" i="12"/>
  <c r="AN373" i="12"/>
  <c r="AO373" i="12"/>
  <c r="AP373" i="12"/>
  <c r="AM374" i="12"/>
  <c r="AN374" i="12"/>
  <c r="AO374" i="12"/>
  <c r="AP374" i="12"/>
  <c r="AM375" i="12"/>
  <c r="AN375" i="12"/>
  <c r="AO375" i="12"/>
  <c r="AP375" i="12"/>
  <c r="AM376" i="12"/>
  <c r="AN376" i="12"/>
  <c r="AO376" i="12"/>
  <c r="AP376" i="12"/>
  <c r="AM377" i="12"/>
  <c r="AN377" i="12"/>
  <c r="AO377" i="12"/>
  <c r="AP377" i="12"/>
  <c r="AM378" i="12"/>
  <c r="AN378" i="12"/>
  <c r="AO378" i="12"/>
  <c r="AP378" i="12"/>
  <c r="AM379" i="12"/>
  <c r="AN379" i="12"/>
  <c r="AO379" i="12"/>
  <c r="AP379" i="12"/>
  <c r="AM380" i="12"/>
  <c r="AN380" i="12"/>
  <c r="AO380" i="12"/>
  <c r="AP380" i="12"/>
  <c r="AM381" i="12"/>
  <c r="AN381" i="12"/>
  <c r="AO381" i="12"/>
  <c r="AP381" i="12"/>
  <c r="AM382" i="12"/>
  <c r="AN382" i="12"/>
  <c r="AO382" i="12"/>
  <c r="AP382" i="12"/>
  <c r="AM383" i="12"/>
  <c r="AN383" i="12"/>
  <c r="AO383" i="12"/>
  <c r="AP383" i="12"/>
  <c r="AM384" i="12"/>
  <c r="AN384" i="12"/>
  <c r="AO384" i="12"/>
  <c r="AP384" i="12"/>
  <c r="AM385" i="12"/>
  <c r="AN385" i="12"/>
  <c r="AO385" i="12"/>
  <c r="AP385" i="12"/>
  <c r="AM386" i="12"/>
  <c r="AN386" i="12"/>
  <c r="AO386" i="12"/>
  <c r="AP386" i="12"/>
  <c r="AM387" i="12"/>
  <c r="AN387" i="12"/>
  <c r="AO387" i="12"/>
  <c r="AP387" i="12"/>
  <c r="AM388" i="12"/>
  <c r="AN388" i="12"/>
  <c r="AO388" i="12"/>
  <c r="AP388" i="12"/>
  <c r="AM389" i="12"/>
  <c r="AN389" i="12"/>
  <c r="AO389" i="12"/>
  <c r="AP389" i="12"/>
  <c r="AM390" i="12"/>
  <c r="AN390" i="12"/>
  <c r="AO390" i="12"/>
  <c r="AP390" i="12"/>
  <c r="AM391" i="12"/>
  <c r="AN391" i="12"/>
  <c r="AO391" i="12"/>
  <c r="AP391" i="12"/>
  <c r="AM392" i="12"/>
  <c r="AN392" i="12"/>
  <c r="AO392" i="12"/>
  <c r="AP392" i="12"/>
  <c r="AM393" i="12"/>
  <c r="AN393" i="12"/>
  <c r="AO393" i="12"/>
  <c r="AP393" i="12"/>
  <c r="AM394" i="12"/>
  <c r="AN394" i="12"/>
  <c r="AO394" i="12"/>
  <c r="AP394" i="12"/>
  <c r="AM395" i="12"/>
  <c r="AN395" i="12"/>
  <c r="AO395" i="12"/>
  <c r="AP395" i="12"/>
  <c r="AM396" i="12"/>
  <c r="AN396" i="12"/>
  <c r="AO396" i="12"/>
  <c r="AP396" i="12"/>
  <c r="AM397" i="12"/>
  <c r="AN397" i="12"/>
  <c r="AO397" i="12"/>
  <c r="AP397" i="12"/>
  <c r="AM398" i="12"/>
  <c r="AN398" i="12"/>
  <c r="AO398" i="12"/>
  <c r="AP398" i="12"/>
  <c r="AM399" i="12"/>
  <c r="AN399" i="12"/>
  <c r="AO399" i="12"/>
  <c r="AP399" i="12"/>
  <c r="AM400" i="12"/>
  <c r="AN400" i="12"/>
  <c r="AO400" i="12"/>
  <c r="AP400" i="12"/>
  <c r="AM401" i="12"/>
  <c r="AN401" i="12"/>
  <c r="AO401" i="12"/>
  <c r="AP401" i="12"/>
  <c r="AM402" i="12"/>
  <c r="AN402" i="12"/>
  <c r="AO402" i="12"/>
  <c r="AP402" i="12"/>
  <c r="AM403" i="12"/>
  <c r="AN403" i="12"/>
  <c r="AO403" i="12"/>
  <c r="AP403" i="12"/>
  <c r="AM404" i="12"/>
  <c r="AN404" i="12"/>
  <c r="AO404" i="12"/>
  <c r="AP404" i="12"/>
  <c r="AM405" i="12"/>
  <c r="AN405" i="12"/>
  <c r="AO405" i="12"/>
  <c r="AP405" i="12"/>
  <c r="AM406" i="12"/>
  <c r="AN406" i="12"/>
  <c r="AO406" i="12"/>
  <c r="AP406" i="12"/>
  <c r="AM407" i="12"/>
  <c r="AN407" i="12"/>
  <c r="AO407" i="12"/>
  <c r="AP407" i="12"/>
  <c r="AM408" i="12"/>
  <c r="AN408" i="12"/>
  <c r="AO408" i="12"/>
  <c r="AP408" i="12"/>
  <c r="AM409" i="12"/>
  <c r="AN409" i="12"/>
  <c r="AO409" i="12"/>
  <c r="AP409" i="12"/>
  <c r="AN10" i="12"/>
  <c r="AO10" i="12"/>
  <c r="AP10" i="12"/>
  <c r="AM10" i="12"/>
  <c r="V11" i="12"/>
  <c r="W11" i="12"/>
  <c r="X11" i="12"/>
  <c r="Y11" i="12"/>
  <c r="Z11" i="12"/>
  <c r="AA11" i="12"/>
  <c r="AB11" i="12"/>
  <c r="AC11" i="12"/>
  <c r="AD11" i="12"/>
  <c r="AH11" i="12"/>
  <c r="AI11" i="12"/>
  <c r="AJ11" i="12"/>
  <c r="AK11" i="12"/>
  <c r="AL11" i="12"/>
  <c r="V12" i="12"/>
  <c r="W12" i="12"/>
  <c r="X12" i="12"/>
  <c r="Y12" i="12"/>
  <c r="Z12" i="12"/>
  <c r="AA12" i="12"/>
  <c r="AB12" i="12"/>
  <c r="AC12" i="12"/>
  <c r="AD12" i="12"/>
  <c r="AH12" i="12"/>
  <c r="AI12" i="12"/>
  <c r="AJ12" i="12"/>
  <c r="AK12" i="12"/>
  <c r="AL12" i="12"/>
  <c r="V13" i="12"/>
  <c r="W13" i="12"/>
  <c r="X13" i="12"/>
  <c r="Y13" i="12"/>
  <c r="Z13" i="12"/>
  <c r="AA13" i="12"/>
  <c r="AB13" i="12"/>
  <c r="AC13" i="12"/>
  <c r="AD13" i="12"/>
  <c r="AH13" i="12"/>
  <c r="AI13" i="12"/>
  <c r="AJ13" i="12"/>
  <c r="AK13" i="12"/>
  <c r="AL13" i="12"/>
  <c r="V14" i="12"/>
  <c r="W14" i="12"/>
  <c r="X14" i="12"/>
  <c r="Y14" i="12"/>
  <c r="Z14" i="12"/>
  <c r="AA14" i="12"/>
  <c r="AB14" i="12"/>
  <c r="AC14" i="12"/>
  <c r="AD14" i="12"/>
  <c r="AH14" i="12"/>
  <c r="AI14" i="12"/>
  <c r="AJ14" i="12"/>
  <c r="AK14" i="12"/>
  <c r="AL14" i="12"/>
  <c r="V15" i="12"/>
  <c r="W15" i="12"/>
  <c r="X15" i="12"/>
  <c r="Y15" i="12"/>
  <c r="Z15" i="12"/>
  <c r="AA15" i="12"/>
  <c r="AB15" i="12"/>
  <c r="AC15" i="12"/>
  <c r="AD15" i="12"/>
  <c r="AH15" i="12"/>
  <c r="AI15" i="12"/>
  <c r="AJ15" i="12"/>
  <c r="AK15" i="12"/>
  <c r="AL15" i="12"/>
  <c r="V16" i="12"/>
  <c r="W16" i="12"/>
  <c r="X16" i="12"/>
  <c r="Y16" i="12"/>
  <c r="Z16" i="12"/>
  <c r="AA16" i="12"/>
  <c r="AB16" i="12"/>
  <c r="AC16" i="12"/>
  <c r="AD16" i="12"/>
  <c r="AH16" i="12"/>
  <c r="AI16" i="12"/>
  <c r="AJ16" i="12"/>
  <c r="AK16" i="12"/>
  <c r="AL16" i="12"/>
  <c r="V17" i="12"/>
  <c r="W17" i="12"/>
  <c r="X17" i="12"/>
  <c r="Y17" i="12"/>
  <c r="Z17" i="12"/>
  <c r="AA17" i="12"/>
  <c r="AB17" i="12"/>
  <c r="AC17" i="12"/>
  <c r="AD17" i="12"/>
  <c r="AH17" i="12"/>
  <c r="AI17" i="12"/>
  <c r="AJ17" i="12"/>
  <c r="AK17" i="12"/>
  <c r="AL17" i="12"/>
  <c r="V18" i="12"/>
  <c r="W18" i="12"/>
  <c r="X18" i="12"/>
  <c r="Y18" i="12"/>
  <c r="Z18" i="12"/>
  <c r="AA18" i="12"/>
  <c r="AB18" i="12"/>
  <c r="AC18" i="12"/>
  <c r="AD18" i="12"/>
  <c r="AH18" i="12"/>
  <c r="AI18" i="12"/>
  <c r="AJ18" i="12"/>
  <c r="AK18" i="12"/>
  <c r="AL18" i="12"/>
  <c r="V19" i="12"/>
  <c r="W19" i="12"/>
  <c r="X19" i="12"/>
  <c r="Y19" i="12"/>
  <c r="Z19" i="12"/>
  <c r="AA19" i="12"/>
  <c r="AB19" i="12"/>
  <c r="AC19" i="12"/>
  <c r="AD19" i="12"/>
  <c r="AH19" i="12"/>
  <c r="AI19" i="12"/>
  <c r="AJ19" i="12"/>
  <c r="AK19" i="12"/>
  <c r="AL19" i="12"/>
  <c r="V20" i="12"/>
  <c r="W20" i="12"/>
  <c r="X20" i="12"/>
  <c r="Y20" i="12"/>
  <c r="Z20" i="12"/>
  <c r="AA20" i="12"/>
  <c r="AB20" i="12"/>
  <c r="AC20" i="12"/>
  <c r="AD20" i="12"/>
  <c r="AH20" i="12"/>
  <c r="AI20" i="12"/>
  <c r="AJ20" i="12"/>
  <c r="AK20" i="12"/>
  <c r="AL20" i="12"/>
  <c r="V21" i="12"/>
  <c r="W21" i="12"/>
  <c r="X21" i="12"/>
  <c r="Y21" i="12"/>
  <c r="Z21" i="12"/>
  <c r="AA21" i="12"/>
  <c r="AB21" i="12"/>
  <c r="AC21" i="12"/>
  <c r="AD21" i="12"/>
  <c r="AH21" i="12"/>
  <c r="AI21" i="12"/>
  <c r="AJ21" i="12"/>
  <c r="AK21" i="12"/>
  <c r="AL21" i="12"/>
  <c r="V22" i="12"/>
  <c r="W22" i="12"/>
  <c r="X22" i="12"/>
  <c r="Y22" i="12"/>
  <c r="Z22" i="12"/>
  <c r="AA22" i="12"/>
  <c r="AB22" i="12"/>
  <c r="AC22" i="12"/>
  <c r="AD22" i="12"/>
  <c r="AH22" i="12"/>
  <c r="AI22" i="12"/>
  <c r="AJ22" i="12"/>
  <c r="AK22" i="12"/>
  <c r="AL22" i="12"/>
  <c r="V23" i="12"/>
  <c r="W23" i="12"/>
  <c r="X23" i="12"/>
  <c r="Y23" i="12"/>
  <c r="Z23" i="12"/>
  <c r="AA23" i="12"/>
  <c r="AB23" i="12"/>
  <c r="AC23" i="12"/>
  <c r="AD23" i="12"/>
  <c r="AH23" i="12"/>
  <c r="AI23" i="12"/>
  <c r="AJ23" i="12"/>
  <c r="AK23" i="12"/>
  <c r="AL23" i="12"/>
  <c r="V24" i="12"/>
  <c r="W24" i="12"/>
  <c r="X24" i="12"/>
  <c r="Y24" i="12"/>
  <c r="Z24" i="12"/>
  <c r="AA24" i="12"/>
  <c r="AB24" i="12"/>
  <c r="AC24" i="12"/>
  <c r="AD24" i="12"/>
  <c r="AH24" i="12"/>
  <c r="AI24" i="12"/>
  <c r="AJ24" i="12"/>
  <c r="AK24" i="12"/>
  <c r="AL24" i="12"/>
  <c r="V25" i="12"/>
  <c r="W25" i="12"/>
  <c r="X25" i="12"/>
  <c r="Y25" i="12"/>
  <c r="Z25" i="12"/>
  <c r="AA25" i="12"/>
  <c r="AB25" i="12"/>
  <c r="AC25" i="12"/>
  <c r="AD25" i="12"/>
  <c r="AH25" i="12"/>
  <c r="AI25" i="12"/>
  <c r="AJ25" i="12"/>
  <c r="AK25" i="12"/>
  <c r="AL25" i="12"/>
  <c r="V26" i="12"/>
  <c r="W26" i="12"/>
  <c r="X26" i="12"/>
  <c r="Y26" i="12"/>
  <c r="Z26" i="12"/>
  <c r="AA26" i="12"/>
  <c r="AB26" i="12"/>
  <c r="AC26" i="12"/>
  <c r="AD26" i="12"/>
  <c r="AH26" i="12"/>
  <c r="AI26" i="12"/>
  <c r="AJ26" i="12"/>
  <c r="AK26" i="12"/>
  <c r="AL26" i="12"/>
  <c r="V27" i="12"/>
  <c r="W27" i="12"/>
  <c r="X27" i="12"/>
  <c r="Y27" i="12"/>
  <c r="Z27" i="12"/>
  <c r="AA27" i="12"/>
  <c r="AB27" i="12"/>
  <c r="AC27" i="12"/>
  <c r="AD27" i="12"/>
  <c r="AH27" i="12"/>
  <c r="AI27" i="12"/>
  <c r="AJ27" i="12"/>
  <c r="AK27" i="12"/>
  <c r="AL27" i="12"/>
  <c r="V28" i="12"/>
  <c r="W28" i="12"/>
  <c r="X28" i="12"/>
  <c r="Y28" i="12"/>
  <c r="Z28" i="12"/>
  <c r="AA28" i="12"/>
  <c r="AB28" i="12"/>
  <c r="AC28" i="12"/>
  <c r="AD28" i="12"/>
  <c r="AH28" i="12"/>
  <c r="AI28" i="12"/>
  <c r="AJ28" i="12"/>
  <c r="AK28" i="12"/>
  <c r="AL28" i="12"/>
  <c r="V29" i="12"/>
  <c r="W29" i="12"/>
  <c r="X29" i="12"/>
  <c r="Y29" i="12"/>
  <c r="Z29" i="12"/>
  <c r="AA29" i="12"/>
  <c r="AB29" i="12"/>
  <c r="AC29" i="12"/>
  <c r="AD29" i="12"/>
  <c r="AH29" i="12"/>
  <c r="AI29" i="12"/>
  <c r="AJ29" i="12"/>
  <c r="AK29" i="12"/>
  <c r="AL29" i="12"/>
  <c r="V30" i="12"/>
  <c r="W30" i="12"/>
  <c r="X30" i="12"/>
  <c r="Y30" i="12"/>
  <c r="Z30" i="12"/>
  <c r="AA30" i="12"/>
  <c r="AB30" i="12"/>
  <c r="AC30" i="12"/>
  <c r="AD30" i="12"/>
  <c r="AH30" i="12"/>
  <c r="AI30" i="12"/>
  <c r="AJ30" i="12"/>
  <c r="AK30" i="12"/>
  <c r="AL30" i="12"/>
  <c r="V31" i="12"/>
  <c r="W31" i="12"/>
  <c r="X31" i="12"/>
  <c r="Y31" i="12"/>
  <c r="Z31" i="12"/>
  <c r="AA31" i="12"/>
  <c r="AB31" i="12"/>
  <c r="AC31" i="12"/>
  <c r="AD31" i="12"/>
  <c r="AH31" i="12"/>
  <c r="AI31" i="12"/>
  <c r="AJ31" i="12"/>
  <c r="AK31" i="12"/>
  <c r="AL31" i="12"/>
  <c r="V32" i="12"/>
  <c r="W32" i="12"/>
  <c r="X32" i="12"/>
  <c r="Y32" i="12"/>
  <c r="Z32" i="12"/>
  <c r="AA32" i="12"/>
  <c r="AB32" i="12"/>
  <c r="AC32" i="12"/>
  <c r="AD32" i="12"/>
  <c r="AH32" i="12"/>
  <c r="AI32" i="12"/>
  <c r="AJ32" i="12"/>
  <c r="AK32" i="12"/>
  <c r="AL32" i="12"/>
  <c r="V33" i="12"/>
  <c r="W33" i="12"/>
  <c r="X33" i="12"/>
  <c r="Y33" i="12"/>
  <c r="Z33" i="12"/>
  <c r="AA33" i="12"/>
  <c r="AB33" i="12"/>
  <c r="AC33" i="12"/>
  <c r="AD33" i="12"/>
  <c r="AH33" i="12"/>
  <c r="AI33" i="12"/>
  <c r="AJ33" i="12"/>
  <c r="AK33" i="12"/>
  <c r="AL33" i="12"/>
  <c r="V34" i="12"/>
  <c r="W34" i="12"/>
  <c r="X34" i="12"/>
  <c r="Y34" i="12"/>
  <c r="Z34" i="12"/>
  <c r="AA34" i="12"/>
  <c r="AB34" i="12"/>
  <c r="AC34" i="12"/>
  <c r="AD34" i="12"/>
  <c r="AH34" i="12"/>
  <c r="AI34" i="12"/>
  <c r="AJ34" i="12"/>
  <c r="AK34" i="12"/>
  <c r="AL34" i="12"/>
  <c r="V35" i="12"/>
  <c r="W35" i="12"/>
  <c r="X35" i="12"/>
  <c r="Y35" i="12"/>
  <c r="Z35" i="12"/>
  <c r="AA35" i="12"/>
  <c r="AB35" i="12"/>
  <c r="AC35" i="12"/>
  <c r="AD35" i="12"/>
  <c r="AH35" i="12"/>
  <c r="AI35" i="12"/>
  <c r="AJ35" i="12"/>
  <c r="AK35" i="12"/>
  <c r="AL35" i="12"/>
  <c r="V36" i="12"/>
  <c r="W36" i="12"/>
  <c r="X36" i="12"/>
  <c r="Y36" i="12"/>
  <c r="Z36" i="12"/>
  <c r="AA36" i="12"/>
  <c r="AB36" i="12"/>
  <c r="AC36" i="12"/>
  <c r="AD36" i="12"/>
  <c r="AH36" i="12"/>
  <c r="AI36" i="12"/>
  <c r="AJ36" i="12"/>
  <c r="AK36" i="12"/>
  <c r="AL36" i="12"/>
  <c r="V37" i="12"/>
  <c r="W37" i="12"/>
  <c r="X37" i="12"/>
  <c r="Y37" i="12"/>
  <c r="Z37" i="12"/>
  <c r="AA37" i="12"/>
  <c r="AB37" i="12"/>
  <c r="AC37" i="12"/>
  <c r="AD37" i="12"/>
  <c r="AH37" i="12"/>
  <c r="AI37" i="12"/>
  <c r="AJ37" i="12"/>
  <c r="AK37" i="12"/>
  <c r="AL37" i="12"/>
  <c r="V38" i="12"/>
  <c r="W38" i="12"/>
  <c r="X38" i="12"/>
  <c r="Y38" i="12"/>
  <c r="Z38" i="12"/>
  <c r="AA38" i="12"/>
  <c r="AB38" i="12"/>
  <c r="AC38" i="12"/>
  <c r="AD38" i="12"/>
  <c r="AH38" i="12"/>
  <c r="AI38" i="12"/>
  <c r="AJ38" i="12"/>
  <c r="AK38" i="12"/>
  <c r="AL38" i="12"/>
  <c r="V39" i="12"/>
  <c r="W39" i="12"/>
  <c r="X39" i="12"/>
  <c r="Y39" i="12"/>
  <c r="Z39" i="12"/>
  <c r="AA39" i="12"/>
  <c r="AB39" i="12"/>
  <c r="AC39" i="12"/>
  <c r="AD39" i="12"/>
  <c r="AH39" i="12"/>
  <c r="AI39" i="12"/>
  <c r="AJ39" i="12"/>
  <c r="AK39" i="12"/>
  <c r="AL39" i="12"/>
  <c r="V40" i="12"/>
  <c r="W40" i="12"/>
  <c r="X40" i="12"/>
  <c r="Y40" i="12"/>
  <c r="Z40" i="12"/>
  <c r="AA40" i="12"/>
  <c r="AB40" i="12"/>
  <c r="AC40" i="12"/>
  <c r="AD40" i="12"/>
  <c r="AH40" i="12"/>
  <c r="AI40" i="12"/>
  <c r="AJ40" i="12"/>
  <c r="AK40" i="12"/>
  <c r="AL40" i="12"/>
  <c r="V41" i="12"/>
  <c r="W41" i="12"/>
  <c r="X41" i="12"/>
  <c r="Y41" i="12"/>
  <c r="Z41" i="12"/>
  <c r="AA41" i="12"/>
  <c r="AB41" i="12"/>
  <c r="AC41" i="12"/>
  <c r="AD41" i="12"/>
  <c r="AH41" i="12"/>
  <c r="AI41" i="12"/>
  <c r="AJ41" i="12"/>
  <c r="AK41" i="12"/>
  <c r="AL41" i="12"/>
  <c r="V42" i="12"/>
  <c r="W42" i="12"/>
  <c r="X42" i="12"/>
  <c r="Y42" i="12"/>
  <c r="Z42" i="12"/>
  <c r="AA42" i="12"/>
  <c r="AB42" i="12"/>
  <c r="AC42" i="12"/>
  <c r="AD42" i="12"/>
  <c r="AH42" i="12"/>
  <c r="AI42" i="12"/>
  <c r="AJ42" i="12"/>
  <c r="AK42" i="12"/>
  <c r="AL42" i="12"/>
  <c r="V43" i="12"/>
  <c r="W43" i="12"/>
  <c r="X43" i="12"/>
  <c r="Y43" i="12"/>
  <c r="Z43" i="12"/>
  <c r="AA43" i="12"/>
  <c r="AB43" i="12"/>
  <c r="AC43" i="12"/>
  <c r="AD43" i="12"/>
  <c r="AH43" i="12"/>
  <c r="AI43" i="12"/>
  <c r="AJ43" i="12"/>
  <c r="AK43" i="12"/>
  <c r="AL43" i="12"/>
  <c r="V44" i="12"/>
  <c r="W44" i="12"/>
  <c r="X44" i="12"/>
  <c r="Y44" i="12"/>
  <c r="Z44" i="12"/>
  <c r="AA44" i="12"/>
  <c r="AB44" i="12"/>
  <c r="AC44" i="12"/>
  <c r="AD44" i="12"/>
  <c r="AH44" i="12"/>
  <c r="AI44" i="12"/>
  <c r="AJ44" i="12"/>
  <c r="AK44" i="12"/>
  <c r="AL44" i="12"/>
  <c r="V45" i="12"/>
  <c r="W45" i="12"/>
  <c r="X45" i="12"/>
  <c r="Y45" i="12"/>
  <c r="Z45" i="12"/>
  <c r="AA45" i="12"/>
  <c r="AB45" i="12"/>
  <c r="AC45" i="12"/>
  <c r="AD45" i="12"/>
  <c r="AH45" i="12"/>
  <c r="AI45" i="12"/>
  <c r="AJ45" i="12"/>
  <c r="AK45" i="12"/>
  <c r="AL45" i="12"/>
  <c r="V46" i="12"/>
  <c r="W46" i="12"/>
  <c r="X46" i="12"/>
  <c r="Y46" i="12"/>
  <c r="Z46" i="12"/>
  <c r="AA46" i="12"/>
  <c r="AB46" i="12"/>
  <c r="AC46" i="12"/>
  <c r="AD46" i="12"/>
  <c r="AH46" i="12"/>
  <c r="AI46" i="12"/>
  <c r="AJ46" i="12"/>
  <c r="AK46" i="12"/>
  <c r="AL46" i="12"/>
  <c r="V47" i="12"/>
  <c r="W47" i="12"/>
  <c r="X47" i="12"/>
  <c r="Y47" i="12"/>
  <c r="Z47" i="12"/>
  <c r="AA47" i="12"/>
  <c r="AB47" i="12"/>
  <c r="AC47" i="12"/>
  <c r="AD47" i="12"/>
  <c r="AH47" i="12"/>
  <c r="AI47" i="12"/>
  <c r="AJ47" i="12"/>
  <c r="AK47" i="12"/>
  <c r="AL47" i="12"/>
  <c r="V48" i="12"/>
  <c r="W48" i="12"/>
  <c r="X48" i="12"/>
  <c r="Y48" i="12"/>
  <c r="Z48" i="12"/>
  <c r="AA48" i="12"/>
  <c r="AB48" i="12"/>
  <c r="AC48" i="12"/>
  <c r="AD48" i="12"/>
  <c r="AH48" i="12"/>
  <c r="AI48" i="12"/>
  <c r="AJ48" i="12"/>
  <c r="AK48" i="12"/>
  <c r="AL48" i="12"/>
  <c r="V49" i="12"/>
  <c r="W49" i="12"/>
  <c r="X49" i="12"/>
  <c r="Y49" i="12"/>
  <c r="Z49" i="12"/>
  <c r="AA49" i="12"/>
  <c r="AB49" i="12"/>
  <c r="AC49" i="12"/>
  <c r="AD49" i="12"/>
  <c r="AH49" i="12"/>
  <c r="AI49" i="12"/>
  <c r="AJ49" i="12"/>
  <c r="AK49" i="12"/>
  <c r="AL49" i="12"/>
  <c r="V50" i="12"/>
  <c r="W50" i="12"/>
  <c r="X50" i="12"/>
  <c r="Y50" i="12"/>
  <c r="Z50" i="12"/>
  <c r="AA50" i="12"/>
  <c r="AB50" i="12"/>
  <c r="AC50" i="12"/>
  <c r="AD50" i="12"/>
  <c r="AH50" i="12"/>
  <c r="AI50" i="12"/>
  <c r="AJ50" i="12"/>
  <c r="AK50" i="12"/>
  <c r="AL50" i="12"/>
  <c r="V51" i="12"/>
  <c r="W51" i="12"/>
  <c r="X51" i="12"/>
  <c r="Y51" i="12"/>
  <c r="Z51" i="12"/>
  <c r="AA51" i="12"/>
  <c r="AB51" i="12"/>
  <c r="AC51" i="12"/>
  <c r="AD51" i="12"/>
  <c r="AH51" i="12"/>
  <c r="AI51" i="12"/>
  <c r="AJ51" i="12"/>
  <c r="AK51" i="12"/>
  <c r="AL51" i="12"/>
  <c r="V52" i="12"/>
  <c r="W52" i="12"/>
  <c r="X52" i="12"/>
  <c r="Y52" i="12"/>
  <c r="Z52" i="12"/>
  <c r="AA52" i="12"/>
  <c r="AB52" i="12"/>
  <c r="AC52" i="12"/>
  <c r="AD52" i="12"/>
  <c r="AH52" i="12"/>
  <c r="AI52" i="12"/>
  <c r="AJ52" i="12"/>
  <c r="AK52" i="12"/>
  <c r="AL52" i="12"/>
  <c r="V53" i="12"/>
  <c r="W53" i="12"/>
  <c r="X53" i="12"/>
  <c r="Y53" i="12"/>
  <c r="Z53" i="12"/>
  <c r="AA53" i="12"/>
  <c r="AB53" i="12"/>
  <c r="AC53" i="12"/>
  <c r="AD53" i="12"/>
  <c r="AH53" i="12"/>
  <c r="AI53" i="12"/>
  <c r="AJ53" i="12"/>
  <c r="AK53" i="12"/>
  <c r="AL53" i="12"/>
  <c r="V54" i="12"/>
  <c r="W54" i="12"/>
  <c r="X54" i="12"/>
  <c r="Y54" i="12"/>
  <c r="Z54" i="12"/>
  <c r="AA54" i="12"/>
  <c r="AB54" i="12"/>
  <c r="AC54" i="12"/>
  <c r="AD54" i="12"/>
  <c r="AH54" i="12"/>
  <c r="AI54" i="12"/>
  <c r="AJ54" i="12"/>
  <c r="AK54" i="12"/>
  <c r="AL54" i="12"/>
  <c r="V55" i="12"/>
  <c r="W55" i="12"/>
  <c r="X55" i="12"/>
  <c r="Y55" i="12"/>
  <c r="Z55" i="12"/>
  <c r="AA55" i="12"/>
  <c r="AB55" i="12"/>
  <c r="AC55" i="12"/>
  <c r="AD55" i="12"/>
  <c r="AH55" i="12"/>
  <c r="AI55" i="12"/>
  <c r="AJ55" i="12"/>
  <c r="AK55" i="12"/>
  <c r="AL55" i="12"/>
  <c r="V56" i="12"/>
  <c r="W56" i="12"/>
  <c r="X56" i="12"/>
  <c r="Y56" i="12"/>
  <c r="Z56" i="12"/>
  <c r="AA56" i="12"/>
  <c r="AB56" i="12"/>
  <c r="AC56" i="12"/>
  <c r="AD56" i="12"/>
  <c r="AH56" i="12"/>
  <c r="AI56" i="12"/>
  <c r="AJ56" i="12"/>
  <c r="AK56" i="12"/>
  <c r="AL56" i="12"/>
  <c r="V57" i="12"/>
  <c r="W57" i="12"/>
  <c r="X57" i="12"/>
  <c r="Y57" i="12"/>
  <c r="Z57" i="12"/>
  <c r="AA57" i="12"/>
  <c r="AB57" i="12"/>
  <c r="AC57" i="12"/>
  <c r="AD57" i="12"/>
  <c r="AH57" i="12"/>
  <c r="AI57" i="12"/>
  <c r="AJ57" i="12"/>
  <c r="AK57" i="12"/>
  <c r="AL57" i="12"/>
  <c r="V58" i="12"/>
  <c r="W58" i="12"/>
  <c r="X58" i="12"/>
  <c r="Y58" i="12"/>
  <c r="Z58" i="12"/>
  <c r="AA58" i="12"/>
  <c r="AB58" i="12"/>
  <c r="AC58" i="12"/>
  <c r="AD58" i="12"/>
  <c r="AH58" i="12"/>
  <c r="AI58" i="12"/>
  <c r="AJ58" i="12"/>
  <c r="AK58" i="12"/>
  <c r="AL58" i="12"/>
  <c r="V59" i="12"/>
  <c r="W59" i="12"/>
  <c r="X59" i="12"/>
  <c r="Y59" i="12"/>
  <c r="Z59" i="12"/>
  <c r="AA59" i="12"/>
  <c r="AB59" i="12"/>
  <c r="AC59" i="12"/>
  <c r="AD59" i="12"/>
  <c r="AH59" i="12"/>
  <c r="AI59" i="12"/>
  <c r="AJ59" i="12"/>
  <c r="AK59" i="12"/>
  <c r="AL59" i="12"/>
  <c r="V60" i="12"/>
  <c r="W60" i="12"/>
  <c r="X60" i="12"/>
  <c r="Y60" i="12"/>
  <c r="Z60" i="12"/>
  <c r="AA60" i="12"/>
  <c r="AB60" i="12"/>
  <c r="AC60" i="12"/>
  <c r="AD60" i="12"/>
  <c r="AH60" i="12"/>
  <c r="AI60" i="12"/>
  <c r="AJ60" i="12"/>
  <c r="AK60" i="12"/>
  <c r="AL60" i="12"/>
  <c r="V61" i="12"/>
  <c r="W61" i="12"/>
  <c r="X61" i="12"/>
  <c r="Y61" i="12"/>
  <c r="Z61" i="12"/>
  <c r="AA61" i="12"/>
  <c r="AB61" i="12"/>
  <c r="AC61" i="12"/>
  <c r="AD61" i="12"/>
  <c r="AH61" i="12"/>
  <c r="AI61" i="12"/>
  <c r="AJ61" i="12"/>
  <c r="AK61" i="12"/>
  <c r="AL61" i="12"/>
  <c r="V62" i="12"/>
  <c r="W62" i="12"/>
  <c r="X62" i="12"/>
  <c r="Y62" i="12"/>
  <c r="Z62" i="12"/>
  <c r="AA62" i="12"/>
  <c r="AB62" i="12"/>
  <c r="AC62" i="12"/>
  <c r="AD62" i="12"/>
  <c r="AH62" i="12"/>
  <c r="AI62" i="12"/>
  <c r="AJ62" i="12"/>
  <c r="AK62" i="12"/>
  <c r="AL62" i="12"/>
  <c r="V63" i="12"/>
  <c r="W63" i="12"/>
  <c r="X63" i="12"/>
  <c r="Y63" i="12"/>
  <c r="Z63" i="12"/>
  <c r="AA63" i="12"/>
  <c r="AB63" i="12"/>
  <c r="AC63" i="12"/>
  <c r="AD63" i="12"/>
  <c r="AH63" i="12"/>
  <c r="AI63" i="12"/>
  <c r="AJ63" i="12"/>
  <c r="AK63" i="12"/>
  <c r="AL63" i="12"/>
  <c r="V64" i="12"/>
  <c r="W64" i="12"/>
  <c r="X64" i="12"/>
  <c r="Y64" i="12"/>
  <c r="Z64" i="12"/>
  <c r="AA64" i="12"/>
  <c r="AB64" i="12"/>
  <c r="AC64" i="12"/>
  <c r="AD64" i="12"/>
  <c r="AH64" i="12"/>
  <c r="AI64" i="12"/>
  <c r="AJ64" i="12"/>
  <c r="AK64" i="12"/>
  <c r="AL64" i="12"/>
  <c r="V65" i="12"/>
  <c r="W65" i="12"/>
  <c r="X65" i="12"/>
  <c r="Y65" i="12"/>
  <c r="Z65" i="12"/>
  <c r="AA65" i="12"/>
  <c r="AB65" i="12"/>
  <c r="AC65" i="12"/>
  <c r="AD65" i="12"/>
  <c r="AH65" i="12"/>
  <c r="AI65" i="12"/>
  <c r="AJ65" i="12"/>
  <c r="AK65" i="12"/>
  <c r="AL65" i="12"/>
  <c r="V66" i="12"/>
  <c r="W66" i="12"/>
  <c r="X66" i="12"/>
  <c r="Y66" i="12"/>
  <c r="Z66" i="12"/>
  <c r="AA66" i="12"/>
  <c r="AB66" i="12"/>
  <c r="AC66" i="12"/>
  <c r="AD66" i="12"/>
  <c r="AH66" i="12"/>
  <c r="AI66" i="12"/>
  <c r="AJ66" i="12"/>
  <c r="AK66" i="12"/>
  <c r="AL66" i="12"/>
  <c r="V67" i="12"/>
  <c r="W67" i="12"/>
  <c r="X67" i="12"/>
  <c r="Y67" i="12"/>
  <c r="Z67" i="12"/>
  <c r="AA67" i="12"/>
  <c r="AB67" i="12"/>
  <c r="AC67" i="12"/>
  <c r="AD67" i="12"/>
  <c r="AH67" i="12"/>
  <c r="AI67" i="12"/>
  <c r="AJ67" i="12"/>
  <c r="AK67" i="12"/>
  <c r="AL67" i="12"/>
  <c r="V68" i="12"/>
  <c r="W68" i="12"/>
  <c r="X68" i="12"/>
  <c r="Y68" i="12"/>
  <c r="Z68" i="12"/>
  <c r="AA68" i="12"/>
  <c r="AB68" i="12"/>
  <c r="AC68" i="12"/>
  <c r="AD68" i="12"/>
  <c r="AH68" i="12"/>
  <c r="AI68" i="12"/>
  <c r="AJ68" i="12"/>
  <c r="AK68" i="12"/>
  <c r="AL68" i="12"/>
  <c r="V69" i="12"/>
  <c r="W69" i="12"/>
  <c r="X69" i="12"/>
  <c r="Y69" i="12"/>
  <c r="Z69" i="12"/>
  <c r="AA69" i="12"/>
  <c r="AB69" i="12"/>
  <c r="AC69" i="12"/>
  <c r="AD69" i="12"/>
  <c r="AH69" i="12"/>
  <c r="AI69" i="12"/>
  <c r="AJ69" i="12"/>
  <c r="AK69" i="12"/>
  <c r="AL69" i="12"/>
  <c r="V70" i="12"/>
  <c r="W70" i="12"/>
  <c r="X70" i="12"/>
  <c r="Y70" i="12"/>
  <c r="Z70" i="12"/>
  <c r="AA70" i="12"/>
  <c r="AB70" i="12"/>
  <c r="AC70" i="12"/>
  <c r="AD70" i="12"/>
  <c r="AH70" i="12"/>
  <c r="AI70" i="12"/>
  <c r="AJ70" i="12"/>
  <c r="AK70" i="12"/>
  <c r="AL70" i="12"/>
  <c r="V71" i="12"/>
  <c r="W71" i="12"/>
  <c r="X71" i="12"/>
  <c r="Y71" i="12"/>
  <c r="Z71" i="12"/>
  <c r="AA71" i="12"/>
  <c r="AB71" i="12"/>
  <c r="AC71" i="12"/>
  <c r="AD71" i="12"/>
  <c r="AH71" i="12"/>
  <c r="AI71" i="12"/>
  <c r="AJ71" i="12"/>
  <c r="AK71" i="12"/>
  <c r="AL71" i="12"/>
  <c r="V72" i="12"/>
  <c r="W72" i="12"/>
  <c r="X72" i="12"/>
  <c r="Y72" i="12"/>
  <c r="Z72" i="12"/>
  <c r="AA72" i="12"/>
  <c r="AB72" i="12"/>
  <c r="AC72" i="12"/>
  <c r="AD72" i="12"/>
  <c r="AH72" i="12"/>
  <c r="AI72" i="12"/>
  <c r="AJ72" i="12"/>
  <c r="AK72" i="12"/>
  <c r="AL72" i="12"/>
  <c r="V73" i="12"/>
  <c r="W73" i="12"/>
  <c r="X73" i="12"/>
  <c r="Y73" i="12"/>
  <c r="Z73" i="12"/>
  <c r="AA73" i="12"/>
  <c r="AB73" i="12"/>
  <c r="AC73" i="12"/>
  <c r="AD73" i="12"/>
  <c r="AH73" i="12"/>
  <c r="AI73" i="12"/>
  <c r="AJ73" i="12"/>
  <c r="AK73" i="12"/>
  <c r="AL73" i="12"/>
  <c r="V74" i="12"/>
  <c r="W74" i="12"/>
  <c r="X74" i="12"/>
  <c r="Y74" i="12"/>
  <c r="Z74" i="12"/>
  <c r="AA74" i="12"/>
  <c r="AB74" i="12"/>
  <c r="AC74" i="12"/>
  <c r="AD74" i="12"/>
  <c r="AH74" i="12"/>
  <c r="AI74" i="12"/>
  <c r="AJ74" i="12"/>
  <c r="AK74" i="12"/>
  <c r="AL74" i="12"/>
  <c r="V75" i="12"/>
  <c r="W75" i="12"/>
  <c r="X75" i="12"/>
  <c r="Y75" i="12"/>
  <c r="Z75" i="12"/>
  <c r="AA75" i="12"/>
  <c r="AB75" i="12"/>
  <c r="AC75" i="12"/>
  <c r="AD75" i="12"/>
  <c r="AH75" i="12"/>
  <c r="AI75" i="12"/>
  <c r="AJ75" i="12"/>
  <c r="AK75" i="12"/>
  <c r="AL75" i="12"/>
  <c r="V76" i="12"/>
  <c r="W76" i="12"/>
  <c r="X76" i="12"/>
  <c r="Y76" i="12"/>
  <c r="Z76" i="12"/>
  <c r="AA76" i="12"/>
  <c r="AB76" i="12"/>
  <c r="AC76" i="12"/>
  <c r="AD76" i="12"/>
  <c r="AH76" i="12"/>
  <c r="AI76" i="12"/>
  <c r="AJ76" i="12"/>
  <c r="AK76" i="12"/>
  <c r="AL76" i="12"/>
  <c r="V77" i="12"/>
  <c r="W77" i="12"/>
  <c r="X77" i="12"/>
  <c r="Y77" i="12"/>
  <c r="Z77" i="12"/>
  <c r="AA77" i="12"/>
  <c r="AB77" i="12"/>
  <c r="AC77" i="12"/>
  <c r="AD77" i="12"/>
  <c r="AH77" i="12"/>
  <c r="AI77" i="12"/>
  <c r="AJ77" i="12"/>
  <c r="AK77" i="12"/>
  <c r="AL77" i="12"/>
  <c r="V78" i="12"/>
  <c r="W78" i="12"/>
  <c r="X78" i="12"/>
  <c r="Y78" i="12"/>
  <c r="Z78" i="12"/>
  <c r="AA78" i="12"/>
  <c r="AB78" i="12"/>
  <c r="AC78" i="12"/>
  <c r="AD78" i="12"/>
  <c r="AH78" i="12"/>
  <c r="AI78" i="12"/>
  <c r="AJ78" i="12"/>
  <c r="AK78" i="12"/>
  <c r="AL78" i="12"/>
  <c r="V79" i="12"/>
  <c r="W79" i="12"/>
  <c r="X79" i="12"/>
  <c r="Y79" i="12"/>
  <c r="Z79" i="12"/>
  <c r="AA79" i="12"/>
  <c r="AB79" i="12"/>
  <c r="AC79" i="12"/>
  <c r="AD79" i="12"/>
  <c r="AH79" i="12"/>
  <c r="AI79" i="12"/>
  <c r="AJ79" i="12"/>
  <c r="AK79" i="12"/>
  <c r="AL79" i="12"/>
  <c r="V80" i="12"/>
  <c r="W80" i="12"/>
  <c r="X80" i="12"/>
  <c r="Y80" i="12"/>
  <c r="Z80" i="12"/>
  <c r="AA80" i="12"/>
  <c r="AB80" i="12"/>
  <c r="AC80" i="12"/>
  <c r="AD80" i="12"/>
  <c r="AH80" i="12"/>
  <c r="AI80" i="12"/>
  <c r="AJ80" i="12"/>
  <c r="AK80" i="12"/>
  <c r="AL80" i="12"/>
  <c r="V81" i="12"/>
  <c r="W81" i="12"/>
  <c r="X81" i="12"/>
  <c r="Y81" i="12"/>
  <c r="Z81" i="12"/>
  <c r="AA81" i="12"/>
  <c r="AB81" i="12"/>
  <c r="AC81" i="12"/>
  <c r="AD81" i="12"/>
  <c r="AH81" i="12"/>
  <c r="AI81" i="12"/>
  <c r="AJ81" i="12"/>
  <c r="AK81" i="12"/>
  <c r="AL81" i="12"/>
  <c r="V82" i="12"/>
  <c r="W82" i="12"/>
  <c r="X82" i="12"/>
  <c r="Y82" i="12"/>
  <c r="Z82" i="12"/>
  <c r="AA82" i="12"/>
  <c r="AB82" i="12"/>
  <c r="AC82" i="12"/>
  <c r="AD82" i="12"/>
  <c r="AH82" i="12"/>
  <c r="AI82" i="12"/>
  <c r="AJ82" i="12"/>
  <c r="AK82" i="12"/>
  <c r="AL82" i="12"/>
  <c r="V83" i="12"/>
  <c r="W83" i="12"/>
  <c r="X83" i="12"/>
  <c r="Y83" i="12"/>
  <c r="Z83" i="12"/>
  <c r="AA83" i="12"/>
  <c r="AB83" i="12"/>
  <c r="AC83" i="12"/>
  <c r="AD83" i="12"/>
  <c r="AH83" i="12"/>
  <c r="AI83" i="12"/>
  <c r="AJ83" i="12"/>
  <c r="AK83" i="12"/>
  <c r="AL83" i="12"/>
  <c r="V84" i="12"/>
  <c r="W84" i="12"/>
  <c r="X84" i="12"/>
  <c r="Y84" i="12"/>
  <c r="Z84" i="12"/>
  <c r="AA84" i="12"/>
  <c r="AB84" i="12"/>
  <c r="AC84" i="12"/>
  <c r="AD84" i="12"/>
  <c r="AH84" i="12"/>
  <c r="AI84" i="12"/>
  <c r="AJ84" i="12"/>
  <c r="AK84" i="12"/>
  <c r="AL84" i="12"/>
  <c r="V85" i="12"/>
  <c r="W85" i="12"/>
  <c r="X85" i="12"/>
  <c r="Y85" i="12"/>
  <c r="Z85" i="12"/>
  <c r="AA85" i="12"/>
  <c r="AB85" i="12"/>
  <c r="AC85" i="12"/>
  <c r="AD85" i="12"/>
  <c r="AH85" i="12"/>
  <c r="AI85" i="12"/>
  <c r="AJ85" i="12"/>
  <c r="AK85" i="12"/>
  <c r="AL85" i="12"/>
  <c r="V86" i="12"/>
  <c r="W86" i="12"/>
  <c r="X86" i="12"/>
  <c r="Y86" i="12"/>
  <c r="Z86" i="12"/>
  <c r="AA86" i="12"/>
  <c r="AB86" i="12"/>
  <c r="AC86" i="12"/>
  <c r="AD86" i="12"/>
  <c r="AH86" i="12"/>
  <c r="AI86" i="12"/>
  <c r="AJ86" i="12"/>
  <c r="AK86" i="12"/>
  <c r="AL86" i="12"/>
  <c r="V87" i="12"/>
  <c r="W87" i="12"/>
  <c r="X87" i="12"/>
  <c r="Y87" i="12"/>
  <c r="Z87" i="12"/>
  <c r="AA87" i="12"/>
  <c r="AB87" i="12"/>
  <c r="AC87" i="12"/>
  <c r="AD87" i="12"/>
  <c r="AH87" i="12"/>
  <c r="AI87" i="12"/>
  <c r="AJ87" i="12"/>
  <c r="AK87" i="12"/>
  <c r="AL87" i="12"/>
  <c r="V88" i="12"/>
  <c r="W88" i="12"/>
  <c r="X88" i="12"/>
  <c r="Y88" i="12"/>
  <c r="Z88" i="12"/>
  <c r="AA88" i="12"/>
  <c r="AB88" i="12"/>
  <c r="AC88" i="12"/>
  <c r="AD88" i="12"/>
  <c r="AH88" i="12"/>
  <c r="AI88" i="12"/>
  <c r="AJ88" i="12"/>
  <c r="AK88" i="12"/>
  <c r="AL88" i="12"/>
  <c r="V89" i="12"/>
  <c r="W89" i="12"/>
  <c r="X89" i="12"/>
  <c r="Y89" i="12"/>
  <c r="Z89" i="12"/>
  <c r="AA89" i="12"/>
  <c r="AB89" i="12"/>
  <c r="AC89" i="12"/>
  <c r="AD89" i="12"/>
  <c r="AH89" i="12"/>
  <c r="AI89" i="12"/>
  <c r="AJ89" i="12"/>
  <c r="AK89" i="12"/>
  <c r="AL89" i="12"/>
  <c r="V90" i="12"/>
  <c r="W90" i="12"/>
  <c r="X90" i="12"/>
  <c r="Y90" i="12"/>
  <c r="Z90" i="12"/>
  <c r="AA90" i="12"/>
  <c r="AB90" i="12"/>
  <c r="AC90" i="12"/>
  <c r="AD90" i="12"/>
  <c r="AH90" i="12"/>
  <c r="AI90" i="12"/>
  <c r="AJ90" i="12"/>
  <c r="AK90" i="12"/>
  <c r="AL90" i="12"/>
  <c r="V91" i="12"/>
  <c r="W91" i="12"/>
  <c r="X91" i="12"/>
  <c r="Y91" i="12"/>
  <c r="Z91" i="12"/>
  <c r="AA91" i="12"/>
  <c r="AB91" i="12"/>
  <c r="AC91" i="12"/>
  <c r="AD91" i="12"/>
  <c r="AH91" i="12"/>
  <c r="AI91" i="12"/>
  <c r="AJ91" i="12"/>
  <c r="AK91" i="12"/>
  <c r="AL91" i="12"/>
  <c r="V92" i="12"/>
  <c r="W92" i="12"/>
  <c r="X92" i="12"/>
  <c r="Y92" i="12"/>
  <c r="Z92" i="12"/>
  <c r="AA92" i="12"/>
  <c r="AB92" i="12"/>
  <c r="AC92" i="12"/>
  <c r="AD92" i="12"/>
  <c r="AH92" i="12"/>
  <c r="AI92" i="12"/>
  <c r="AJ92" i="12"/>
  <c r="AK92" i="12"/>
  <c r="AL92" i="12"/>
  <c r="V93" i="12"/>
  <c r="W93" i="12"/>
  <c r="X93" i="12"/>
  <c r="Y93" i="12"/>
  <c r="Z93" i="12"/>
  <c r="AA93" i="12"/>
  <c r="AB93" i="12"/>
  <c r="AC93" i="12"/>
  <c r="AD93" i="12"/>
  <c r="AH93" i="12"/>
  <c r="AI93" i="12"/>
  <c r="AJ93" i="12"/>
  <c r="AK93" i="12"/>
  <c r="AL93" i="12"/>
  <c r="V94" i="12"/>
  <c r="W94" i="12"/>
  <c r="X94" i="12"/>
  <c r="Y94" i="12"/>
  <c r="Z94" i="12"/>
  <c r="AA94" i="12"/>
  <c r="AB94" i="12"/>
  <c r="AC94" i="12"/>
  <c r="AD94" i="12"/>
  <c r="AH94" i="12"/>
  <c r="AI94" i="12"/>
  <c r="AJ94" i="12"/>
  <c r="AK94" i="12"/>
  <c r="AL94" i="12"/>
  <c r="V95" i="12"/>
  <c r="W95" i="12"/>
  <c r="X95" i="12"/>
  <c r="Y95" i="12"/>
  <c r="Z95" i="12"/>
  <c r="AA95" i="12"/>
  <c r="AB95" i="12"/>
  <c r="AC95" i="12"/>
  <c r="AD95" i="12"/>
  <c r="AH95" i="12"/>
  <c r="AI95" i="12"/>
  <c r="AJ95" i="12"/>
  <c r="AK95" i="12"/>
  <c r="AL95" i="12"/>
  <c r="V96" i="12"/>
  <c r="W96" i="12"/>
  <c r="X96" i="12"/>
  <c r="Y96" i="12"/>
  <c r="Z96" i="12"/>
  <c r="AA96" i="12"/>
  <c r="AB96" i="12"/>
  <c r="AC96" i="12"/>
  <c r="AD96" i="12"/>
  <c r="AH96" i="12"/>
  <c r="AI96" i="12"/>
  <c r="AJ96" i="12"/>
  <c r="AK96" i="12"/>
  <c r="AL96" i="12"/>
  <c r="V97" i="12"/>
  <c r="W97" i="12"/>
  <c r="X97" i="12"/>
  <c r="Y97" i="12"/>
  <c r="Z97" i="12"/>
  <c r="AA97" i="12"/>
  <c r="AB97" i="12"/>
  <c r="AC97" i="12"/>
  <c r="AD97" i="12"/>
  <c r="AH97" i="12"/>
  <c r="AI97" i="12"/>
  <c r="AJ97" i="12"/>
  <c r="AK97" i="12"/>
  <c r="AL97" i="12"/>
  <c r="V98" i="12"/>
  <c r="W98" i="12"/>
  <c r="X98" i="12"/>
  <c r="Y98" i="12"/>
  <c r="Z98" i="12"/>
  <c r="AA98" i="12"/>
  <c r="AB98" i="12"/>
  <c r="AC98" i="12"/>
  <c r="AD98" i="12"/>
  <c r="AH98" i="12"/>
  <c r="AI98" i="12"/>
  <c r="AJ98" i="12"/>
  <c r="AK98" i="12"/>
  <c r="AL98" i="12"/>
  <c r="V99" i="12"/>
  <c r="W99" i="12"/>
  <c r="X99" i="12"/>
  <c r="Y99" i="12"/>
  <c r="Z99" i="12"/>
  <c r="AA99" i="12"/>
  <c r="AB99" i="12"/>
  <c r="AC99" i="12"/>
  <c r="AD99" i="12"/>
  <c r="AH99" i="12"/>
  <c r="AI99" i="12"/>
  <c r="AJ99" i="12"/>
  <c r="AK99" i="12"/>
  <c r="AL99" i="12"/>
  <c r="V100" i="12"/>
  <c r="W100" i="12"/>
  <c r="X100" i="12"/>
  <c r="Y100" i="12"/>
  <c r="Z100" i="12"/>
  <c r="AA100" i="12"/>
  <c r="AB100" i="12"/>
  <c r="AC100" i="12"/>
  <c r="AD100" i="12"/>
  <c r="AH100" i="12"/>
  <c r="AI100" i="12"/>
  <c r="AJ100" i="12"/>
  <c r="AK100" i="12"/>
  <c r="AL100" i="12"/>
  <c r="V101" i="12"/>
  <c r="W101" i="12"/>
  <c r="X101" i="12"/>
  <c r="Y101" i="12"/>
  <c r="Z101" i="12"/>
  <c r="AA101" i="12"/>
  <c r="AB101" i="12"/>
  <c r="AC101" i="12"/>
  <c r="AD101" i="12"/>
  <c r="AH101" i="12"/>
  <c r="AI101" i="12"/>
  <c r="AJ101" i="12"/>
  <c r="AK101" i="12"/>
  <c r="AL101" i="12"/>
  <c r="V102" i="12"/>
  <c r="W102" i="12"/>
  <c r="X102" i="12"/>
  <c r="Y102" i="12"/>
  <c r="Z102" i="12"/>
  <c r="AA102" i="12"/>
  <c r="AB102" i="12"/>
  <c r="AC102" i="12"/>
  <c r="AD102" i="12"/>
  <c r="AH102" i="12"/>
  <c r="AI102" i="12"/>
  <c r="AJ102" i="12"/>
  <c r="AK102" i="12"/>
  <c r="AL102" i="12"/>
  <c r="V103" i="12"/>
  <c r="W103" i="12"/>
  <c r="X103" i="12"/>
  <c r="Y103" i="12"/>
  <c r="Z103" i="12"/>
  <c r="AA103" i="12"/>
  <c r="AB103" i="12"/>
  <c r="AC103" i="12"/>
  <c r="AD103" i="12"/>
  <c r="AH103" i="12"/>
  <c r="AI103" i="12"/>
  <c r="AJ103" i="12"/>
  <c r="AK103" i="12"/>
  <c r="AL103" i="12"/>
  <c r="V104" i="12"/>
  <c r="W104" i="12"/>
  <c r="X104" i="12"/>
  <c r="Y104" i="12"/>
  <c r="Z104" i="12"/>
  <c r="AA104" i="12"/>
  <c r="AB104" i="12"/>
  <c r="AC104" i="12"/>
  <c r="AD104" i="12"/>
  <c r="AH104" i="12"/>
  <c r="AI104" i="12"/>
  <c r="AJ104" i="12"/>
  <c r="AK104" i="12"/>
  <c r="AL104" i="12"/>
  <c r="V105" i="12"/>
  <c r="W105" i="12"/>
  <c r="X105" i="12"/>
  <c r="Y105" i="12"/>
  <c r="Z105" i="12"/>
  <c r="AA105" i="12"/>
  <c r="AB105" i="12"/>
  <c r="AC105" i="12"/>
  <c r="AD105" i="12"/>
  <c r="AH105" i="12"/>
  <c r="AI105" i="12"/>
  <c r="AJ105" i="12"/>
  <c r="AK105" i="12"/>
  <c r="AL105" i="12"/>
  <c r="V106" i="12"/>
  <c r="W106" i="12"/>
  <c r="X106" i="12"/>
  <c r="Y106" i="12"/>
  <c r="Z106" i="12"/>
  <c r="AA106" i="12"/>
  <c r="AB106" i="12"/>
  <c r="AC106" i="12"/>
  <c r="AD106" i="12"/>
  <c r="AH106" i="12"/>
  <c r="AI106" i="12"/>
  <c r="AJ106" i="12"/>
  <c r="AK106" i="12"/>
  <c r="AL106" i="12"/>
  <c r="V107" i="12"/>
  <c r="W107" i="12"/>
  <c r="X107" i="12"/>
  <c r="Y107" i="12"/>
  <c r="Z107" i="12"/>
  <c r="AA107" i="12"/>
  <c r="AB107" i="12"/>
  <c r="AC107" i="12"/>
  <c r="AD107" i="12"/>
  <c r="AH107" i="12"/>
  <c r="AI107" i="12"/>
  <c r="AJ107" i="12"/>
  <c r="AK107" i="12"/>
  <c r="AL107" i="12"/>
  <c r="V108" i="12"/>
  <c r="W108" i="12"/>
  <c r="X108" i="12"/>
  <c r="Y108" i="12"/>
  <c r="Z108" i="12"/>
  <c r="AA108" i="12"/>
  <c r="AB108" i="12"/>
  <c r="AC108" i="12"/>
  <c r="AD108" i="12"/>
  <c r="AH108" i="12"/>
  <c r="AI108" i="12"/>
  <c r="AJ108" i="12"/>
  <c r="AK108" i="12"/>
  <c r="AL108" i="12"/>
  <c r="V109" i="12"/>
  <c r="W109" i="12"/>
  <c r="X109" i="12"/>
  <c r="Y109" i="12"/>
  <c r="Z109" i="12"/>
  <c r="AA109" i="12"/>
  <c r="AB109" i="12"/>
  <c r="AC109" i="12"/>
  <c r="AD109" i="12"/>
  <c r="AH109" i="12"/>
  <c r="AI109" i="12"/>
  <c r="AJ109" i="12"/>
  <c r="AK109" i="12"/>
  <c r="AL109" i="12"/>
  <c r="V110" i="12"/>
  <c r="W110" i="12"/>
  <c r="X110" i="12"/>
  <c r="Y110" i="12"/>
  <c r="Z110" i="12"/>
  <c r="AA110" i="12"/>
  <c r="AB110" i="12"/>
  <c r="AC110" i="12"/>
  <c r="AD110" i="12"/>
  <c r="AH110" i="12"/>
  <c r="AI110" i="12"/>
  <c r="AJ110" i="12"/>
  <c r="AK110" i="12"/>
  <c r="AL110" i="12"/>
  <c r="V111" i="12"/>
  <c r="W111" i="12"/>
  <c r="X111" i="12"/>
  <c r="Y111" i="12"/>
  <c r="Z111" i="12"/>
  <c r="AA111" i="12"/>
  <c r="AB111" i="12"/>
  <c r="AC111" i="12"/>
  <c r="AD111" i="12"/>
  <c r="AH111" i="12"/>
  <c r="AI111" i="12"/>
  <c r="AJ111" i="12"/>
  <c r="AK111" i="12"/>
  <c r="AL111" i="12"/>
  <c r="V112" i="12"/>
  <c r="W112" i="12"/>
  <c r="X112" i="12"/>
  <c r="Y112" i="12"/>
  <c r="Z112" i="12"/>
  <c r="AA112" i="12"/>
  <c r="AB112" i="12"/>
  <c r="AC112" i="12"/>
  <c r="AD112" i="12"/>
  <c r="AH112" i="12"/>
  <c r="AI112" i="12"/>
  <c r="AJ112" i="12"/>
  <c r="AK112" i="12"/>
  <c r="AL112" i="12"/>
  <c r="V113" i="12"/>
  <c r="W113" i="12"/>
  <c r="X113" i="12"/>
  <c r="Y113" i="12"/>
  <c r="Z113" i="12"/>
  <c r="AA113" i="12"/>
  <c r="AB113" i="12"/>
  <c r="AC113" i="12"/>
  <c r="AD113" i="12"/>
  <c r="AH113" i="12"/>
  <c r="AI113" i="12"/>
  <c r="AJ113" i="12"/>
  <c r="AK113" i="12"/>
  <c r="AL113" i="12"/>
  <c r="V114" i="12"/>
  <c r="W114" i="12"/>
  <c r="X114" i="12"/>
  <c r="Y114" i="12"/>
  <c r="Z114" i="12"/>
  <c r="AA114" i="12"/>
  <c r="AB114" i="12"/>
  <c r="AC114" i="12"/>
  <c r="AD114" i="12"/>
  <c r="AH114" i="12"/>
  <c r="AI114" i="12"/>
  <c r="AJ114" i="12"/>
  <c r="AK114" i="12"/>
  <c r="AL114" i="12"/>
  <c r="V115" i="12"/>
  <c r="W115" i="12"/>
  <c r="X115" i="12"/>
  <c r="Y115" i="12"/>
  <c r="Z115" i="12"/>
  <c r="AA115" i="12"/>
  <c r="AB115" i="12"/>
  <c r="AC115" i="12"/>
  <c r="AD115" i="12"/>
  <c r="AH115" i="12"/>
  <c r="AI115" i="12"/>
  <c r="AJ115" i="12"/>
  <c r="AK115" i="12"/>
  <c r="AL115" i="12"/>
  <c r="V116" i="12"/>
  <c r="W116" i="12"/>
  <c r="X116" i="12"/>
  <c r="Y116" i="12"/>
  <c r="Z116" i="12"/>
  <c r="AA116" i="12"/>
  <c r="AB116" i="12"/>
  <c r="AC116" i="12"/>
  <c r="AD116" i="12"/>
  <c r="AH116" i="12"/>
  <c r="AI116" i="12"/>
  <c r="AJ116" i="12"/>
  <c r="AK116" i="12"/>
  <c r="AL116" i="12"/>
  <c r="V117" i="12"/>
  <c r="W117" i="12"/>
  <c r="X117" i="12"/>
  <c r="Y117" i="12"/>
  <c r="Z117" i="12"/>
  <c r="AA117" i="12"/>
  <c r="AB117" i="12"/>
  <c r="AC117" i="12"/>
  <c r="AD117" i="12"/>
  <c r="AH117" i="12"/>
  <c r="AI117" i="12"/>
  <c r="AJ117" i="12"/>
  <c r="AK117" i="12"/>
  <c r="AL117" i="12"/>
  <c r="V118" i="12"/>
  <c r="W118" i="12"/>
  <c r="X118" i="12"/>
  <c r="Y118" i="12"/>
  <c r="Z118" i="12"/>
  <c r="AA118" i="12"/>
  <c r="AB118" i="12"/>
  <c r="AC118" i="12"/>
  <c r="AD118" i="12"/>
  <c r="AH118" i="12"/>
  <c r="AI118" i="12"/>
  <c r="AJ118" i="12"/>
  <c r="AK118" i="12"/>
  <c r="AL118" i="12"/>
  <c r="V119" i="12"/>
  <c r="W119" i="12"/>
  <c r="X119" i="12"/>
  <c r="Y119" i="12"/>
  <c r="Z119" i="12"/>
  <c r="AA119" i="12"/>
  <c r="AB119" i="12"/>
  <c r="AC119" i="12"/>
  <c r="AD119" i="12"/>
  <c r="AH119" i="12"/>
  <c r="AI119" i="12"/>
  <c r="AJ119" i="12"/>
  <c r="AK119" i="12"/>
  <c r="AL119" i="12"/>
  <c r="V120" i="12"/>
  <c r="W120" i="12"/>
  <c r="X120" i="12"/>
  <c r="Y120" i="12"/>
  <c r="Z120" i="12"/>
  <c r="AA120" i="12"/>
  <c r="AB120" i="12"/>
  <c r="AC120" i="12"/>
  <c r="AD120" i="12"/>
  <c r="AH120" i="12"/>
  <c r="AI120" i="12"/>
  <c r="AJ120" i="12"/>
  <c r="AK120" i="12"/>
  <c r="AL120" i="12"/>
  <c r="V121" i="12"/>
  <c r="W121" i="12"/>
  <c r="X121" i="12"/>
  <c r="Y121" i="12"/>
  <c r="Z121" i="12"/>
  <c r="AA121" i="12"/>
  <c r="AB121" i="12"/>
  <c r="AC121" i="12"/>
  <c r="AD121" i="12"/>
  <c r="AH121" i="12"/>
  <c r="AI121" i="12"/>
  <c r="AJ121" i="12"/>
  <c r="AK121" i="12"/>
  <c r="AL121" i="12"/>
  <c r="V122" i="12"/>
  <c r="W122" i="12"/>
  <c r="X122" i="12"/>
  <c r="Y122" i="12"/>
  <c r="Z122" i="12"/>
  <c r="AA122" i="12"/>
  <c r="AB122" i="12"/>
  <c r="AC122" i="12"/>
  <c r="AD122" i="12"/>
  <c r="AH122" i="12"/>
  <c r="AI122" i="12"/>
  <c r="AJ122" i="12"/>
  <c r="AK122" i="12"/>
  <c r="AL122" i="12"/>
  <c r="V123" i="12"/>
  <c r="W123" i="12"/>
  <c r="X123" i="12"/>
  <c r="Y123" i="12"/>
  <c r="Z123" i="12"/>
  <c r="AA123" i="12"/>
  <c r="AB123" i="12"/>
  <c r="AC123" i="12"/>
  <c r="AD123" i="12"/>
  <c r="AH123" i="12"/>
  <c r="AI123" i="12"/>
  <c r="AJ123" i="12"/>
  <c r="AK123" i="12"/>
  <c r="AL123" i="12"/>
  <c r="V124" i="12"/>
  <c r="W124" i="12"/>
  <c r="X124" i="12"/>
  <c r="Y124" i="12"/>
  <c r="Z124" i="12"/>
  <c r="AA124" i="12"/>
  <c r="AB124" i="12"/>
  <c r="AC124" i="12"/>
  <c r="AD124" i="12"/>
  <c r="AH124" i="12"/>
  <c r="AI124" i="12"/>
  <c r="AJ124" i="12"/>
  <c r="AK124" i="12"/>
  <c r="AL124" i="12"/>
  <c r="V125" i="12"/>
  <c r="W125" i="12"/>
  <c r="X125" i="12"/>
  <c r="Y125" i="12"/>
  <c r="Z125" i="12"/>
  <c r="AA125" i="12"/>
  <c r="AB125" i="12"/>
  <c r="AC125" i="12"/>
  <c r="AD125" i="12"/>
  <c r="AH125" i="12"/>
  <c r="AI125" i="12"/>
  <c r="AJ125" i="12"/>
  <c r="AK125" i="12"/>
  <c r="AL125" i="12"/>
  <c r="V126" i="12"/>
  <c r="W126" i="12"/>
  <c r="X126" i="12"/>
  <c r="Y126" i="12"/>
  <c r="Z126" i="12"/>
  <c r="AA126" i="12"/>
  <c r="AB126" i="12"/>
  <c r="AC126" i="12"/>
  <c r="AD126" i="12"/>
  <c r="AH126" i="12"/>
  <c r="AI126" i="12"/>
  <c r="AJ126" i="12"/>
  <c r="AK126" i="12"/>
  <c r="AL126" i="12"/>
  <c r="V127" i="12"/>
  <c r="W127" i="12"/>
  <c r="X127" i="12"/>
  <c r="Y127" i="12"/>
  <c r="Z127" i="12"/>
  <c r="AA127" i="12"/>
  <c r="AB127" i="12"/>
  <c r="AC127" i="12"/>
  <c r="AD127" i="12"/>
  <c r="AH127" i="12"/>
  <c r="AI127" i="12"/>
  <c r="AJ127" i="12"/>
  <c r="AK127" i="12"/>
  <c r="AL127" i="12"/>
  <c r="V128" i="12"/>
  <c r="W128" i="12"/>
  <c r="X128" i="12"/>
  <c r="Y128" i="12"/>
  <c r="Z128" i="12"/>
  <c r="AA128" i="12"/>
  <c r="AB128" i="12"/>
  <c r="AC128" i="12"/>
  <c r="AD128" i="12"/>
  <c r="AH128" i="12"/>
  <c r="AI128" i="12"/>
  <c r="AJ128" i="12"/>
  <c r="AK128" i="12"/>
  <c r="AL128" i="12"/>
  <c r="V129" i="12"/>
  <c r="W129" i="12"/>
  <c r="X129" i="12"/>
  <c r="Y129" i="12"/>
  <c r="Z129" i="12"/>
  <c r="AA129" i="12"/>
  <c r="AB129" i="12"/>
  <c r="AC129" i="12"/>
  <c r="AD129" i="12"/>
  <c r="AH129" i="12"/>
  <c r="AI129" i="12"/>
  <c r="AJ129" i="12"/>
  <c r="AK129" i="12"/>
  <c r="AL129" i="12"/>
  <c r="V130" i="12"/>
  <c r="W130" i="12"/>
  <c r="X130" i="12"/>
  <c r="Y130" i="12"/>
  <c r="Z130" i="12"/>
  <c r="AA130" i="12"/>
  <c r="AB130" i="12"/>
  <c r="AC130" i="12"/>
  <c r="AD130" i="12"/>
  <c r="AH130" i="12"/>
  <c r="AI130" i="12"/>
  <c r="AJ130" i="12"/>
  <c r="AK130" i="12"/>
  <c r="AL130" i="12"/>
  <c r="V131" i="12"/>
  <c r="W131" i="12"/>
  <c r="X131" i="12"/>
  <c r="Y131" i="12"/>
  <c r="Z131" i="12"/>
  <c r="AA131" i="12"/>
  <c r="AB131" i="12"/>
  <c r="AC131" i="12"/>
  <c r="AD131" i="12"/>
  <c r="AH131" i="12"/>
  <c r="AI131" i="12"/>
  <c r="AJ131" i="12"/>
  <c r="AK131" i="12"/>
  <c r="AL131" i="12"/>
  <c r="V132" i="12"/>
  <c r="W132" i="12"/>
  <c r="X132" i="12"/>
  <c r="Y132" i="12"/>
  <c r="Z132" i="12"/>
  <c r="AA132" i="12"/>
  <c r="AB132" i="12"/>
  <c r="AC132" i="12"/>
  <c r="AD132" i="12"/>
  <c r="AH132" i="12"/>
  <c r="AI132" i="12"/>
  <c r="AJ132" i="12"/>
  <c r="AK132" i="12"/>
  <c r="AL132" i="12"/>
  <c r="V133" i="12"/>
  <c r="W133" i="12"/>
  <c r="X133" i="12"/>
  <c r="Y133" i="12"/>
  <c r="Z133" i="12"/>
  <c r="AA133" i="12"/>
  <c r="AB133" i="12"/>
  <c r="AC133" i="12"/>
  <c r="AD133" i="12"/>
  <c r="AH133" i="12"/>
  <c r="AI133" i="12"/>
  <c r="AJ133" i="12"/>
  <c r="AK133" i="12"/>
  <c r="AL133" i="12"/>
  <c r="V134" i="12"/>
  <c r="W134" i="12"/>
  <c r="X134" i="12"/>
  <c r="Y134" i="12"/>
  <c r="Z134" i="12"/>
  <c r="AA134" i="12"/>
  <c r="AB134" i="12"/>
  <c r="AC134" i="12"/>
  <c r="AD134" i="12"/>
  <c r="AH134" i="12"/>
  <c r="AI134" i="12"/>
  <c r="AJ134" i="12"/>
  <c r="AK134" i="12"/>
  <c r="AL134" i="12"/>
  <c r="V135" i="12"/>
  <c r="W135" i="12"/>
  <c r="X135" i="12"/>
  <c r="Y135" i="12"/>
  <c r="Z135" i="12"/>
  <c r="AA135" i="12"/>
  <c r="AB135" i="12"/>
  <c r="AC135" i="12"/>
  <c r="AD135" i="12"/>
  <c r="AH135" i="12"/>
  <c r="AI135" i="12"/>
  <c r="AJ135" i="12"/>
  <c r="AK135" i="12"/>
  <c r="AL135" i="12"/>
  <c r="V136" i="12"/>
  <c r="W136" i="12"/>
  <c r="X136" i="12"/>
  <c r="Y136" i="12"/>
  <c r="Z136" i="12"/>
  <c r="AA136" i="12"/>
  <c r="AB136" i="12"/>
  <c r="AC136" i="12"/>
  <c r="AD136" i="12"/>
  <c r="AH136" i="12"/>
  <c r="AI136" i="12"/>
  <c r="AJ136" i="12"/>
  <c r="AK136" i="12"/>
  <c r="AL136" i="12"/>
  <c r="V137" i="12"/>
  <c r="W137" i="12"/>
  <c r="X137" i="12"/>
  <c r="Y137" i="12"/>
  <c r="Z137" i="12"/>
  <c r="AA137" i="12"/>
  <c r="AB137" i="12"/>
  <c r="AC137" i="12"/>
  <c r="AD137" i="12"/>
  <c r="AH137" i="12"/>
  <c r="AI137" i="12"/>
  <c r="AJ137" i="12"/>
  <c r="AK137" i="12"/>
  <c r="AL137" i="12"/>
  <c r="V138" i="12"/>
  <c r="W138" i="12"/>
  <c r="X138" i="12"/>
  <c r="Y138" i="12"/>
  <c r="Z138" i="12"/>
  <c r="AA138" i="12"/>
  <c r="AB138" i="12"/>
  <c r="AC138" i="12"/>
  <c r="AD138" i="12"/>
  <c r="AH138" i="12"/>
  <c r="AI138" i="12"/>
  <c r="AJ138" i="12"/>
  <c r="AK138" i="12"/>
  <c r="AL138" i="12"/>
  <c r="V139" i="12"/>
  <c r="W139" i="12"/>
  <c r="X139" i="12"/>
  <c r="Y139" i="12"/>
  <c r="Z139" i="12"/>
  <c r="AA139" i="12"/>
  <c r="AB139" i="12"/>
  <c r="AC139" i="12"/>
  <c r="AD139" i="12"/>
  <c r="AH139" i="12"/>
  <c r="AI139" i="12"/>
  <c r="AJ139" i="12"/>
  <c r="AK139" i="12"/>
  <c r="AL139" i="12"/>
  <c r="V140" i="12"/>
  <c r="W140" i="12"/>
  <c r="X140" i="12"/>
  <c r="Y140" i="12"/>
  <c r="Z140" i="12"/>
  <c r="AA140" i="12"/>
  <c r="AB140" i="12"/>
  <c r="AC140" i="12"/>
  <c r="AD140" i="12"/>
  <c r="AH140" i="12"/>
  <c r="AI140" i="12"/>
  <c r="AJ140" i="12"/>
  <c r="AK140" i="12"/>
  <c r="AL140" i="12"/>
  <c r="V141" i="12"/>
  <c r="W141" i="12"/>
  <c r="X141" i="12"/>
  <c r="Y141" i="12"/>
  <c r="Z141" i="12"/>
  <c r="AA141" i="12"/>
  <c r="AB141" i="12"/>
  <c r="AC141" i="12"/>
  <c r="AD141" i="12"/>
  <c r="AH141" i="12"/>
  <c r="AI141" i="12"/>
  <c r="AJ141" i="12"/>
  <c r="AK141" i="12"/>
  <c r="AL141" i="12"/>
  <c r="V142" i="12"/>
  <c r="W142" i="12"/>
  <c r="X142" i="12"/>
  <c r="Y142" i="12"/>
  <c r="Z142" i="12"/>
  <c r="AA142" i="12"/>
  <c r="AB142" i="12"/>
  <c r="AC142" i="12"/>
  <c r="AD142" i="12"/>
  <c r="AH142" i="12"/>
  <c r="AI142" i="12"/>
  <c r="AJ142" i="12"/>
  <c r="AK142" i="12"/>
  <c r="AL142" i="12"/>
  <c r="V143" i="12"/>
  <c r="W143" i="12"/>
  <c r="X143" i="12"/>
  <c r="Y143" i="12"/>
  <c r="Z143" i="12"/>
  <c r="AA143" i="12"/>
  <c r="AB143" i="12"/>
  <c r="AC143" i="12"/>
  <c r="AD143" i="12"/>
  <c r="AH143" i="12"/>
  <c r="AI143" i="12"/>
  <c r="AJ143" i="12"/>
  <c r="AK143" i="12"/>
  <c r="AL143" i="12"/>
  <c r="V144" i="12"/>
  <c r="W144" i="12"/>
  <c r="X144" i="12"/>
  <c r="Y144" i="12"/>
  <c r="Z144" i="12"/>
  <c r="AA144" i="12"/>
  <c r="AB144" i="12"/>
  <c r="AC144" i="12"/>
  <c r="AD144" i="12"/>
  <c r="AH144" i="12"/>
  <c r="AI144" i="12"/>
  <c r="AJ144" i="12"/>
  <c r="AK144" i="12"/>
  <c r="AL144" i="12"/>
  <c r="V145" i="12"/>
  <c r="W145" i="12"/>
  <c r="X145" i="12"/>
  <c r="Y145" i="12"/>
  <c r="Z145" i="12"/>
  <c r="AA145" i="12"/>
  <c r="AB145" i="12"/>
  <c r="AC145" i="12"/>
  <c r="AD145" i="12"/>
  <c r="AH145" i="12"/>
  <c r="AI145" i="12"/>
  <c r="AJ145" i="12"/>
  <c r="AK145" i="12"/>
  <c r="AL145" i="12"/>
  <c r="V146" i="12"/>
  <c r="W146" i="12"/>
  <c r="X146" i="12"/>
  <c r="Y146" i="12"/>
  <c r="Z146" i="12"/>
  <c r="AA146" i="12"/>
  <c r="AB146" i="12"/>
  <c r="AC146" i="12"/>
  <c r="AD146" i="12"/>
  <c r="AH146" i="12"/>
  <c r="AI146" i="12"/>
  <c r="AJ146" i="12"/>
  <c r="AK146" i="12"/>
  <c r="AL146" i="12"/>
  <c r="V147" i="12"/>
  <c r="W147" i="12"/>
  <c r="X147" i="12"/>
  <c r="Y147" i="12"/>
  <c r="Z147" i="12"/>
  <c r="AA147" i="12"/>
  <c r="AB147" i="12"/>
  <c r="AC147" i="12"/>
  <c r="AD147" i="12"/>
  <c r="AH147" i="12"/>
  <c r="AI147" i="12"/>
  <c r="AJ147" i="12"/>
  <c r="AK147" i="12"/>
  <c r="AL147" i="12"/>
  <c r="V148" i="12"/>
  <c r="W148" i="12"/>
  <c r="X148" i="12"/>
  <c r="Y148" i="12"/>
  <c r="Z148" i="12"/>
  <c r="AA148" i="12"/>
  <c r="AB148" i="12"/>
  <c r="AC148" i="12"/>
  <c r="AD148" i="12"/>
  <c r="AH148" i="12"/>
  <c r="AI148" i="12"/>
  <c r="AJ148" i="12"/>
  <c r="AK148" i="12"/>
  <c r="AL148" i="12"/>
  <c r="V149" i="12"/>
  <c r="W149" i="12"/>
  <c r="X149" i="12"/>
  <c r="Y149" i="12"/>
  <c r="Z149" i="12"/>
  <c r="AA149" i="12"/>
  <c r="AB149" i="12"/>
  <c r="AC149" i="12"/>
  <c r="AD149" i="12"/>
  <c r="AH149" i="12"/>
  <c r="AI149" i="12"/>
  <c r="AJ149" i="12"/>
  <c r="AK149" i="12"/>
  <c r="AL149" i="12"/>
  <c r="V150" i="12"/>
  <c r="W150" i="12"/>
  <c r="X150" i="12"/>
  <c r="Y150" i="12"/>
  <c r="Z150" i="12"/>
  <c r="AA150" i="12"/>
  <c r="AB150" i="12"/>
  <c r="AC150" i="12"/>
  <c r="AD150" i="12"/>
  <c r="AH150" i="12"/>
  <c r="AI150" i="12"/>
  <c r="AJ150" i="12"/>
  <c r="AK150" i="12"/>
  <c r="AL150" i="12"/>
  <c r="V151" i="12"/>
  <c r="W151" i="12"/>
  <c r="X151" i="12"/>
  <c r="Y151" i="12"/>
  <c r="Z151" i="12"/>
  <c r="AA151" i="12"/>
  <c r="AB151" i="12"/>
  <c r="AC151" i="12"/>
  <c r="AD151" i="12"/>
  <c r="AH151" i="12"/>
  <c r="AI151" i="12"/>
  <c r="AJ151" i="12"/>
  <c r="AK151" i="12"/>
  <c r="AL151" i="12"/>
  <c r="V152" i="12"/>
  <c r="W152" i="12"/>
  <c r="X152" i="12"/>
  <c r="Y152" i="12"/>
  <c r="Z152" i="12"/>
  <c r="AA152" i="12"/>
  <c r="AB152" i="12"/>
  <c r="AC152" i="12"/>
  <c r="AD152" i="12"/>
  <c r="AH152" i="12"/>
  <c r="AI152" i="12"/>
  <c r="AJ152" i="12"/>
  <c r="AK152" i="12"/>
  <c r="AL152" i="12"/>
  <c r="V153" i="12"/>
  <c r="W153" i="12"/>
  <c r="X153" i="12"/>
  <c r="Y153" i="12"/>
  <c r="Z153" i="12"/>
  <c r="AA153" i="12"/>
  <c r="AB153" i="12"/>
  <c r="AC153" i="12"/>
  <c r="AD153" i="12"/>
  <c r="AH153" i="12"/>
  <c r="AI153" i="12"/>
  <c r="AJ153" i="12"/>
  <c r="AK153" i="12"/>
  <c r="AL153" i="12"/>
  <c r="V154" i="12"/>
  <c r="W154" i="12"/>
  <c r="X154" i="12"/>
  <c r="Y154" i="12"/>
  <c r="Z154" i="12"/>
  <c r="AA154" i="12"/>
  <c r="AB154" i="12"/>
  <c r="AC154" i="12"/>
  <c r="AD154" i="12"/>
  <c r="AH154" i="12"/>
  <c r="AI154" i="12"/>
  <c r="AJ154" i="12"/>
  <c r="AK154" i="12"/>
  <c r="AL154" i="12"/>
  <c r="V155" i="12"/>
  <c r="W155" i="12"/>
  <c r="X155" i="12"/>
  <c r="Y155" i="12"/>
  <c r="Z155" i="12"/>
  <c r="AA155" i="12"/>
  <c r="AB155" i="12"/>
  <c r="AC155" i="12"/>
  <c r="AD155" i="12"/>
  <c r="AH155" i="12"/>
  <c r="AI155" i="12"/>
  <c r="AJ155" i="12"/>
  <c r="AK155" i="12"/>
  <c r="AL155" i="12"/>
  <c r="V156" i="12"/>
  <c r="W156" i="12"/>
  <c r="X156" i="12"/>
  <c r="Y156" i="12"/>
  <c r="Z156" i="12"/>
  <c r="AA156" i="12"/>
  <c r="AB156" i="12"/>
  <c r="AC156" i="12"/>
  <c r="AD156" i="12"/>
  <c r="AH156" i="12"/>
  <c r="AI156" i="12"/>
  <c r="AJ156" i="12"/>
  <c r="AK156" i="12"/>
  <c r="AL156" i="12"/>
  <c r="V157" i="12"/>
  <c r="W157" i="12"/>
  <c r="X157" i="12"/>
  <c r="Y157" i="12"/>
  <c r="Z157" i="12"/>
  <c r="AA157" i="12"/>
  <c r="AB157" i="12"/>
  <c r="AC157" i="12"/>
  <c r="AD157" i="12"/>
  <c r="AH157" i="12"/>
  <c r="AI157" i="12"/>
  <c r="AJ157" i="12"/>
  <c r="AK157" i="12"/>
  <c r="AL157" i="12"/>
  <c r="V158" i="12"/>
  <c r="W158" i="12"/>
  <c r="X158" i="12"/>
  <c r="Y158" i="12"/>
  <c r="Z158" i="12"/>
  <c r="AA158" i="12"/>
  <c r="AB158" i="12"/>
  <c r="AC158" i="12"/>
  <c r="AD158" i="12"/>
  <c r="AH158" i="12"/>
  <c r="AI158" i="12"/>
  <c r="AJ158" i="12"/>
  <c r="AK158" i="12"/>
  <c r="AL158" i="12"/>
  <c r="V159" i="12"/>
  <c r="W159" i="12"/>
  <c r="X159" i="12"/>
  <c r="Y159" i="12"/>
  <c r="Z159" i="12"/>
  <c r="AA159" i="12"/>
  <c r="AB159" i="12"/>
  <c r="AC159" i="12"/>
  <c r="AD159" i="12"/>
  <c r="AH159" i="12"/>
  <c r="AI159" i="12"/>
  <c r="AJ159" i="12"/>
  <c r="AK159" i="12"/>
  <c r="AL159" i="12"/>
  <c r="V160" i="12"/>
  <c r="W160" i="12"/>
  <c r="X160" i="12"/>
  <c r="Y160" i="12"/>
  <c r="Z160" i="12"/>
  <c r="AA160" i="12"/>
  <c r="AB160" i="12"/>
  <c r="AC160" i="12"/>
  <c r="AD160" i="12"/>
  <c r="AH160" i="12"/>
  <c r="AI160" i="12"/>
  <c r="AJ160" i="12"/>
  <c r="AK160" i="12"/>
  <c r="AL160" i="12"/>
  <c r="V161" i="12"/>
  <c r="W161" i="12"/>
  <c r="X161" i="12"/>
  <c r="Y161" i="12"/>
  <c r="Z161" i="12"/>
  <c r="AA161" i="12"/>
  <c r="AB161" i="12"/>
  <c r="AC161" i="12"/>
  <c r="AD161" i="12"/>
  <c r="AH161" i="12"/>
  <c r="AI161" i="12"/>
  <c r="AJ161" i="12"/>
  <c r="AK161" i="12"/>
  <c r="AL161" i="12"/>
  <c r="V162" i="12"/>
  <c r="W162" i="12"/>
  <c r="X162" i="12"/>
  <c r="Y162" i="12"/>
  <c r="Z162" i="12"/>
  <c r="AA162" i="12"/>
  <c r="AB162" i="12"/>
  <c r="AC162" i="12"/>
  <c r="AD162" i="12"/>
  <c r="AH162" i="12"/>
  <c r="AI162" i="12"/>
  <c r="AJ162" i="12"/>
  <c r="AK162" i="12"/>
  <c r="AL162" i="12"/>
  <c r="V163" i="12"/>
  <c r="W163" i="12"/>
  <c r="X163" i="12"/>
  <c r="Y163" i="12"/>
  <c r="Z163" i="12"/>
  <c r="AA163" i="12"/>
  <c r="AB163" i="12"/>
  <c r="AC163" i="12"/>
  <c r="AD163" i="12"/>
  <c r="AH163" i="12"/>
  <c r="AI163" i="12"/>
  <c r="AJ163" i="12"/>
  <c r="AK163" i="12"/>
  <c r="AL163" i="12"/>
  <c r="V164" i="12"/>
  <c r="W164" i="12"/>
  <c r="X164" i="12"/>
  <c r="Y164" i="12"/>
  <c r="Z164" i="12"/>
  <c r="AA164" i="12"/>
  <c r="AB164" i="12"/>
  <c r="AC164" i="12"/>
  <c r="AD164" i="12"/>
  <c r="AH164" i="12"/>
  <c r="AI164" i="12"/>
  <c r="AJ164" i="12"/>
  <c r="AK164" i="12"/>
  <c r="AL164" i="12"/>
  <c r="V165" i="12"/>
  <c r="W165" i="12"/>
  <c r="X165" i="12"/>
  <c r="Y165" i="12"/>
  <c r="Z165" i="12"/>
  <c r="AA165" i="12"/>
  <c r="AB165" i="12"/>
  <c r="AC165" i="12"/>
  <c r="AD165" i="12"/>
  <c r="AH165" i="12"/>
  <c r="AI165" i="12"/>
  <c r="AJ165" i="12"/>
  <c r="AK165" i="12"/>
  <c r="AL165" i="12"/>
  <c r="V166" i="12"/>
  <c r="W166" i="12"/>
  <c r="X166" i="12"/>
  <c r="Y166" i="12"/>
  <c r="Z166" i="12"/>
  <c r="AA166" i="12"/>
  <c r="AB166" i="12"/>
  <c r="AC166" i="12"/>
  <c r="AD166" i="12"/>
  <c r="AH166" i="12"/>
  <c r="AI166" i="12"/>
  <c r="AJ166" i="12"/>
  <c r="AK166" i="12"/>
  <c r="AL166" i="12"/>
  <c r="V167" i="12"/>
  <c r="W167" i="12"/>
  <c r="X167" i="12"/>
  <c r="Y167" i="12"/>
  <c r="Z167" i="12"/>
  <c r="AA167" i="12"/>
  <c r="AB167" i="12"/>
  <c r="AC167" i="12"/>
  <c r="AD167" i="12"/>
  <c r="AH167" i="12"/>
  <c r="AI167" i="12"/>
  <c r="AJ167" i="12"/>
  <c r="AK167" i="12"/>
  <c r="AL167" i="12"/>
  <c r="V168" i="12"/>
  <c r="W168" i="12"/>
  <c r="X168" i="12"/>
  <c r="Y168" i="12"/>
  <c r="Z168" i="12"/>
  <c r="AA168" i="12"/>
  <c r="AB168" i="12"/>
  <c r="AC168" i="12"/>
  <c r="AD168" i="12"/>
  <c r="AH168" i="12"/>
  <c r="AI168" i="12"/>
  <c r="AJ168" i="12"/>
  <c r="AK168" i="12"/>
  <c r="AL168" i="12"/>
  <c r="V169" i="12"/>
  <c r="W169" i="12"/>
  <c r="X169" i="12"/>
  <c r="Y169" i="12"/>
  <c r="Z169" i="12"/>
  <c r="AA169" i="12"/>
  <c r="AB169" i="12"/>
  <c r="AC169" i="12"/>
  <c r="AD169" i="12"/>
  <c r="AH169" i="12"/>
  <c r="AI169" i="12"/>
  <c r="AJ169" i="12"/>
  <c r="AK169" i="12"/>
  <c r="AL169" i="12"/>
  <c r="V170" i="12"/>
  <c r="W170" i="12"/>
  <c r="X170" i="12"/>
  <c r="Y170" i="12"/>
  <c r="Z170" i="12"/>
  <c r="AA170" i="12"/>
  <c r="AB170" i="12"/>
  <c r="AC170" i="12"/>
  <c r="AD170" i="12"/>
  <c r="AH170" i="12"/>
  <c r="AI170" i="12"/>
  <c r="AJ170" i="12"/>
  <c r="AK170" i="12"/>
  <c r="AL170" i="12"/>
  <c r="V171" i="12"/>
  <c r="W171" i="12"/>
  <c r="X171" i="12"/>
  <c r="Y171" i="12"/>
  <c r="Z171" i="12"/>
  <c r="AA171" i="12"/>
  <c r="AB171" i="12"/>
  <c r="AC171" i="12"/>
  <c r="AD171" i="12"/>
  <c r="AH171" i="12"/>
  <c r="AI171" i="12"/>
  <c r="AJ171" i="12"/>
  <c r="AK171" i="12"/>
  <c r="AL171" i="12"/>
  <c r="V172" i="12"/>
  <c r="W172" i="12"/>
  <c r="X172" i="12"/>
  <c r="Y172" i="12"/>
  <c r="Z172" i="12"/>
  <c r="AA172" i="12"/>
  <c r="AB172" i="12"/>
  <c r="AC172" i="12"/>
  <c r="AD172" i="12"/>
  <c r="AH172" i="12"/>
  <c r="AI172" i="12"/>
  <c r="AJ172" i="12"/>
  <c r="AK172" i="12"/>
  <c r="AL172" i="12"/>
  <c r="V173" i="12"/>
  <c r="W173" i="12"/>
  <c r="X173" i="12"/>
  <c r="Y173" i="12"/>
  <c r="Z173" i="12"/>
  <c r="AA173" i="12"/>
  <c r="AB173" i="12"/>
  <c r="AC173" i="12"/>
  <c r="AD173" i="12"/>
  <c r="AH173" i="12"/>
  <c r="AI173" i="12"/>
  <c r="AJ173" i="12"/>
  <c r="AK173" i="12"/>
  <c r="AL173" i="12"/>
  <c r="V174" i="12"/>
  <c r="W174" i="12"/>
  <c r="X174" i="12"/>
  <c r="Y174" i="12"/>
  <c r="Z174" i="12"/>
  <c r="AA174" i="12"/>
  <c r="AB174" i="12"/>
  <c r="AC174" i="12"/>
  <c r="AD174" i="12"/>
  <c r="AH174" i="12"/>
  <c r="AI174" i="12"/>
  <c r="AJ174" i="12"/>
  <c r="AK174" i="12"/>
  <c r="AL174" i="12"/>
  <c r="V175" i="12"/>
  <c r="W175" i="12"/>
  <c r="X175" i="12"/>
  <c r="Y175" i="12"/>
  <c r="Z175" i="12"/>
  <c r="AA175" i="12"/>
  <c r="AB175" i="12"/>
  <c r="AC175" i="12"/>
  <c r="AD175" i="12"/>
  <c r="AH175" i="12"/>
  <c r="AI175" i="12"/>
  <c r="AJ175" i="12"/>
  <c r="AK175" i="12"/>
  <c r="AL175" i="12"/>
  <c r="V176" i="12"/>
  <c r="W176" i="12"/>
  <c r="X176" i="12"/>
  <c r="Y176" i="12"/>
  <c r="Z176" i="12"/>
  <c r="AA176" i="12"/>
  <c r="AB176" i="12"/>
  <c r="AC176" i="12"/>
  <c r="AD176" i="12"/>
  <c r="AH176" i="12"/>
  <c r="AI176" i="12"/>
  <c r="AJ176" i="12"/>
  <c r="AK176" i="12"/>
  <c r="AL176" i="12"/>
  <c r="V177" i="12"/>
  <c r="W177" i="12"/>
  <c r="X177" i="12"/>
  <c r="Y177" i="12"/>
  <c r="Z177" i="12"/>
  <c r="AA177" i="12"/>
  <c r="AB177" i="12"/>
  <c r="AC177" i="12"/>
  <c r="AD177" i="12"/>
  <c r="AH177" i="12"/>
  <c r="AI177" i="12"/>
  <c r="AJ177" i="12"/>
  <c r="AK177" i="12"/>
  <c r="AL177" i="12"/>
  <c r="V178" i="12"/>
  <c r="W178" i="12"/>
  <c r="X178" i="12"/>
  <c r="Y178" i="12"/>
  <c r="Z178" i="12"/>
  <c r="AA178" i="12"/>
  <c r="AB178" i="12"/>
  <c r="AC178" i="12"/>
  <c r="AD178" i="12"/>
  <c r="AH178" i="12"/>
  <c r="AI178" i="12"/>
  <c r="AJ178" i="12"/>
  <c r="AK178" i="12"/>
  <c r="AL178" i="12"/>
  <c r="V179" i="12"/>
  <c r="W179" i="12"/>
  <c r="X179" i="12"/>
  <c r="Y179" i="12"/>
  <c r="Z179" i="12"/>
  <c r="AA179" i="12"/>
  <c r="AB179" i="12"/>
  <c r="AC179" i="12"/>
  <c r="AD179" i="12"/>
  <c r="AH179" i="12"/>
  <c r="AI179" i="12"/>
  <c r="AJ179" i="12"/>
  <c r="AK179" i="12"/>
  <c r="AL179" i="12"/>
  <c r="V180" i="12"/>
  <c r="W180" i="12"/>
  <c r="X180" i="12"/>
  <c r="Y180" i="12"/>
  <c r="Z180" i="12"/>
  <c r="AA180" i="12"/>
  <c r="AB180" i="12"/>
  <c r="AC180" i="12"/>
  <c r="AD180" i="12"/>
  <c r="AH180" i="12"/>
  <c r="AI180" i="12"/>
  <c r="AJ180" i="12"/>
  <c r="AK180" i="12"/>
  <c r="AL180" i="12"/>
  <c r="V181" i="12"/>
  <c r="W181" i="12"/>
  <c r="X181" i="12"/>
  <c r="Y181" i="12"/>
  <c r="Z181" i="12"/>
  <c r="AA181" i="12"/>
  <c r="AB181" i="12"/>
  <c r="AC181" i="12"/>
  <c r="AD181" i="12"/>
  <c r="AH181" i="12"/>
  <c r="AI181" i="12"/>
  <c r="AJ181" i="12"/>
  <c r="AK181" i="12"/>
  <c r="AL181" i="12"/>
  <c r="V182" i="12"/>
  <c r="W182" i="12"/>
  <c r="X182" i="12"/>
  <c r="Y182" i="12"/>
  <c r="Z182" i="12"/>
  <c r="AA182" i="12"/>
  <c r="AB182" i="12"/>
  <c r="AC182" i="12"/>
  <c r="AD182" i="12"/>
  <c r="AH182" i="12"/>
  <c r="AI182" i="12"/>
  <c r="AJ182" i="12"/>
  <c r="AK182" i="12"/>
  <c r="AL182" i="12"/>
  <c r="V183" i="12"/>
  <c r="W183" i="12"/>
  <c r="X183" i="12"/>
  <c r="Y183" i="12"/>
  <c r="Z183" i="12"/>
  <c r="AA183" i="12"/>
  <c r="AB183" i="12"/>
  <c r="AC183" i="12"/>
  <c r="AD183" i="12"/>
  <c r="AH183" i="12"/>
  <c r="AI183" i="12"/>
  <c r="AJ183" i="12"/>
  <c r="AK183" i="12"/>
  <c r="AL183" i="12"/>
  <c r="V184" i="12"/>
  <c r="W184" i="12"/>
  <c r="X184" i="12"/>
  <c r="Y184" i="12"/>
  <c r="Z184" i="12"/>
  <c r="AA184" i="12"/>
  <c r="AB184" i="12"/>
  <c r="AC184" i="12"/>
  <c r="AD184" i="12"/>
  <c r="AH184" i="12"/>
  <c r="AI184" i="12"/>
  <c r="AJ184" i="12"/>
  <c r="AK184" i="12"/>
  <c r="AL184" i="12"/>
  <c r="V185" i="12"/>
  <c r="W185" i="12"/>
  <c r="X185" i="12"/>
  <c r="Y185" i="12"/>
  <c r="Z185" i="12"/>
  <c r="AA185" i="12"/>
  <c r="AB185" i="12"/>
  <c r="AC185" i="12"/>
  <c r="AD185" i="12"/>
  <c r="AH185" i="12"/>
  <c r="AI185" i="12"/>
  <c r="AJ185" i="12"/>
  <c r="AK185" i="12"/>
  <c r="AL185" i="12"/>
  <c r="V186" i="12"/>
  <c r="W186" i="12"/>
  <c r="X186" i="12"/>
  <c r="Y186" i="12"/>
  <c r="Z186" i="12"/>
  <c r="AA186" i="12"/>
  <c r="AB186" i="12"/>
  <c r="AC186" i="12"/>
  <c r="AD186" i="12"/>
  <c r="AH186" i="12"/>
  <c r="AI186" i="12"/>
  <c r="AJ186" i="12"/>
  <c r="AK186" i="12"/>
  <c r="AL186" i="12"/>
  <c r="V187" i="12"/>
  <c r="W187" i="12"/>
  <c r="X187" i="12"/>
  <c r="Y187" i="12"/>
  <c r="Z187" i="12"/>
  <c r="AA187" i="12"/>
  <c r="AB187" i="12"/>
  <c r="AC187" i="12"/>
  <c r="AD187" i="12"/>
  <c r="AH187" i="12"/>
  <c r="AI187" i="12"/>
  <c r="AJ187" i="12"/>
  <c r="AK187" i="12"/>
  <c r="AL187" i="12"/>
  <c r="V188" i="12"/>
  <c r="W188" i="12"/>
  <c r="X188" i="12"/>
  <c r="Y188" i="12"/>
  <c r="Z188" i="12"/>
  <c r="AA188" i="12"/>
  <c r="AB188" i="12"/>
  <c r="AC188" i="12"/>
  <c r="AD188" i="12"/>
  <c r="AH188" i="12"/>
  <c r="AI188" i="12"/>
  <c r="AJ188" i="12"/>
  <c r="AK188" i="12"/>
  <c r="AL188" i="12"/>
  <c r="V189" i="12"/>
  <c r="W189" i="12"/>
  <c r="X189" i="12"/>
  <c r="Y189" i="12"/>
  <c r="Z189" i="12"/>
  <c r="AA189" i="12"/>
  <c r="AB189" i="12"/>
  <c r="AC189" i="12"/>
  <c r="AD189" i="12"/>
  <c r="AH189" i="12"/>
  <c r="AI189" i="12"/>
  <c r="AJ189" i="12"/>
  <c r="AK189" i="12"/>
  <c r="AL189" i="12"/>
  <c r="V190" i="12"/>
  <c r="W190" i="12"/>
  <c r="X190" i="12"/>
  <c r="Y190" i="12"/>
  <c r="Z190" i="12"/>
  <c r="AA190" i="12"/>
  <c r="AB190" i="12"/>
  <c r="AC190" i="12"/>
  <c r="AD190" i="12"/>
  <c r="AH190" i="12"/>
  <c r="AI190" i="12"/>
  <c r="AJ190" i="12"/>
  <c r="AK190" i="12"/>
  <c r="AL190" i="12"/>
  <c r="V191" i="12"/>
  <c r="W191" i="12"/>
  <c r="X191" i="12"/>
  <c r="Y191" i="12"/>
  <c r="Z191" i="12"/>
  <c r="AA191" i="12"/>
  <c r="AB191" i="12"/>
  <c r="AC191" i="12"/>
  <c r="AD191" i="12"/>
  <c r="AH191" i="12"/>
  <c r="AI191" i="12"/>
  <c r="AJ191" i="12"/>
  <c r="AK191" i="12"/>
  <c r="AL191" i="12"/>
  <c r="V192" i="12"/>
  <c r="W192" i="12"/>
  <c r="X192" i="12"/>
  <c r="Y192" i="12"/>
  <c r="Z192" i="12"/>
  <c r="AA192" i="12"/>
  <c r="AB192" i="12"/>
  <c r="AC192" i="12"/>
  <c r="AD192" i="12"/>
  <c r="AH192" i="12"/>
  <c r="AI192" i="12"/>
  <c r="AJ192" i="12"/>
  <c r="AK192" i="12"/>
  <c r="AL192" i="12"/>
  <c r="V193" i="12"/>
  <c r="W193" i="12"/>
  <c r="X193" i="12"/>
  <c r="Y193" i="12"/>
  <c r="Z193" i="12"/>
  <c r="AA193" i="12"/>
  <c r="AB193" i="12"/>
  <c r="AC193" i="12"/>
  <c r="AD193" i="12"/>
  <c r="AH193" i="12"/>
  <c r="AI193" i="12"/>
  <c r="AJ193" i="12"/>
  <c r="AK193" i="12"/>
  <c r="AL193" i="12"/>
  <c r="V194" i="12"/>
  <c r="W194" i="12"/>
  <c r="X194" i="12"/>
  <c r="Y194" i="12"/>
  <c r="Z194" i="12"/>
  <c r="AA194" i="12"/>
  <c r="AB194" i="12"/>
  <c r="AC194" i="12"/>
  <c r="AD194" i="12"/>
  <c r="AH194" i="12"/>
  <c r="AI194" i="12"/>
  <c r="AJ194" i="12"/>
  <c r="AK194" i="12"/>
  <c r="AL194" i="12"/>
  <c r="V195" i="12"/>
  <c r="W195" i="12"/>
  <c r="X195" i="12"/>
  <c r="Y195" i="12"/>
  <c r="Z195" i="12"/>
  <c r="AA195" i="12"/>
  <c r="AB195" i="12"/>
  <c r="AC195" i="12"/>
  <c r="AD195" i="12"/>
  <c r="AH195" i="12"/>
  <c r="AI195" i="12"/>
  <c r="AJ195" i="12"/>
  <c r="AK195" i="12"/>
  <c r="AL195" i="12"/>
  <c r="V196" i="12"/>
  <c r="W196" i="12"/>
  <c r="X196" i="12"/>
  <c r="Y196" i="12"/>
  <c r="Z196" i="12"/>
  <c r="AA196" i="12"/>
  <c r="AB196" i="12"/>
  <c r="AC196" i="12"/>
  <c r="AD196" i="12"/>
  <c r="AH196" i="12"/>
  <c r="AI196" i="12"/>
  <c r="AJ196" i="12"/>
  <c r="AK196" i="12"/>
  <c r="AL196" i="12"/>
  <c r="V197" i="12"/>
  <c r="W197" i="12"/>
  <c r="X197" i="12"/>
  <c r="Y197" i="12"/>
  <c r="Z197" i="12"/>
  <c r="AA197" i="12"/>
  <c r="AB197" i="12"/>
  <c r="AC197" i="12"/>
  <c r="AD197" i="12"/>
  <c r="AH197" i="12"/>
  <c r="AI197" i="12"/>
  <c r="AJ197" i="12"/>
  <c r="AK197" i="12"/>
  <c r="AL197" i="12"/>
  <c r="V198" i="12"/>
  <c r="W198" i="12"/>
  <c r="X198" i="12"/>
  <c r="Y198" i="12"/>
  <c r="Z198" i="12"/>
  <c r="AA198" i="12"/>
  <c r="AB198" i="12"/>
  <c r="AC198" i="12"/>
  <c r="AD198" i="12"/>
  <c r="AH198" i="12"/>
  <c r="AI198" i="12"/>
  <c r="AJ198" i="12"/>
  <c r="AK198" i="12"/>
  <c r="AL198" i="12"/>
  <c r="V199" i="12"/>
  <c r="W199" i="12"/>
  <c r="X199" i="12"/>
  <c r="Y199" i="12"/>
  <c r="Z199" i="12"/>
  <c r="AA199" i="12"/>
  <c r="AB199" i="12"/>
  <c r="AC199" i="12"/>
  <c r="AD199" i="12"/>
  <c r="AH199" i="12"/>
  <c r="AI199" i="12"/>
  <c r="AJ199" i="12"/>
  <c r="AK199" i="12"/>
  <c r="AL199" i="12"/>
  <c r="V200" i="12"/>
  <c r="W200" i="12"/>
  <c r="X200" i="12"/>
  <c r="Y200" i="12"/>
  <c r="Z200" i="12"/>
  <c r="AA200" i="12"/>
  <c r="AB200" i="12"/>
  <c r="AC200" i="12"/>
  <c r="AD200" i="12"/>
  <c r="AH200" i="12"/>
  <c r="AI200" i="12"/>
  <c r="AJ200" i="12"/>
  <c r="AK200" i="12"/>
  <c r="AL200" i="12"/>
  <c r="V201" i="12"/>
  <c r="W201" i="12"/>
  <c r="X201" i="12"/>
  <c r="Y201" i="12"/>
  <c r="Z201" i="12"/>
  <c r="AA201" i="12"/>
  <c r="AB201" i="12"/>
  <c r="AC201" i="12"/>
  <c r="AD201" i="12"/>
  <c r="AH201" i="12"/>
  <c r="AI201" i="12"/>
  <c r="AJ201" i="12"/>
  <c r="AK201" i="12"/>
  <c r="AL201" i="12"/>
  <c r="V202" i="12"/>
  <c r="W202" i="12"/>
  <c r="X202" i="12"/>
  <c r="Y202" i="12"/>
  <c r="Z202" i="12"/>
  <c r="AA202" i="12"/>
  <c r="AB202" i="12"/>
  <c r="AC202" i="12"/>
  <c r="AD202" i="12"/>
  <c r="AH202" i="12"/>
  <c r="AI202" i="12"/>
  <c r="AJ202" i="12"/>
  <c r="AK202" i="12"/>
  <c r="AL202" i="12"/>
  <c r="V203" i="12"/>
  <c r="W203" i="12"/>
  <c r="X203" i="12"/>
  <c r="Y203" i="12"/>
  <c r="Z203" i="12"/>
  <c r="AA203" i="12"/>
  <c r="AB203" i="12"/>
  <c r="AC203" i="12"/>
  <c r="AD203" i="12"/>
  <c r="AH203" i="12"/>
  <c r="AI203" i="12"/>
  <c r="AJ203" i="12"/>
  <c r="AK203" i="12"/>
  <c r="AL203" i="12"/>
  <c r="V204" i="12"/>
  <c r="W204" i="12"/>
  <c r="X204" i="12"/>
  <c r="Y204" i="12"/>
  <c r="Z204" i="12"/>
  <c r="AA204" i="12"/>
  <c r="AB204" i="12"/>
  <c r="AC204" i="12"/>
  <c r="AD204" i="12"/>
  <c r="AH204" i="12"/>
  <c r="AI204" i="12"/>
  <c r="AJ204" i="12"/>
  <c r="AK204" i="12"/>
  <c r="AL204" i="12"/>
  <c r="V205" i="12"/>
  <c r="W205" i="12"/>
  <c r="X205" i="12"/>
  <c r="Y205" i="12"/>
  <c r="Z205" i="12"/>
  <c r="AA205" i="12"/>
  <c r="AB205" i="12"/>
  <c r="AC205" i="12"/>
  <c r="AD205" i="12"/>
  <c r="AH205" i="12"/>
  <c r="AI205" i="12"/>
  <c r="AJ205" i="12"/>
  <c r="AK205" i="12"/>
  <c r="AL205" i="12"/>
  <c r="V206" i="12"/>
  <c r="W206" i="12"/>
  <c r="X206" i="12"/>
  <c r="Y206" i="12"/>
  <c r="Z206" i="12"/>
  <c r="AA206" i="12"/>
  <c r="AB206" i="12"/>
  <c r="AC206" i="12"/>
  <c r="AD206" i="12"/>
  <c r="AH206" i="12"/>
  <c r="AI206" i="12"/>
  <c r="AJ206" i="12"/>
  <c r="AK206" i="12"/>
  <c r="AL206" i="12"/>
  <c r="V207" i="12"/>
  <c r="W207" i="12"/>
  <c r="X207" i="12"/>
  <c r="Y207" i="12"/>
  <c r="Z207" i="12"/>
  <c r="AA207" i="12"/>
  <c r="AB207" i="12"/>
  <c r="AC207" i="12"/>
  <c r="AD207" i="12"/>
  <c r="AH207" i="12"/>
  <c r="AI207" i="12"/>
  <c r="AJ207" i="12"/>
  <c r="AK207" i="12"/>
  <c r="AL207" i="12"/>
  <c r="V208" i="12"/>
  <c r="W208" i="12"/>
  <c r="X208" i="12"/>
  <c r="Y208" i="12"/>
  <c r="Z208" i="12"/>
  <c r="AA208" i="12"/>
  <c r="AB208" i="12"/>
  <c r="AC208" i="12"/>
  <c r="AD208" i="12"/>
  <c r="AH208" i="12"/>
  <c r="AI208" i="12"/>
  <c r="AJ208" i="12"/>
  <c r="AK208" i="12"/>
  <c r="AL208" i="12"/>
  <c r="V209" i="12"/>
  <c r="W209" i="12"/>
  <c r="X209" i="12"/>
  <c r="Y209" i="12"/>
  <c r="Z209" i="12"/>
  <c r="AA209" i="12"/>
  <c r="AB209" i="12"/>
  <c r="AC209" i="12"/>
  <c r="AD209" i="12"/>
  <c r="AH209" i="12"/>
  <c r="AI209" i="12"/>
  <c r="AJ209" i="12"/>
  <c r="AK209" i="12"/>
  <c r="AL209" i="12"/>
  <c r="V210" i="12"/>
  <c r="W210" i="12"/>
  <c r="X210" i="12"/>
  <c r="Y210" i="12"/>
  <c r="Z210" i="12"/>
  <c r="AA210" i="12"/>
  <c r="AB210" i="12"/>
  <c r="AC210" i="12"/>
  <c r="AD210" i="12"/>
  <c r="AH210" i="12"/>
  <c r="AI210" i="12"/>
  <c r="AJ210" i="12"/>
  <c r="AK210" i="12"/>
  <c r="AL210" i="12"/>
  <c r="V211" i="12"/>
  <c r="W211" i="12"/>
  <c r="X211" i="12"/>
  <c r="Y211" i="12"/>
  <c r="Z211" i="12"/>
  <c r="AA211" i="12"/>
  <c r="AB211" i="12"/>
  <c r="AC211" i="12"/>
  <c r="AD211" i="12"/>
  <c r="AH211" i="12"/>
  <c r="AI211" i="12"/>
  <c r="AJ211" i="12"/>
  <c r="AK211" i="12"/>
  <c r="AL211" i="12"/>
  <c r="V212" i="12"/>
  <c r="W212" i="12"/>
  <c r="X212" i="12"/>
  <c r="Y212" i="12"/>
  <c r="Z212" i="12"/>
  <c r="AA212" i="12"/>
  <c r="AB212" i="12"/>
  <c r="AC212" i="12"/>
  <c r="AD212" i="12"/>
  <c r="AH212" i="12"/>
  <c r="AI212" i="12"/>
  <c r="AJ212" i="12"/>
  <c r="AK212" i="12"/>
  <c r="AL212" i="12"/>
  <c r="V213" i="12"/>
  <c r="W213" i="12"/>
  <c r="X213" i="12"/>
  <c r="Y213" i="12"/>
  <c r="Z213" i="12"/>
  <c r="AA213" i="12"/>
  <c r="AB213" i="12"/>
  <c r="AC213" i="12"/>
  <c r="AD213" i="12"/>
  <c r="AH213" i="12"/>
  <c r="AI213" i="12"/>
  <c r="AJ213" i="12"/>
  <c r="AK213" i="12"/>
  <c r="AL213" i="12"/>
  <c r="V214" i="12"/>
  <c r="W214" i="12"/>
  <c r="X214" i="12"/>
  <c r="Y214" i="12"/>
  <c r="Z214" i="12"/>
  <c r="AA214" i="12"/>
  <c r="AB214" i="12"/>
  <c r="AC214" i="12"/>
  <c r="AD214" i="12"/>
  <c r="AH214" i="12"/>
  <c r="AI214" i="12"/>
  <c r="AJ214" i="12"/>
  <c r="AK214" i="12"/>
  <c r="AL214" i="12"/>
  <c r="V215" i="12"/>
  <c r="W215" i="12"/>
  <c r="X215" i="12"/>
  <c r="Y215" i="12"/>
  <c r="Z215" i="12"/>
  <c r="AA215" i="12"/>
  <c r="AB215" i="12"/>
  <c r="AC215" i="12"/>
  <c r="AD215" i="12"/>
  <c r="AH215" i="12"/>
  <c r="AI215" i="12"/>
  <c r="AJ215" i="12"/>
  <c r="AK215" i="12"/>
  <c r="AL215" i="12"/>
  <c r="V216" i="12"/>
  <c r="W216" i="12"/>
  <c r="X216" i="12"/>
  <c r="Y216" i="12"/>
  <c r="Z216" i="12"/>
  <c r="AA216" i="12"/>
  <c r="AB216" i="12"/>
  <c r="AC216" i="12"/>
  <c r="AD216" i="12"/>
  <c r="AH216" i="12"/>
  <c r="AI216" i="12"/>
  <c r="AJ216" i="12"/>
  <c r="AK216" i="12"/>
  <c r="AL216" i="12"/>
  <c r="V217" i="12"/>
  <c r="W217" i="12"/>
  <c r="X217" i="12"/>
  <c r="Y217" i="12"/>
  <c r="Z217" i="12"/>
  <c r="AA217" i="12"/>
  <c r="AB217" i="12"/>
  <c r="AC217" i="12"/>
  <c r="AD217" i="12"/>
  <c r="AH217" i="12"/>
  <c r="AI217" i="12"/>
  <c r="AJ217" i="12"/>
  <c r="AK217" i="12"/>
  <c r="AL217" i="12"/>
  <c r="V218" i="12"/>
  <c r="W218" i="12"/>
  <c r="X218" i="12"/>
  <c r="Y218" i="12"/>
  <c r="Z218" i="12"/>
  <c r="AA218" i="12"/>
  <c r="AB218" i="12"/>
  <c r="AC218" i="12"/>
  <c r="AD218" i="12"/>
  <c r="AH218" i="12"/>
  <c r="AI218" i="12"/>
  <c r="AJ218" i="12"/>
  <c r="AK218" i="12"/>
  <c r="AL218" i="12"/>
  <c r="V219" i="12"/>
  <c r="W219" i="12"/>
  <c r="X219" i="12"/>
  <c r="Y219" i="12"/>
  <c r="Z219" i="12"/>
  <c r="AA219" i="12"/>
  <c r="AB219" i="12"/>
  <c r="AC219" i="12"/>
  <c r="AD219" i="12"/>
  <c r="AH219" i="12"/>
  <c r="AI219" i="12"/>
  <c r="AJ219" i="12"/>
  <c r="AK219" i="12"/>
  <c r="AL219" i="12"/>
  <c r="V220" i="12"/>
  <c r="W220" i="12"/>
  <c r="X220" i="12"/>
  <c r="Y220" i="12"/>
  <c r="Z220" i="12"/>
  <c r="AA220" i="12"/>
  <c r="AB220" i="12"/>
  <c r="AC220" i="12"/>
  <c r="AD220" i="12"/>
  <c r="AH220" i="12"/>
  <c r="AI220" i="12"/>
  <c r="AJ220" i="12"/>
  <c r="AK220" i="12"/>
  <c r="AL220" i="12"/>
  <c r="V221" i="12"/>
  <c r="W221" i="12"/>
  <c r="X221" i="12"/>
  <c r="Y221" i="12"/>
  <c r="Z221" i="12"/>
  <c r="AA221" i="12"/>
  <c r="AB221" i="12"/>
  <c r="AC221" i="12"/>
  <c r="AD221" i="12"/>
  <c r="AH221" i="12"/>
  <c r="AI221" i="12"/>
  <c r="AJ221" i="12"/>
  <c r="AK221" i="12"/>
  <c r="AL221" i="12"/>
  <c r="V222" i="12"/>
  <c r="W222" i="12"/>
  <c r="X222" i="12"/>
  <c r="Y222" i="12"/>
  <c r="Z222" i="12"/>
  <c r="AA222" i="12"/>
  <c r="AB222" i="12"/>
  <c r="AC222" i="12"/>
  <c r="AD222" i="12"/>
  <c r="AH222" i="12"/>
  <c r="AI222" i="12"/>
  <c r="AJ222" i="12"/>
  <c r="AK222" i="12"/>
  <c r="AL222" i="12"/>
  <c r="V223" i="12"/>
  <c r="W223" i="12"/>
  <c r="X223" i="12"/>
  <c r="Y223" i="12"/>
  <c r="Z223" i="12"/>
  <c r="AA223" i="12"/>
  <c r="AB223" i="12"/>
  <c r="AC223" i="12"/>
  <c r="AD223" i="12"/>
  <c r="AH223" i="12"/>
  <c r="AI223" i="12"/>
  <c r="AJ223" i="12"/>
  <c r="AK223" i="12"/>
  <c r="AL223" i="12"/>
  <c r="V224" i="12"/>
  <c r="W224" i="12"/>
  <c r="X224" i="12"/>
  <c r="Y224" i="12"/>
  <c r="Z224" i="12"/>
  <c r="AA224" i="12"/>
  <c r="AB224" i="12"/>
  <c r="AC224" i="12"/>
  <c r="AD224" i="12"/>
  <c r="AH224" i="12"/>
  <c r="AI224" i="12"/>
  <c r="AJ224" i="12"/>
  <c r="AK224" i="12"/>
  <c r="AL224" i="12"/>
  <c r="V225" i="12"/>
  <c r="W225" i="12"/>
  <c r="X225" i="12"/>
  <c r="Y225" i="12"/>
  <c r="Z225" i="12"/>
  <c r="AA225" i="12"/>
  <c r="AB225" i="12"/>
  <c r="AC225" i="12"/>
  <c r="AD225" i="12"/>
  <c r="AH225" i="12"/>
  <c r="AI225" i="12"/>
  <c r="AJ225" i="12"/>
  <c r="AK225" i="12"/>
  <c r="AL225" i="12"/>
  <c r="V226" i="12"/>
  <c r="W226" i="12"/>
  <c r="X226" i="12"/>
  <c r="Y226" i="12"/>
  <c r="Z226" i="12"/>
  <c r="AA226" i="12"/>
  <c r="AB226" i="12"/>
  <c r="AC226" i="12"/>
  <c r="AD226" i="12"/>
  <c r="AH226" i="12"/>
  <c r="AI226" i="12"/>
  <c r="AJ226" i="12"/>
  <c r="AK226" i="12"/>
  <c r="AL226" i="12"/>
  <c r="V227" i="12"/>
  <c r="W227" i="12"/>
  <c r="X227" i="12"/>
  <c r="Y227" i="12"/>
  <c r="Z227" i="12"/>
  <c r="AA227" i="12"/>
  <c r="AB227" i="12"/>
  <c r="AC227" i="12"/>
  <c r="AD227" i="12"/>
  <c r="AH227" i="12"/>
  <c r="AI227" i="12"/>
  <c r="AJ227" i="12"/>
  <c r="AK227" i="12"/>
  <c r="AL227" i="12"/>
  <c r="V228" i="12"/>
  <c r="W228" i="12"/>
  <c r="X228" i="12"/>
  <c r="Y228" i="12"/>
  <c r="Z228" i="12"/>
  <c r="AA228" i="12"/>
  <c r="AB228" i="12"/>
  <c r="AC228" i="12"/>
  <c r="AD228" i="12"/>
  <c r="AH228" i="12"/>
  <c r="AI228" i="12"/>
  <c r="AJ228" i="12"/>
  <c r="AK228" i="12"/>
  <c r="AL228" i="12"/>
  <c r="V229" i="12"/>
  <c r="W229" i="12"/>
  <c r="X229" i="12"/>
  <c r="Y229" i="12"/>
  <c r="Z229" i="12"/>
  <c r="AA229" i="12"/>
  <c r="AB229" i="12"/>
  <c r="AC229" i="12"/>
  <c r="AD229" i="12"/>
  <c r="AH229" i="12"/>
  <c r="AI229" i="12"/>
  <c r="AJ229" i="12"/>
  <c r="AK229" i="12"/>
  <c r="AL229" i="12"/>
  <c r="V230" i="12"/>
  <c r="W230" i="12"/>
  <c r="X230" i="12"/>
  <c r="Y230" i="12"/>
  <c r="Z230" i="12"/>
  <c r="AA230" i="12"/>
  <c r="AB230" i="12"/>
  <c r="AC230" i="12"/>
  <c r="AD230" i="12"/>
  <c r="AH230" i="12"/>
  <c r="AI230" i="12"/>
  <c r="AJ230" i="12"/>
  <c r="AK230" i="12"/>
  <c r="AL230" i="12"/>
  <c r="V231" i="12"/>
  <c r="W231" i="12"/>
  <c r="X231" i="12"/>
  <c r="Y231" i="12"/>
  <c r="Z231" i="12"/>
  <c r="AA231" i="12"/>
  <c r="AB231" i="12"/>
  <c r="AC231" i="12"/>
  <c r="AD231" i="12"/>
  <c r="AH231" i="12"/>
  <c r="AI231" i="12"/>
  <c r="AJ231" i="12"/>
  <c r="AK231" i="12"/>
  <c r="AL231" i="12"/>
  <c r="V232" i="12"/>
  <c r="W232" i="12"/>
  <c r="X232" i="12"/>
  <c r="Y232" i="12"/>
  <c r="Z232" i="12"/>
  <c r="AA232" i="12"/>
  <c r="AB232" i="12"/>
  <c r="AC232" i="12"/>
  <c r="AD232" i="12"/>
  <c r="AH232" i="12"/>
  <c r="AI232" i="12"/>
  <c r="AJ232" i="12"/>
  <c r="AK232" i="12"/>
  <c r="AL232" i="12"/>
  <c r="V233" i="12"/>
  <c r="W233" i="12"/>
  <c r="X233" i="12"/>
  <c r="Y233" i="12"/>
  <c r="Z233" i="12"/>
  <c r="AA233" i="12"/>
  <c r="AB233" i="12"/>
  <c r="AC233" i="12"/>
  <c r="AD233" i="12"/>
  <c r="AH233" i="12"/>
  <c r="AI233" i="12"/>
  <c r="AJ233" i="12"/>
  <c r="AK233" i="12"/>
  <c r="AL233" i="12"/>
  <c r="V234" i="12"/>
  <c r="W234" i="12"/>
  <c r="X234" i="12"/>
  <c r="Y234" i="12"/>
  <c r="Z234" i="12"/>
  <c r="AA234" i="12"/>
  <c r="AB234" i="12"/>
  <c r="AC234" i="12"/>
  <c r="AD234" i="12"/>
  <c r="AH234" i="12"/>
  <c r="AI234" i="12"/>
  <c r="AJ234" i="12"/>
  <c r="AK234" i="12"/>
  <c r="AL234" i="12"/>
  <c r="V235" i="12"/>
  <c r="W235" i="12"/>
  <c r="X235" i="12"/>
  <c r="Y235" i="12"/>
  <c r="Z235" i="12"/>
  <c r="AA235" i="12"/>
  <c r="AB235" i="12"/>
  <c r="AC235" i="12"/>
  <c r="AD235" i="12"/>
  <c r="AH235" i="12"/>
  <c r="AI235" i="12"/>
  <c r="AJ235" i="12"/>
  <c r="AK235" i="12"/>
  <c r="AL235" i="12"/>
  <c r="V236" i="12"/>
  <c r="W236" i="12"/>
  <c r="X236" i="12"/>
  <c r="Y236" i="12"/>
  <c r="Z236" i="12"/>
  <c r="AA236" i="12"/>
  <c r="AB236" i="12"/>
  <c r="AC236" i="12"/>
  <c r="AD236" i="12"/>
  <c r="AH236" i="12"/>
  <c r="AI236" i="12"/>
  <c r="AJ236" i="12"/>
  <c r="AK236" i="12"/>
  <c r="AL236" i="12"/>
  <c r="V237" i="12"/>
  <c r="W237" i="12"/>
  <c r="X237" i="12"/>
  <c r="Y237" i="12"/>
  <c r="Z237" i="12"/>
  <c r="AA237" i="12"/>
  <c r="AB237" i="12"/>
  <c r="AC237" i="12"/>
  <c r="AD237" i="12"/>
  <c r="AH237" i="12"/>
  <c r="AI237" i="12"/>
  <c r="AJ237" i="12"/>
  <c r="AK237" i="12"/>
  <c r="AL237" i="12"/>
  <c r="V238" i="12"/>
  <c r="W238" i="12"/>
  <c r="X238" i="12"/>
  <c r="Y238" i="12"/>
  <c r="Z238" i="12"/>
  <c r="AA238" i="12"/>
  <c r="AB238" i="12"/>
  <c r="AC238" i="12"/>
  <c r="AD238" i="12"/>
  <c r="AH238" i="12"/>
  <c r="AI238" i="12"/>
  <c r="AJ238" i="12"/>
  <c r="AK238" i="12"/>
  <c r="AL238" i="12"/>
  <c r="V239" i="12"/>
  <c r="W239" i="12"/>
  <c r="X239" i="12"/>
  <c r="Y239" i="12"/>
  <c r="Z239" i="12"/>
  <c r="AA239" i="12"/>
  <c r="AB239" i="12"/>
  <c r="AC239" i="12"/>
  <c r="AD239" i="12"/>
  <c r="AH239" i="12"/>
  <c r="AI239" i="12"/>
  <c r="AJ239" i="12"/>
  <c r="AK239" i="12"/>
  <c r="AL239" i="12"/>
  <c r="V240" i="12"/>
  <c r="W240" i="12"/>
  <c r="X240" i="12"/>
  <c r="Y240" i="12"/>
  <c r="Z240" i="12"/>
  <c r="AA240" i="12"/>
  <c r="AB240" i="12"/>
  <c r="AC240" i="12"/>
  <c r="AD240" i="12"/>
  <c r="AH240" i="12"/>
  <c r="AI240" i="12"/>
  <c r="AJ240" i="12"/>
  <c r="AK240" i="12"/>
  <c r="AL240" i="12"/>
  <c r="V241" i="12"/>
  <c r="W241" i="12"/>
  <c r="X241" i="12"/>
  <c r="Y241" i="12"/>
  <c r="Z241" i="12"/>
  <c r="AA241" i="12"/>
  <c r="AB241" i="12"/>
  <c r="AC241" i="12"/>
  <c r="AD241" i="12"/>
  <c r="AH241" i="12"/>
  <c r="AI241" i="12"/>
  <c r="AJ241" i="12"/>
  <c r="AK241" i="12"/>
  <c r="AL241" i="12"/>
  <c r="V242" i="12"/>
  <c r="W242" i="12"/>
  <c r="X242" i="12"/>
  <c r="Y242" i="12"/>
  <c r="Z242" i="12"/>
  <c r="AA242" i="12"/>
  <c r="AB242" i="12"/>
  <c r="AC242" i="12"/>
  <c r="AD242" i="12"/>
  <c r="AH242" i="12"/>
  <c r="AI242" i="12"/>
  <c r="AJ242" i="12"/>
  <c r="AK242" i="12"/>
  <c r="AL242" i="12"/>
  <c r="V243" i="12"/>
  <c r="W243" i="12"/>
  <c r="X243" i="12"/>
  <c r="Y243" i="12"/>
  <c r="Z243" i="12"/>
  <c r="AA243" i="12"/>
  <c r="AB243" i="12"/>
  <c r="AC243" i="12"/>
  <c r="AD243" i="12"/>
  <c r="AH243" i="12"/>
  <c r="AI243" i="12"/>
  <c r="AJ243" i="12"/>
  <c r="AK243" i="12"/>
  <c r="AL243" i="12"/>
  <c r="V244" i="12"/>
  <c r="W244" i="12"/>
  <c r="X244" i="12"/>
  <c r="Y244" i="12"/>
  <c r="Z244" i="12"/>
  <c r="AA244" i="12"/>
  <c r="AB244" i="12"/>
  <c r="AC244" i="12"/>
  <c r="AD244" i="12"/>
  <c r="AH244" i="12"/>
  <c r="AI244" i="12"/>
  <c r="AJ244" i="12"/>
  <c r="AK244" i="12"/>
  <c r="AL244" i="12"/>
  <c r="V245" i="12"/>
  <c r="W245" i="12"/>
  <c r="X245" i="12"/>
  <c r="Y245" i="12"/>
  <c r="Z245" i="12"/>
  <c r="AA245" i="12"/>
  <c r="AB245" i="12"/>
  <c r="AC245" i="12"/>
  <c r="AD245" i="12"/>
  <c r="AH245" i="12"/>
  <c r="AI245" i="12"/>
  <c r="AJ245" i="12"/>
  <c r="AK245" i="12"/>
  <c r="AL245" i="12"/>
  <c r="V246" i="12"/>
  <c r="W246" i="12"/>
  <c r="X246" i="12"/>
  <c r="Y246" i="12"/>
  <c r="Z246" i="12"/>
  <c r="AA246" i="12"/>
  <c r="AB246" i="12"/>
  <c r="AC246" i="12"/>
  <c r="AD246" i="12"/>
  <c r="AH246" i="12"/>
  <c r="AI246" i="12"/>
  <c r="AJ246" i="12"/>
  <c r="AK246" i="12"/>
  <c r="AL246" i="12"/>
  <c r="V247" i="12"/>
  <c r="W247" i="12"/>
  <c r="X247" i="12"/>
  <c r="Y247" i="12"/>
  <c r="Z247" i="12"/>
  <c r="AA247" i="12"/>
  <c r="AB247" i="12"/>
  <c r="AC247" i="12"/>
  <c r="AD247" i="12"/>
  <c r="AH247" i="12"/>
  <c r="AI247" i="12"/>
  <c r="AJ247" i="12"/>
  <c r="AK247" i="12"/>
  <c r="AL247" i="12"/>
  <c r="V248" i="12"/>
  <c r="W248" i="12"/>
  <c r="X248" i="12"/>
  <c r="Y248" i="12"/>
  <c r="Z248" i="12"/>
  <c r="AA248" i="12"/>
  <c r="AB248" i="12"/>
  <c r="AC248" i="12"/>
  <c r="AD248" i="12"/>
  <c r="AH248" i="12"/>
  <c r="AI248" i="12"/>
  <c r="AJ248" i="12"/>
  <c r="AK248" i="12"/>
  <c r="AL248" i="12"/>
  <c r="V249" i="12"/>
  <c r="W249" i="12"/>
  <c r="X249" i="12"/>
  <c r="Y249" i="12"/>
  <c r="Z249" i="12"/>
  <c r="AA249" i="12"/>
  <c r="AB249" i="12"/>
  <c r="AC249" i="12"/>
  <c r="AD249" i="12"/>
  <c r="AH249" i="12"/>
  <c r="AI249" i="12"/>
  <c r="AJ249" i="12"/>
  <c r="AK249" i="12"/>
  <c r="AL249" i="12"/>
  <c r="V250" i="12"/>
  <c r="W250" i="12"/>
  <c r="X250" i="12"/>
  <c r="Y250" i="12"/>
  <c r="Z250" i="12"/>
  <c r="AA250" i="12"/>
  <c r="AB250" i="12"/>
  <c r="AC250" i="12"/>
  <c r="AD250" i="12"/>
  <c r="AH250" i="12"/>
  <c r="AI250" i="12"/>
  <c r="AJ250" i="12"/>
  <c r="AK250" i="12"/>
  <c r="AL250" i="12"/>
  <c r="V251" i="12"/>
  <c r="W251" i="12"/>
  <c r="X251" i="12"/>
  <c r="Y251" i="12"/>
  <c r="Z251" i="12"/>
  <c r="AA251" i="12"/>
  <c r="AB251" i="12"/>
  <c r="AC251" i="12"/>
  <c r="AD251" i="12"/>
  <c r="AH251" i="12"/>
  <c r="AI251" i="12"/>
  <c r="AJ251" i="12"/>
  <c r="AK251" i="12"/>
  <c r="AL251" i="12"/>
  <c r="V252" i="12"/>
  <c r="W252" i="12"/>
  <c r="X252" i="12"/>
  <c r="Y252" i="12"/>
  <c r="Z252" i="12"/>
  <c r="AA252" i="12"/>
  <c r="AB252" i="12"/>
  <c r="AC252" i="12"/>
  <c r="AD252" i="12"/>
  <c r="AH252" i="12"/>
  <c r="AI252" i="12"/>
  <c r="AJ252" i="12"/>
  <c r="AK252" i="12"/>
  <c r="AL252" i="12"/>
  <c r="V253" i="12"/>
  <c r="W253" i="12"/>
  <c r="X253" i="12"/>
  <c r="Y253" i="12"/>
  <c r="Z253" i="12"/>
  <c r="AA253" i="12"/>
  <c r="AB253" i="12"/>
  <c r="AC253" i="12"/>
  <c r="AD253" i="12"/>
  <c r="AH253" i="12"/>
  <c r="AI253" i="12"/>
  <c r="AJ253" i="12"/>
  <c r="AK253" i="12"/>
  <c r="AL253" i="12"/>
  <c r="V254" i="12"/>
  <c r="W254" i="12"/>
  <c r="X254" i="12"/>
  <c r="Y254" i="12"/>
  <c r="Z254" i="12"/>
  <c r="AA254" i="12"/>
  <c r="AB254" i="12"/>
  <c r="AC254" i="12"/>
  <c r="AD254" i="12"/>
  <c r="AH254" i="12"/>
  <c r="AI254" i="12"/>
  <c r="AJ254" i="12"/>
  <c r="AK254" i="12"/>
  <c r="AL254" i="12"/>
  <c r="V255" i="12"/>
  <c r="W255" i="12"/>
  <c r="X255" i="12"/>
  <c r="Y255" i="12"/>
  <c r="Z255" i="12"/>
  <c r="AA255" i="12"/>
  <c r="AB255" i="12"/>
  <c r="AC255" i="12"/>
  <c r="AD255" i="12"/>
  <c r="AH255" i="12"/>
  <c r="AI255" i="12"/>
  <c r="AJ255" i="12"/>
  <c r="AK255" i="12"/>
  <c r="AL255" i="12"/>
  <c r="V256" i="12"/>
  <c r="W256" i="12"/>
  <c r="X256" i="12"/>
  <c r="Y256" i="12"/>
  <c r="Z256" i="12"/>
  <c r="AA256" i="12"/>
  <c r="AB256" i="12"/>
  <c r="AC256" i="12"/>
  <c r="AD256" i="12"/>
  <c r="AH256" i="12"/>
  <c r="AI256" i="12"/>
  <c r="AJ256" i="12"/>
  <c r="AK256" i="12"/>
  <c r="AL256" i="12"/>
  <c r="V257" i="12"/>
  <c r="W257" i="12"/>
  <c r="X257" i="12"/>
  <c r="Y257" i="12"/>
  <c r="Z257" i="12"/>
  <c r="AA257" i="12"/>
  <c r="AB257" i="12"/>
  <c r="AC257" i="12"/>
  <c r="AD257" i="12"/>
  <c r="AH257" i="12"/>
  <c r="AI257" i="12"/>
  <c r="AJ257" i="12"/>
  <c r="AK257" i="12"/>
  <c r="AL257" i="12"/>
  <c r="V258" i="12"/>
  <c r="W258" i="12"/>
  <c r="X258" i="12"/>
  <c r="Y258" i="12"/>
  <c r="Z258" i="12"/>
  <c r="AA258" i="12"/>
  <c r="AB258" i="12"/>
  <c r="AC258" i="12"/>
  <c r="AD258" i="12"/>
  <c r="AH258" i="12"/>
  <c r="AI258" i="12"/>
  <c r="AJ258" i="12"/>
  <c r="AK258" i="12"/>
  <c r="AL258" i="12"/>
  <c r="V259" i="12"/>
  <c r="W259" i="12"/>
  <c r="X259" i="12"/>
  <c r="Y259" i="12"/>
  <c r="Z259" i="12"/>
  <c r="AA259" i="12"/>
  <c r="AB259" i="12"/>
  <c r="AC259" i="12"/>
  <c r="AD259" i="12"/>
  <c r="AH259" i="12"/>
  <c r="AI259" i="12"/>
  <c r="AJ259" i="12"/>
  <c r="AK259" i="12"/>
  <c r="AL259" i="12"/>
  <c r="V260" i="12"/>
  <c r="W260" i="12"/>
  <c r="X260" i="12"/>
  <c r="Y260" i="12"/>
  <c r="Z260" i="12"/>
  <c r="AA260" i="12"/>
  <c r="AB260" i="12"/>
  <c r="AC260" i="12"/>
  <c r="AD260" i="12"/>
  <c r="AH260" i="12"/>
  <c r="AI260" i="12"/>
  <c r="AJ260" i="12"/>
  <c r="AK260" i="12"/>
  <c r="AL260" i="12"/>
  <c r="V261" i="12"/>
  <c r="W261" i="12"/>
  <c r="X261" i="12"/>
  <c r="Y261" i="12"/>
  <c r="Z261" i="12"/>
  <c r="AA261" i="12"/>
  <c r="AB261" i="12"/>
  <c r="AC261" i="12"/>
  <c r="AD261" i="12"/>
  <c r="AH261" i="12"/>
  <c r="AI261" i="12"/>
  <c r="AJ261" i="12"/>
  <c r="AK261" i="12"/>
  <c r="AL261" i="12"/>
  <c r="V262" i="12"/>
  <c r="W262" i="12"/>
  <c r="X262" i="12"/>
  <c r="Y262" i="12"/>
  <c r="Z262" i="12"/>
  <c r="AA262" i="12"/>
  <c r="AB262" i="12"/>
  <c r="AC262" i="12"/>
  <c r="AD262" i="12"/>
  <c r="AH262" i="12"/>
  <c r="AI262" i="12"/>
  <c r="AJ262" i="12"/>
  <c r="AK262" i="12"/>
  <c r="AL262" i="12"/>
  <c r="V263" i="12"/>
  <c r="W263" i="12"/>
  <c r="X263" i="12"/>
  <c r="Y263" i="12"/>
  <c r="Z263" i="12"/>
  <c r="AA263" i="12"/>
  <c r="AB263" i="12"/>
  <c r="AC263" i="12"/>
  <c r="AD263" i="12"/>
  <c r="AH263" i="12"/>
  <c r="AI263" i="12"/>
  <c r="AJ263" i="12"/>
  <c r="AK263" i="12"/>
  <c r="AL263" i="12"/>
  <c r="V264" i="12"/>
  <c r="W264" i="12"/>
  <c r="X264" i="12"/>
  <c r="Y264" i="12"/>
  <c r="Z264" i="12"/>
  <c r="AA264" i="12"/>
  <c r="AB264" i="12"/>
  <c r="AC264" i="12"/>
  <c r="AD264" i="12"/>
  <c r="AH264" i="12"/>
  <c r="AI264" i="12"/>
  <c r="AJ264" i="12"/>
  <c r="AK264" i="12"/>
  <c r="AL264" i="12"/>
  <c r="V265" i="12"/>
  <c r="W265" i="12"/>
  <c r="X265" i="12"/>
  <c r="Y265" i="12"/>
  <c r="Z265" i="12"/>
  <c r="AA265" i="12"/>
  <c r="AB265" i="12"/>
  <c r="AC265" i="12"/>
  <c r="AD265" i="12"/>
  <c r="AH265" i="12"/>
  <c r="AI265" i="12"/>
  <c r="AJ265" i="12"/>
  <c r="AK265" i="12"/>
  <c r="AL265" i="12"/>
  <c r="V266" i="12"/>
  <c r="W266" i="12"/>
  <c r="X266" i="12"/>
  <c r="Y266" i="12"/>
  <c r="Z266" i="12"/>
  <c r="AA266" i="12"/>
  <c r="AB266" i="12"/>
  <c r="AC266" i="12"/>
  <c r="AD266" i="12"/>
  <c r="AH266" i="12"/>
  <c r="AI266" i="12"/>
  <c r="AJ266" i="12"/>
  <c r="AK266" i="12"/>
  <c r="AL266" i="12"/>
  <c r="V267" i="12"/>
  <c r="W267" i="12"/>
  <c r="X267" i="12"/>
  <c r="Y267" i="12"/>
  <c r="Z267" i="12"/>
  <c r="AA267" i="12"/>
  <c r="AB267" i="12"/>
  <c r="AC267" i="12"/>
  <c r="AD267" i="12"/>
  <c r="AH267" i="12"/>
  <c r="AI267" i="12"/>
  <c r="AJ267" i="12"/>
  <c r="AK267" i="12"/>
  <c r="AL267" i="12"/>
  <c r="V268" i="12"/>
  <c r="W268" i="12"/>
  <c r="X268" i="12"/>
  <c r="Y268" i="12"/>
  <c r="Z268" i="12"/>
  <c r="AA268" i="12"/>
  <c r="AB268" i="12"/>
  <c r="AC268" i="12"/>
  <c r="AD268" i="12"/>
  <c r="AH268" i="12"/>
  <c r="AI268" i="12"/>
  <c r="AJ268" i="12"/>
  <c r="AK268" i="12"/>
  <c r="AL268" i="12"/>
  <c r="V269" i="12"/>
  <c r="W269" i="12"/>
  <c r="X269" i="12"/>
  <c r="Y269" i="12"/>
  <c r="Z269" i="12"/>
  <c r="AA269" i="12"/>
  <c r="AB269" i="12"/>
  <c r="AC269" i="12"/>
  <c r="AD269" i="12"/>
  <c r="AH269" i="12"/>
  <c r="AI269" i="12"/>
  <c r="AJ269" i="12"/>
  <c r="AK269" i="12"/>
  <c r="AL269" i="12"/>
  <c r="V270" i="12"/>
  <c r="W270" i="12"/>
  <c r="X270" i="12"/>
  <c r="Y270" i="12"/>
  <c r="Z270" i="12"/>
  <c r="AA270" i="12"/>
  <c r="AB270" i="12"/>
  <c r="AC270" i="12"/>
  <c r="AD270" i="12"/>
  <c r="AH270" i="12"/>
  <c r="AI270" i="12"/>
  <c r="AJ270" i="12"/>
  <c r="AK270" i="12"/>
  <c r="AL270" i="12"/>
  <c r="V271" i="12"/>
  <c r="W271" i="12"/>
  <c r="X271" i="12"/>
  <c r="Y271" i="12"/>
  <c r="Z271" i="12"/>
  <c r="AA271" i="12"/>
  <c r="AB271" i="12"/>
  <c r="AC271" i="12"/>
  <c r="AD271" i="12"/>
  <c r="AH271" i="12"/>
  <c r="AI271" i="12"/>
  <c r="AJ271" i="12"/>
  <c r="AK271" i="12"/>
  <c r="AL271" i="12"/>
  <c r="V272" i="12"/>
  <c r="W272" i="12"/>
  <c r="X272" i="12"/>
  <c r="Y272" i="12"/>
  <c r="Z272" i="12"/>
  <c r="AA272" i="12"/>
  <c r="AB272" i="12"/>
  <c r="AC272" i="12"/>
  <c r="AD272" i="12"/>
  <c r="AH272" i="12"/>
  <c r="AI272" i="12"/>
  <c r="AJ272" i="12"/>
  <c r="AK272" i="12"/>
  <c r="AL272" i="12"/>
  <c r="V273" i="12"/>
  <c r="W273" i="12"/>
  <c r="X273" i="12"/>
  <c r="Y273" i="12"/>
  <c r="Z273" i="12"/>
  <c r="AA273" i="12"/>
  <c r="AB273" i="12"/>
  <c r="AC273" i="12"/>
  <c r="AD273" i="12"/>
  <c r="AH273" i="12"/>
  <c r="AI273" i="12"/>
  <c r="AJ273" i="12"/>
  <c r="AK273" i="12"/>
  <c r="AL273" i="12"/>
  <c r="V274" i="12"/>
  <c r="W274" i="12"/>
  <c r="X274" i="12"/>
  <c r="Y274" i="12"/>
  <c r="Z274" i="12"/>
  <c r="AA274" i="12"/>
  <c r="AB274" i="12"/>
  <c r="AC274" i="12"/>
  <c r="AD274" i="12"/>
  <c r="AH274" i="12"/>
  <c r="AI274" i="12"/>
  <c r="AJ274" i="12"/>
  <c r="AK274" i="12"/>
  <c r="AL274" i="12"/>
  <c r="V275" i="12"/>
  <c r="W275" i="12"/>
  <c r="X275" i="12"/>
  <c r="Y275" i="12"/>
  <c r="Z275" i="12"/>
  <c r="AA275" i="12"/>
  <c r="AB275" i="12"/>
  <c r="AC275" i="12"/>
  <c r="AD275" i="12"/>
  <c r="AH275" i="12"/>
  <c r="AI275" i="12"/>
  <c r="AJ275" i="12"/>
  <c r="AK275" i="12"/>
  <c r="AL275" i="12"/>
  <c r="V276" i="12"/>
  <c r="W276" i="12"/>
  <c r="X276" i="12"/>
  <c r="Y276" i="12"/>
  <c r="Z276" i="12"/>
  <c r="AA276" i="12"/>
  <c r="AB276" i="12"/>
  <c r="AC276" i="12"/>
  <c r="AD276" i="12"/>
  <c r="AH276" i="12"/>
  <c r="AI276" i="12"/>
  <c r="AJ276" i="12"/>
  <c r="AK276" i="12"/>
  <c r="AL276" i="12"/>
  <c r="V277" i="12"/>
  <c r="W277" i="12"/>
  <c r="X277" i="12"/>
  <c r="Y277" i="12"/>
  <c r="Z277" i="12"/>
  <c r="AA277" i="12"/>
  <c r="AB277" i="12"/>
  <c r="AC277" i="12"/>
  <c r="AD277" i="12"/>
  <c r="AH277" i="12"/>
  <c r="AI277" i="12"/>
  <c r="AJ277" i="12"/>
  <c r="AK277" i="12"/>
  <c r="AL277" i="12"/>
  <c r="V278" i="12"/>
  <c r="W278" i="12"/>
  <c r="X278" i="12"/>
  <c r="Y278" i="12"/>
  <c r="Z278" i="12"/>
  <c r="AA278" i="12"/>
  <c r="AB278" i="12"/>
  <c r="AC278" i="12"/>
  <c r="AD278" i="12"/>
  <c r="AH278" i="12"/>
  <c r="AI278" i="12"/>
  <c r="AJ278" i="12"/>
  <c r="AK278" i="12"/>
  <c r="AL278" i="12"/>
  <c r="V279" i="12"/>
  <c r="W279" i="12"/>
  <c r="X279" i="12"/>
  <c r="Y279" i="12"/>
  <c r="Z279" i="12"/>
  <c r="AA279" i="12"/>
  <c r="AB279" i="12"/>
  <c r="AC279" i="12"/>
  <c r="AD279" i="12"/>
  <c r="AH279" i="12"/>
  <c r="AI279" i="12"/>
  <c r="AJ279" i="12"/>
  <c r="AK279" i="12"/>
  <c r="AL279" i="12"/>
  <c r="V280" i="12"/>
  <c r="W280" i="12"/>
  <c r="X280" i="12"/>
  <c r="Y280" i="12"/>
  <c r="Z280" i="12"/>
  <c r="AA280" i="12"/>
  <c r="AB280" i="12"/>
  <c r="AC280" i="12"/>
  <c r="AD280" i="12"/>
  <c r="AH280" i="12"/>
  <c r="AI280" i="12"/>
  <c r="AJ280" i="12"/>
  <c r="AK280" i="12"/>
  <c r="AL280" i="12"/>
  <c r="V281" i="12"/>
  <c r="W281" i="12"/>
  <c r="X281" i="12"/>
  <c r="Y281" i="12"/>
  <c r="Z281" i="12"/>
  <c r="AA281" i="12"/>
  <c r="AB281" i="12"/>
  <c r="AC281" i="12"/>
  <c r="AD281" i="12"/>
  <c r="AH281" i="12"/>
  <c r="AI281" i="12"/>
  <c r="AJ281" i="12"/>
  <c r="AK281" i="12"/>
  <c r="AL281" i="12"/>
  <c r="V282" i="12"/>
  <c r="W282" i="12"/>
  <c r="X282" i="12"/>
  <c r="Y282" i="12"/>
  <c r="Z282" i="12"/>
  <c r="AA282" i="12"/>
  <c r="AB282" i="12"/>
  <c r="AC282" i="12"/>
  <c r="AD282" i="12"/>
  <c r="AH282" i="12"/>
  <c r="AI282" i="12"/>
  <c r="AJ282" i="12"/>
  <c r="AK282" i="12"/>
  <c r="AL282" i="12"/>
  <c r="V283" i="12"/>
  <c r="W283" i="12"/>
  <c r="X283" i="12"/>
  <c r="Y283" i="12"/>
  <c r="Z283" i="12"/>
  <c r="AA283" i="12"/>
  <c r="AB283" i="12"/>
  <c r="AC283" i="12"/>
  <c r="AD283" i="12"/>
  <c r="AH283" i="12"/>
  <c r="AI283" i="12"/>
  <c r="AJ283" i="12"/>
  <c r="AK283" i="12"/>
  <c r="AL283" i="12"/>
  <c r="V284" i="12"/>
  <c r="W284" i="12"/>
  <c r="X284" i="12"/>
  <c r="Y284" i="12"/>
  <c r="Z284" i="12"/>
  <c r="AA284" i="12"/>
  <c r="AB284" i="12"/>
  <c r="AC284" i="12"/>
  <c r="AD284" i="12"/>
  <c r="AH284" i="12"/>
  <c r="AI284" i="12"/>
  <c r="AJ284" i="12"/>
  <c r="AK284" i="12"/>
  <c r="AL284" i="12"/>
  <c r="V285" i="12"/>
  <c r="W285" i="12"/>
  <c r="X285" i="12"/>
  <c r="Y285" i="12"/>
  <c r="Z285" i="12"/>
  <c r="AA285" i="12"/>
  <c r="AB285" i="12"/>
  <c r="AC285" i="12"/>
  <c r="AD285" i="12"/>
  <c r="AH285" i="12"/>
  <c r="AI285" i="12"/>
  <c r="AJ285" i="12"/>
  <c r="AK285" i="12"/>
  <c r="AL285" i="12"/>
  <c r="V286" i="12"/>
  <c r="W286" i="12"/>
  <c r="X286" i="12"/>
  <c r="Y286" i="12"/>
  <c r="Z286" i="12"/>
  <c r="AA286" i="12"/>
  <c r="AB286" i="12"/>
  <c r="AC286" i="12"/>
  <c r="AD286" i="12"/>
  <c r="AH286" i="12"/>
  <c r="AI286" i="12"/>
  <c r="AJ286" i="12"/>
  <c r="AK286" i="12"/>
  <c r="AL286" i="12"/>
  <c r="V287" i="12"/>
  <c r="W287" i="12"/>
  <c r="X287" i="12"/>
  <c r="Y287" i="12"/>
  <c r="Z287" i="12"/>
  <c r="AA287" i="12"/>
  <c r="AB287" i="12"/>
  <c r="AC287" i="12"/>
  <c r="AD287" i="12"/>
  <c r="AH287" i="12"/>
  <c r="AI287" i="12"/>
  <c r="AJ287" i="12"/>
  <c r="AK287" i="12"/>
  <c r="AL287" i="12"/>
  <c r="V288" i="12"/>
  <c r="W288" i="12"/>
  <c r="X288" i="12"/>
  <c r="Y288" i="12"/>
  <c r="Z288" i="12"/>
  <c r="AA288" i="12"/>
  <c r="AB288" i="12"/>
  <c r="AC288" i="12"/>
  <c r="AD288" i="12"/>
  <c r="AH288" i="12"/>
  <c r="AI288" i="12"/>
  <c r="AJ288" i="12"/>
  <c r="AK288" i="12"/>
  <c r="AL288" i="12"/>
  <c r="V289" i="12"/>
  <c r="W289" i="12"/>
  <c r="X289" i="12"/>
  <c r="Y289" i="12"/>
  <c r="Z289" i="12"/>
  <c r="AA289" i="12"/>
  <c r="AB289" i="12"/>
  <c r="AC289" i="12"/>
  <c r="AD289" i="12"/>
  <c r="AH289" i="12"/>
  <c r="AI289" i="12"/>
  <c r="AJ289" i="12"/>
  <c r="AK289" i="12"/>
  <c r="AL289" i="12"/>
  <c r="V290" i="12"/>
  <c r="W290" i="12"/>
  <c r="X290" i="12"/>
  <c r="Y290" i="12"/>
  <c r="Z290" i="12"/>
  <c r="AA290" i="12"/>
  <c r="AB290" i="12"/>
  <c r="AC290" i="12"/>
  <c r="AD290" i="12"/>
  <c r="AH290" i="12"/>
  <c r="AI290" i="12"/>
  <c r="AJ290" i="12"/>
  <c r="AK290" i="12"/>
  <c r="AL290" i="12"/>
  <c r="V291" i="12"/>
  <c r="W291" i="12"/>
  <c r="X291" i="12"/>
  <c r="Y291" i="12"/>
  <c r="Z291" i="12"/>
  <c r="AA291" i="12"/>
  <c r="AB291" i="12"/>
  <c r="AC291" i="12"/>
  <c r="AD291" i="12"/>
  <c r="AH291" i="12"/>
  <c r="AI291" i="12"/>
  <c r="AJ291" i="12"/>
  <c r="AK291" i="12"/>
  <c r="AL291" i="12"/>
  <c r="V292" i="12"/>
  <c r="W292" i="12"/>
  <c r="X292" i="12"/>
  <c r="Y292" i="12"/>
  <c r="Z292" i="12"/>
  <c r="AA292" i="12"/>
  <c r="AB292" i="12"/>
  <c r="AC292" i="12"/>
  <c r="AD292" i="12"/>
  <c r="AH292" i="12"/>
  <c r="AI292" i="12"/>
  <c r="AJ292" i="12"/>
  <c r="AK292" i="12"/>
  <c r="AL292" i="12"/>
  <c r="V293" i="12"/>
  <c r="W293" i="12"/>
  <c r="X293" i="12"/>
  <c r="Y293" i="12"/>
  <c r="Z293" i="12"/>
  <c r="AA293" i="12"/>
  <c r="AB293" i="12"/>
  <c r="AC293" i="12"/>
  <c r="AD293" i="12"/>
  <c r="AH293" i="12"/>
  <c r="AI293" i="12"/>
  <c r="AJ293" i="12"/>
  <c r="AK293" i="12"/>
  <c r="AL293" i="12"/>
  <c r="V294" i="12"/>
  <c r="W294" i="12"/>
  <c r="X294" i="12"/>
  <c r="Y294" i="12"/>
  <c r="Z294" i="12"/>
  <c r="AA294" i="12"/>
  <c r="AB294" i="12"/>
  <c r="AC294" i="12"/>
  <c r="AD294" i="12"/>
  <c r="AH294" i="12"/>
  <c r="AI294" i="12"/>
  <c r="AJ294" i="12"/>
  <c r="AK294" i="12"/>
  <c r="AL294" i="12"/>
  <c r="V295" i="12"/>
  <c r="W295" i="12"/>
  <c r="X295" i="12"/>
  <c r="Y295" i="12"/>
  <c r="Z295" i="12"/>
  <c r="AA295" i="12"/>
  <c r="AB295" i="12"/>
  <c r="AC295" i="12"/>
  <c r="AD295" i="12"/>
  <c r="AH295" i="12"/>
  <c r="AI295" i="12"/>
  <c r="AJ295" i="12"/>
  <c r="AK295" i="12"/>
  <c r="AL295" i="12"/>
  <c r="V296" i="12"/>
  <c r="W296" i="12"/>
  <c r="X296" i="12"/>
  <c r="Y296" i="12"/>
  <c r="Z296" i="12"/>
  <c r="AA296" i="12"/>
  <c r="AB296" i="12"/>
  <c r="AC296" i="12"/>
  <c r="AD296" i="12"/>
  <c r="AH296" i="12"/>
  <c r="AI296" i="12"/>
  <c r="AJ296" i="12"/>
  <c r="AK296" i="12"/>
  <c r="AL296" i="12"/>
  <c r="V297" i="12"/>
  <c r="W297" i="12"/>
  <c r="X297" i="12"/>
  <c r="Y297" i="12"/>
  <c r="Z297" i="12"/>
  <c r="AA297" i="12"/>
  <c r="AB297" i="12"/>
  <c r="AC297" i="12"/>
  <c r="AD297" i="12"/>
  <c r="AH297" i="12"/>
  <c r="AI297" i="12"/>
  <c r="AJ297" i="12"/>
  <c r="AK297" i="12"/>
  <c r="AL297" i="12"/>
  <c r="V298" i="12"/>
  <c r="W298" i="12"/>
  <c r="X298" i="12"/>
  <c r="Y298" i="12"/>
  <c r="Z298" i="12"/>
  <c r="AA298" i="12"/>
  <c r="AB298" i="12"/>
  <c r="AC298" i="12"/>
  <c r="AD298" i="12"/>
  <c r="AH298" i="12"/>
  <c r="AI298" i="12"/>
  <c r="AJ298" i="12"/>
  <c r="AK298" i="12"/>
  <c r="AL298" i="12"/>
  <c r="V299" i="12"/>
  <c r="W299" i="12"/>
  <c r="X299" i="12"/>
  <c r="Y299" i="12"/>
  <c r="Z299" i="12"/>
  <c r="AA299" i="12"/>
  <c r="AB299" i="12"/>
  <c r="AC299" i="12"/>
  <c r="AD299" i="12"/>
  <c r="AH299" i="12"/>
  <c r="AI299" i="12"/>
  <c r="AJ299" i="12"/>
  <c r="AK299" i="12"/>
  <c r="AL299" i="12"/>
  <c r="V300" i="12"/>
  <c r="W300" i="12"/>
  <c r="X300" i="12"/>
  <c r="Y300" i="12"/>
  <c r="Z300" i="12"/>
  <c r="AA300" i="12"/>
  <c r="AB300" i="12"/>
  <c r="AC300" i="12"/>
  <c r="AD300" i="12"/>
  <c r="AH300" i="12"/>
  <c r="AI300" i="12"/>
  <c r="AJ300" i="12"/>
  <c r="AK300" i="12"/>
  <c r="AL300" i="12"/>
  <c r="V301" i="12"/>
  <c r="W301" i="12"/>
  <c r="X301" i="12"/>
  <c r="Y301" i="12"/>
  <c r="Z301" i="12"/>
  <c r="AA301" i="12"/>
  <c r="AB301" i="12"/>
  <c r="AC301" i="12"/>
  <c r="AD301" i="12"/>
  <c r="AH301" i="12"/>
  <c r="AI301" i="12"/>
  <c r="AJ301" i="12"/>
  <c r="AK301" i="12"/>
  <c r="AL301" i="12"/>
  <c r="V302" i="12"/>
  <c r="W302" i="12"/>
  <c r="X302" i="12"/>
  <c r="Y302" i="12"/>
  <c r="Z302" i="12"/>
  <c r="AA302" i="12"/>
  <c r="AB302" i="12"/>
  <c r="AC302" i="12"/>
  <c r="AD302" i="12"/>
  <c r="AH302" i="12"/>
  <c r="AI302" i="12"/>
  <c r="AJ302" i="12"/>
  <c r="AK302" i="12"/>
  <c r="AL302" i="12"/>
  <c r="V303" i="12"/>
  <c r="W303" i="12"/>
  <c r="X303" i="12"/>
  <c r="Y303" i="12"/>
  <c r="Z303" i="12"/>
  <c r="AA303" i="12"/>
  <c r="AB303" i="12"/>
  <c r="AC303" i="12"/>
  <c r="AD303" i="12"/>
  <c r="AH303" i="12"/>
  <c r="AI303" i="12"/>
  <c r="AJ303" i="12"/>
  <c r="AK303" i="12"/>
  <c r="AL303" i="12"/>
  <c r="V304" i="12"/>
  <c r="W304" i="12"/>
  <c r="X304" i="12"/>
  <c r="Y304" i="12"/>
  <c r="Z304" i="12"/>
  <c r="AA304" i="12"/>
  <c r="AB304" i="12"/>
  <c r="AC304" i="12"/>
  <c r="AD304" i="12"/>
  <c r="AH304" i="12"/>
  <c r="AI304" i="12"/>
  <c r="AJ304" i="12"/>
  <c r="AK304" i="12"/>
  <c r="AL304" i="12"/>
  <c r="V305" i="12"/>
  <c r="W305" i="12"/>
  <c r="X305" i="12"/>
  <c r="Y305" i="12"/>
  <c r="Z305" i="12"/>
  <c r="AA305" i="12"/>
  <c r="AB305" i="12"/>
  <c r="AC305" i="12"/>
  <c r="AD305" i="12"/>
  <c r="AH305" i="12"/>
  <c r="AI305" i="12"/>
  <c r="AJ305" i="12"/>
  <c r="AK305" i="12"/>
  <c r="AL305" i="12"/>
  <c r="V306" i="12"/>
  <c r="W306" i="12"/>
  <c r="X306" i="12"/>
  <c r="Y306" i="12"/>
  <c r="Z306" i="12"/>
  <c r="AA306" i="12"/>
  <c r="AB306" i="12"/>
  <c r="AC306" i="12"/>
  <c r="AD306" i="12"/>
  <c r="AH306" i="12"/>
  <c r="AI306" i="12"/>
  <c r="AJ306" i="12"/>
  <c r="AK306" i="12"/>
  <c r="AL306" i="12"/>
  <c r="V307" i="12"/>
  <c r="W307" i="12"/>
  <c r="X307" i="12"/>
  <c r="Y307" i="12"/>
  <c r="Z307" i="12"/>
  <c r="AA307" i="12"/>
  <c r="AB307" i="12"/>
  <c r="AC307" i="12"/>
  <c r="AD307" i="12"/>
  <c r="AH307" i="12"/>
  <c r="AI307" i="12"/>
  <c r="AJ307" i="12"/>
  <c r="AK307" i="12"/>
  <c r="AL307" i="12"/>
  <c r="V308" i="12"/>
  <c r="W308" i="12"/>
  <c r="X308" i="12"/>
  <c r="Y308" i="12"/>
  <c r="Z308" i="12"/>
  <c r="AA308" i="12"/>
  <c r="AB308" i="12"/>
  <c r="AC308" i="12"/>
  <c r="AD308" i="12"/>
  <c r="AH308" i="12"/>
  <c r="AI308" i="12"/>
  <c r="AJ308" i="12"/>
  <c r="AK308" i="12"/>
  <c r="AL308" i="12"/>
  <c r="V309" i="12"/>
  <c r="W309" i="12"/>
  <c r="X309" i="12"/>
  <c r="Y309" i="12"/>
  <c r="Z309" i="12"/>
  <c r="AA309" i="12"/>
  <c r="AB309" i="12"/>
  <c r="AC309" i="12"/>
  <c r="AD309" i="12"/>
  <c r="AH309" i="12"/>
  <c r="AI309" i="12"/>
  <c r="AJ309" i="12"/>
  <c r="AK309" i="12"/>
  <c r="AL309" i="12"/>
  <c r="V310" i="12"/>
  <c r="W310" i="12"/>
  <c r="X310" i="12"/>
  <c r="Y310" i="12"/>
  <c r="Z310" i="12"/>
  <c r="AA310" i="12"/>
  <c r="AB310" i="12"/>
  <c r="AC310" i="12"/>
  <c r="AD310" i="12"/>
  <c r="AH310" i="12"/>
  <c r="AI310" i="12"/>
  <c r="AJ310" i="12"/>
  <c r="AK310" i="12"/>
  <c r="AL310" i="12"/>
  <c r="V311" i="12"/>
  <c r="W311" i="12"/>
  <c r="X311" i="12"/>
  <c r="Y311" i="12"/>
  <c r="Z311" i="12"/>
  <c r="AA311" i="12"/>
  <c r="AB311" i="12"/>
  <c r="AC311" i="12"/>
  <c r="AD311" i="12"/>
  <c r="AH311" i="12"/>
  <c r="AI311" i="12"/>
  <c r="AJ311" i="12"/>
  <c r="AK311" i="12"/>
  <c r="AL311" i="12"/>
  <c r="V312" i="12"/>
  <c r="W312" i="12"/>
  <c r="X312" i="12"/>
  <c r="Y312" i="12"/>
  <c r="Z312" i="12"/>
  <c r="AA312" i="12"/>
  <c r="AB312" i="12"/>
  <c r="AC312" i="12"/>
  <c r="AD312" i="12"/>
  <c r="AH312" i="12"/>
  <c r="AI312" i="12"/>
  <c r="AJ312" i="12"/>
  <c r="AK312" i="12"/>
  <c r="AL312" i="12"/>
  <c r="V313" i="12"/>
  <c r="W313" i="12"/>
  <c r="X313" i="12"/>
  <c r="Y313" i="12"/>
  <c r="Z313" i="12"/>
  <c r="AA313" i="12"/>
  <c r="AB313" i="12"/>
  <c r="AC313" i="12"/>
  <c r="AD313" i="12"/>
  <c r="AH313" i="12"/>
  <c r="AI313" i="12"/>
  <c r="AJ313" i="12"/>
  <c r="AK313" i="12"/>
  <c r="AL313" i="12"/>
  <c r="V314" i="12"/>
  <c r="W314" i="12"/>
  <c r="X314" i="12"/>
  <c r="Y314" i="12"/>
  <c r="Z314" i="12"/>
  <c r="AA314" i="12"/>
  <c r="AB314" i="12"/>
  <c r="AC314" i="12"/>
  <c r="AD314" i="12"/>
  <c r="AH314" i="12"/>
  <c r="AI314" i="12"/>
  <c r="AJ314" i="12"/>
  <c r="AK314" i="12"/>
  <c r="AL314" i="12"/>
  <c r="V315" i="12"/>
  <c r="W315" i="12"/>
  <c r="X315" i="12"/>
  <c r="Y315" i="12"/>
  <c r="Z315" i="12"/>
  <c r="AA315" i="12"/>
  <c r="AB315" i="12"/>
  <c r="AC315" i="12"/>
  <c r="AD315" i="12"/>
  <c r="AH315" i="12"/>
  <c r="AI315" i="12"/>
  <c r="AJ315" i="12"/>
  <c r="AK315" i="12"/>
  <c r="AL315" i="12"/>
  <c r="V316" i="12"/>
  <c r="W316" i="12"/>
  <c r="X316" i="12"/>
  <c r="Y316" i="12"/>
  <c r="Z316" i="12"/>
  <c r="AA316" i="12"/>
  <c r="AB316" i="12"/>
  <c r="AC316" i="12"/>
  <c r="AD316" i="12"/>
  <c r="AH316" i="12"/>
  <c r="AI316" i="12"/>
  <c r="AJ316" i="12"/>
  <c r="AK316" i="12"/>
  <c r="AL316" i="12"/>
  <c r="V317" i="12"/>
  <c r="W317" i="12"/>
  <c r="X317" i="12"/>
  <c r="Y317" i="12"/>
  <c r="Z317" i="12"/>
  <c r="AA317" i="12"/>
  <c r="AB317" i="12"/>
  <c r="AC317" i="12"/>
  <c r="AD317" i="12"/>
  <c r="AH317" i="12"/>
  <c r="AI317" i="12"/>
  <c r="AJ317" i="12"/>
  <c r="AK317" i="12"/>
  <c r="AL317" i="12"/>
  <c r="V318" i="12"/>
  <c r="W318" i="12"/>
  <c r="X318" i="12"/>
  <c r="Y318" i="12"/>
  <c r="Z318" i="12"/>
  <c r="AA318" i="12"/>
  <c r="AB318" i="12"/>
  <c r="AC318" i="12"/>
  <c r="AD318" i="12"/>
  <c r="AH318" i="12"/>
  <c r="AI318" i="12"/>
  <c r="AJ318" i="12"/>
  <c r="AK318" i="12"/>
  <c r="AL318" i="12"/>
  <c r="V319" i="12"/>
  <c r="W319" i="12"/>
  <c r="X319" i="12"/>
  <c r="Y319" i="12"/>
  <c r="Z319" i="12"/>
  <c r="AA319" i="12"/>
  <c r="AB319" i="12"/>
  <c r="AC319" i="12"/>
  <c r="AD319" i="12"/>
  <c r="AH319" i="12"/>
  <c r="AI319" i="12"/>
  <c r="AJ319" i="12"/>
  <c r="AK319" i="12"/>
  <c r="AL319" i="12"/>
  <c r="V320" i="12"/>
  <c r="W320" i="12"/>
  <c r="X320" i="12"/>
  <c r="Y320" i="12"/>
  <c r="Z320" i="12"/>
  <c r="AA320" i="12"/>
  <c r="AB320" i="12"/>
  <c r="AC320" i="12"/>
  <c r="AD320" i="12"/>
  <c r="AH320" i="12"/>
  <c r="AI320" i="12"/>
  <c r="AJ320" i="12"/>
  <c r="AK320" i="12"/>
  <c r="AL320" i="12"/>
  <c r="V321" i="12"/>
  <c r="W321" i="12"/>
  <c r="X321" i="12"/>
  <c r="Y321" i="12"/>
  <c r="Z321" i="12"/>
  <c r="AA321" i="12"/>
  <c r="AB321" i="12"/>
  <c r="AC321" i="12"/>
  <c r="AD321" i="12"/>
  <c r="AH321" i="12"/>
  <c r="AI321" i="12"/>
  <c r="AJ321" i="12"/>
  <c r="AK321" i="12"/>
  <c r="AL321" i="12"/>
  <c r="V322" i="12"/>
  <c r="W322" i="12"/>
  <c r="X322" i="12"/>
  <c r="Y322" i="12"/>
  <c r="Z322" i="12"/>
  <c r="AA322" i="12"/>
  <c r="AB322" i="12"/>
  <c r="AC322" i="12"/>
  <c r="AD322" i="12"/>
  <c r="AH322" i="12"/>
  <c r="AI322" i="12"/>
  <c r="AJ322" i="12"/>
  <c r="AK322" i="12"/>
  <c r="AL322" i="12"/>
  <c r="V323" i="12"/>
  <c r="W323" i="12"/>
  <c r="X323" i="12"/>
  <c r="Y323" i="12"/>
  <c r="Z323" i="12"/>
  <c r="AA323" i="12"/>
  <c r="AB323" i="12"/>
  <c r="AC323" i="12"/>
  <c r="AD323" i="12"/>
  <c r="AH323" i="12"/>
  <c r="AI323" i="12"/>
  <c r="AJ323" i="12"/>
  <c r="AK323" i="12"/>
  <c r="AL323" i="12"/>
  <c r="V324" i="12"/>
  <c r="W324" i="12"/>
  <c r="X324" i="12"/>
  <c r="Y324" i="12"/>
  <c r="Z324" i="12"/>
  <c r="AA324" i="12"/>
  <c r="AB324" i="12"/>
  <c r="AC324" i="12"/>
  <c r="AD324" i="12"/>
  <c r="AH324" i="12"/>
  <c r="AI324" i="12"/>
  <c r="AJ324" i="12"/>
  <c r="AK324" i="12"/>
  <c r="AL324" i="12"/>
  <c r="V325" i="12"/>
  <c r="W325" i="12"/>
  <c r="X325" i="12"/>
  <c r="Y325" i="12"/>
  <c r="Z325" i="12"/>
  <c r="AA325" i="12"/>
  <c r="AB325" i="12"/>
  <c r="AC325" i="12"/>
  <c r="AD325" i="12"/>
  <c r="AH325" i="12"/>
  <c r="AI325" i="12"/>
  <c r="AJ325" i="12"/>
  <c r="AK325" i="12"/>
  <c r="AL325" i="12"/>
  <c r="V326" i="12"/>
  <c r="W326" i="12"/>
  <c r="X326" i="12"/>
  <c r="Y326" i="12"/>
  <c r="Z326" i="12"/>
  <c r="AA326" i="12"/>
  <c r="AB326" i="12"/>
  <c r="AC326" i="12"/>
  <c r="AD326" i="12"/>
  <c r="AH326" i="12"/>
  <c r="AI326" i="12"/>
  <c r="AJ326" i="12"/>
  <c r="AK326" i="12"/>
  <c r="AL326" i="12"/>
  <c r="V327" i="12"/>
  <c r="W327" i="12"/>
  <c r="X327" i="12"/>
  <c r="Y327" i="12"/>
  <c r="Z327" i="12"/>
  <c r="AA327" i="12"/>
  <c r="AB327" i="12"/>
  <c r="AC327" i="12"/>
  <c r="AD327" i="12"/>
  <c r="AH327" i="12"/>
  <c r="AI327" i="12"/>
  <c r="AJ327" i="12"/>
  <c r="AK327" i="12"/>
  <c r="AL327" i="12"/>
  <c r="V328" i="12"/>
  <c r="W328" i="12"/>
  <c r="X328" i="12"/>
  <c r="Y328" i="12"/>
  <c r="Z328" i="12"/>
  <c r="AA328" i="12"/>
  <c r="AB328" i="12"/>
  <c r="AC328" i="12"/>
  <c r="AD328" i="12"/>
  <c r="AH328" i="12"/>
  <c r="AI328" i="12"/>
  <c r="AJ328" i="12"/>
  <c r="AK328" i="12"/>
  <c r="AL328" i="12"/>
  <c r="V329" i="12"/>
  <c r="W329" i="12"/>
  <c r="X329" i="12"/>
  <c r="Y329" i="12"/>
  <c r="Z329" i="12"/>
  <c r="AA329" i="12"/>
  <c r="AB329" i="12"/>
  <c r="AC329" i="12"/>
  <c r="AD329" i="12"/>
  <c r="AH329" i="12"/>
  <c r="AI329" i="12"/>
  <c r="AJ329" i="12"/>
  <c r="AK329" i="12"/>
  <c r="AL329" i="12"/>
  <c r="V330" i="12"/>
  <c r="W330" i="12"/>
  <c r="X330" i="12"/>
  <c r="Y330" i="12"/>
  <c r="Z330" i="12"/>
  <c r="AA330" i="12"/>
  <c r="AB330" i="12"/>
  <c r="AC330" i="12"/>
  <c r="AD330" i="12"/>
  <c r="AH330" i="12"/>
  <c r="AI330" i="12"/>
  <c r="AJ330" i="12"/>
  <c r="AK330" i="12"/>
  <c r="AL330" i="12"/>
  <c r="V331" i="12"/>
  <c r="W331" i="12"/>
  <c r="X331" i="12"/>
  <c r="Y331" i="12"/>
  <c r="Z331" i="12"/>
  <c r="AA331" i="12"/>
  <c r="AB331" i="12"/>
  <c r="AC331" i="12"/>
  <c r="AD331" i="12"/>
  <c r="AH331" i="12"/>
  <c r="AI331" i="12"/>
  <c r="AJ331" i="12"/>
  <c r="AK331" i="12"/>
  <c r="AL331" i="12"/>
  <c r="V332" i="12"/>
  <c r="W332" i="12"/>
  <c r="X332" i="12"/>
  <c r="Y332" i="12"/>
  <c r="Z332" i="12"/>
  <c r="AA332" i="12"/>
  <c r="AB332" i="12"/>
  <c r="AC332" i="12"/>
  <c r="AD332" i="12"/>
  <c r="AH332" i="12"/>
  <c r="AI332" i="12"/>
  <c r="AJ332" i="12"/>
  <c r="AK332" i="12"/>
  <c r="AL332" i="12"/>
  <c r="V333" i="12"/>
  <c r="W333" i="12"/>
  <c r="X333" i="12"/>
  <c r="Y333" i="12"/>
  <c r="Z333" i="12"/>
  <c r="AA333" i="12"/>
  <c r="AB333" i="12"/>
  <c r="AC333" i="12"/>
  <c r="AD333" i="12"/>
  <c r="AH333" i="12"/>
  <c r="AI333" i="12"/>
  <c r="AJ333" i="12"/>
  <c r="AK333" i="12"/>
  <c r="AL333" i="12"/>
  <c r="V334" i="12"/>
  <c r="W334" i="12"/>
  <c r="X334" i="12"/>
  <c r="Y334" i="12"/>
  <c r="Z334" i="12"/>
  <c r="AA334" i="12"/>
  <c r="AB334" i="12"/>
  <c r="AC334" i="12"/>
  <c r="AD334" i="12"/>
  <c r="AH334" i="12"/>
  <c r="AI334" i="12"/>
  <c r="AJ334" i="12"/>
  <c r="AK334" i="12"/>
  <c r="AL334" i="12"/>
  <c r="V335" i="12"/>
  <c r="W335" i="12"/>
  <c r="X335" i="12"/>
  <c r="Y335" i="12"/>
  <c r="Z335" i="12"/>
  <c r="AA335" i="12"/>
  <c r="AB335" i="12"/>
  <c r="AC335" i="12"/>
  <c r="AD335" i="12"/>
  <c r="AH335" i="12"/>
  <c r="AI335" i="12"/>
  <c r="AJ335" i="12"/>
  <c r="AK335" i="12"/>
  <c r="AL335" i="12"/>
  <c r="V336" i="12"/>
  <c r="W336" i="12"/>
  <c r="X336" i="12"/>
  <c r="Y336" i="12"/>
  <c r="Z336" i="12"/>
  <c r="AA336" i="12"/>
  <c r="AB336" i="12"/>
  <c r="AC336" i="12"/>
  <c r="AD336" i="12"/>
  <c r="AH336" i="12"/>
  <c r="AI336" i="12"/>
  <c r="AJ336" i="12"/>
  <c r="AK336" i="12"/>
  <c r="AL336" i="12"/>
  <c r="V337" i="12"/>
  <c r="W337" i="12"/>
  <c r="X337" i="12"/>
  <c r="Y337" i="12"/>
  <c r="Z337" i="12"/>
  <c r="AA337" i="12"/>
  <c r="AB337" i="12"/>
  <c r="AC337" i="12"/>
  <c r="AD337" i="12"/>
  <c r="AH337" i="12"/>
  <c r="AI337" i="12"/>
  <c r="AJ337" i="12"/>
  <c r="AK337" i="12"/>
  <c r="AL337" i="12"/>
  <c r="V338" i="12"/>
  <c r="W338" i="12"/>
  <c r="X338" i="12"/>
  <c r="Y338" i="12"/>
  <c r="Z338" i="12"/>
  <c r="AA338" i="12"/>
  <c r="AB338" i="12"/>
  <c r="AC338" i="12"/>
  <c r="AD338" i="12"/>
  <c r="AH338" i="12"/>
  <c r="AI338" i="12"/>
  <c r="AJ338" i="12"/>
  <c r="AK338" i="12"/>
  <c r="AL338" i="12"/>
  <c r="V339" i="12"/>
  <c r="W339" i="12"/>
  <c r="X339" i="12"/>
  <c r="Y339" i="12"/>
  <c r="Z339" i="12"/>
  <c r="AA339" i="12"/>
  <c r="AB339" i="12"/>
  <c r="AC339" i="12"/>
  <c r="AD339" i="12"/>
  <c r="AH339" i="12"/>
  <c r="AI339" i="12"/>
  <c r="AJ339" i="12"/>
  <c r="AK339" i="12"/>
  <c r="AL339" i="12"/>
  <c r="V340" i="12"/>
  <c r="W340" i="12"/>
  <c r="X340" i="12"/>
  <c r="Y340" i="12"/>
  <c r="Z340" i="12"/>
  <c r="AA340" i="12"/>
  <c r="AB340" i="12"/>
  <c r="AC340" i="12"/>
  <c r="AD340" i="12"/>
  <c r="AH340" i="12"/>
  <c r="AI340" i="12"/>
  <c r="AJ340" i="12"/>
  <c r="AK340" i="12"/>
  <c r="AL340" i="12"/>
  <c r="V341" i="12"/>
  <c r="W341" i="12"/>
  <c r="X341" i="12"/>
  <c r="Y341" i="12"/>
  <c r="Z341" i="12"/>
  <c r="AA341" i="12"/>
  <c r="AB341" i="12"/>
  <c r="AC341" i="12"/>
  <c r="AD341" i="12"/>
  <c r="AH341" i="12"/>
  <c r="AI341" i="12"/>
  <c r="AJ341" i="12"/>
  <c r="AK341" i="12"/>
  <c r="AL341" i="12"/>
  <c r="V342" i="12"/>
  <c r="W342" i="12"/>
  <c r="X342" i="12"/>
  <c r="Y342" i="12"/>
  <c r="Z342" i="12"/>
  <c r="AA342" i="12"/>
  <c r="AB342" i="12"/>
  <c r="AC342" i="12"/>
  <c r="AD342" i="12"/>
  <c r="AH342" i="12"/>
  <c r="AI342" i="12"/>
  <c r="AJ342" i="12"/>
  <c r="AK342" i="12"/>
  <c r="AL342" i="12"/>
  <c r="V343" i="12"/>
  <c r="W343" i="12"/>
  <c r="X343" i="12"/>
  <c r="Y343" i="12"/>
  <c r="Z343" i="12"/>
  <c r="AA343" i="12"/>
  <c r="AB343" i="12"/>
  <c r="AC343" i="12"/>
  <c r="AD343" i="12"/>
  <c r="AH343" i="12"/>
  <c r="AI343" i="12"/>
  <c r="AJ343" i="12"/>
  <c r="AK343" i="12"/>
  <c r="AL343" i="12"/>
  <c r="V344" i="12"/>
  <c r="W344" i="12"/>
  <c r="X344" i="12"/>
  <c r="Y344" i="12"/>
  <c r="Z344" i="12"/>
  <c r="AA344" i="12"/>
  <c r="AB344" i="12"/>
  <c r="AC344" i="12"/>
  <c r="AD344" i="12"/>
  <c r="AH344" i="12"/>
  <c r="AI344" i="12"/>
  <c r="AJ344" i="12"/>
  <c r="AK344" i="12"/>
  <c r="AL344" i="12"/>
  <c r="V345" i="12"/>
  <c r="W345" i="12"/>
  <c r="X345" i="12"/>
  <c r="Y345" i="12"/>
  <c r="Z345" i="12"/>
  <c r="AA345" i="12"/>
  <c r="AB345" i="12"/>
  <c r="AC345" i="12"/>
  <c r="AD345" i="12"/>
  <c r="AH345" i="12"/>
  <c r="AI345" i="12"/>
  <c r="AJ345" i="12"/>
  <c r="AK345" i="12"/>
  <c r="AL345" i="12"/>
  <c r="V346" i="12"/>
  <c r="W346" i="12"/>
  <c r="X346" i="12"/>
  <c r="Y346" i="12"/>
  <c r="Z346" i="12"/>
  <c r="AA346" i="12"/>
  <c r="AB346" i="12"/>
  <c r="AC346" i="12"/>
  <c r="AD346" i="12"/>
  <c r="AH346" i="12"/>
  <c r="AI346" i="12"/>
  <c r="AJ346" i="12"/>
  <c r="AK346" i="12"/>
  <c r="AL346" i="12"/>
  <c r="V347" i="12"/>
  <c r="W347" i="12"/>
  <c r="X347" i="12"/>
  <c r="Y347" i="12"/>
  <c r="Z347" i="12"/>
  <c r="AA347" i="12"/>
  <c r="AB347" i="12"/>
  <c r="AC347" i="12"/>
  <c r="AD347" i="12"/>
  <c r="AH347" i="12"/>
  <c r="AI347" i="12"/>
  <c r="AJ347" i="12"/>
  <c r="AK347" i="12"/>
  <c r="AL347" i="12"/>
  <c r="V348" i="12"/>
  <c r="W348" i="12"/>
  <c r="X348" i="12"/>
  <c r="Y348" i="12"/>
  <c r="Z348" i="12"/>
  <c r="AA348" i="12"/>
  <c r="AB348" i="12"/>
  <c r="AC348" i="12"/>
  <c r="AD348" i="12"/>
  <c r="AH348" i="12"/>
  <c r="AI348" i="12"/>
  <c r="AJ348" i="12"/>
  <c r="AK348" i="12"/>
  <c r="AL348" i="12"/>
  <c r="V349" i="12"/>
  <c r="W349" i="12"/>
  <c r="X349" i="12"/>
  <c r="Y349" i="12"/>
  <c r="Z349" i="12"/>
  <c r="AA349" i="12"/>
  <c r="AB349" i="12"/>
  <c r="AC349" i="12"/>
  <c r="AD349" i="12"/>
  <c r="AH349" i="12"/>
  <c r="AI349" i="12"/>
  <c r="AJ349" i="12"/>
  <c r="AK349" i="12"/>
  <c r="AL349" i="12"/>
  <c r="V350" i="12"/>
  <c r="W350" i="12"/>
  <c r="X350" i="12"/>
  <c r="Y350" i="12"/>
  <c r="Z350" i="12"/>
  <c r="AA350" i="12"/>
  <c r="AB350" i="12"/>
  <c r="AC350" i="12"/>
  <c r="AD350" i="12"/>
  <c r="AH350" i="12"/>
  <c r="AI350" i="12"/>
  <c r="AJ350" i="12"/>
  <c r="AK350" i="12"/>
  <c r="AL350" i="12"/>
  <c r="V351" i="12"/>
  <c r="W351" i="12"/>
  <c r="X351" i="12"/>
  <c r="Y351" i="12"/>
  <c r="Z351" i="12"/>
  <c r="AA351" i="12"/>
  <c r="AB351" i="12"/>
  <c r="AC351" i="12"/>
  <c r="AD351" i="12"/>
  <c r="AH351" i="12"/>
  <c r="AI351" i="12"/>
  <c r="AJ351" i="12"/>
  <c r="AK351" i="12"/>
  <c r="AL351" i="12"/>
  <c r="V352" i="12"/>
  <c r="W352" i="12"/>
  <c r="X352" i="12"/>
  <c r="Y352" i="12"/>
  <c r="Z352" i="12"/>
  <c r="AA352" i="12"/>
  <c r="AB352" i="12"/>
  <c r="AC352" i="12"/>
  <c r="AD352" i="12"/>
  <c r="AH352" i="12"/>
  <c r="AI352" i="12"/>
  <c r="AJ352" i="12"/>
  <c r="AK352" i="12"/>
  <c r="AL352" i="12"/>
  <c r="V353" i="12"/>
  <c r="W353" i="12"/>
  <c r="X353" i="12"/>
  <c r="Y353" i="12"/>
  <c r="Z353" i="12"/>
  <c r="AA353" i="12"/>
  <c r="AB353" i="12"/>
  <c r="AC353" i="12"/>
  <c r="AD353" i="12"/>
  <c r="AH353" i="12"/>
  <c r="AI353" i="12"/>
  <c r="AJ353" i="12"/>
  <c r="AK353" i="12"/>
  <c r="AL353" i="12"/>
  <c r="V354" i="12"/>
  <c r="W354" i="12"/>
  <c r="X354" i="12"/>
  <c r="Y354" i="12"/>
  <c r="Z354" i="12"/>
  <c r="AA354" i="12"/>
  <c r="AB354" i="12"/>
  <c r="AC354" i="12"/>
  <c r="AD354" i="12"/>
  <c r="AH354" i="12"/>
  <c r="AI354" i="12"/>
  <c r="AJ354" i="12"/>
  <c r="AK354" i="12"/>
  <c r="AL354" i="12"/>
  <c r="V355" i="12"/>
  <c r="W355" i="12"/>
  <c r="X355" i="12"/>
  <c r="Y355" i="12"/>
  <c r="Z355" i="12"/>
  <c r="AA355" i="12"/>
  <c r="AB355" i="12"/>
  <c r="AC355" i="12"/>
  <c r="AD355" i="12"/>
  <c r="AH355" i="12"/>
  <c r="AI355" i="12"/>
  <c r="AJ355" i="12"/>
  <c r="AK355" i="12"/>
  <c r="AL355" i="12"/>
  <c r="V356" i="12"/>
  <c r="W356" i="12"/>
  <c r="X356" i="12"/>
  <c r="Y356" i="12"/>
  <c r="Z356" i="12"/>
  <c r="AA356" i="12"/>
  <c r="AB356" i="12"/>
  <c r="AC356" i="12"/>
  <c r="AD356" i="12"/>
  <c r="AH356" i="12"/>
  <c r="AI356" i="12"/>
  <c r="AJ356" i="12"/>
  <c r="AK356" i="12"/>
  <c r="AL356" i="12"/>
  <c r="V357" i="12"/>
  <c r="W357" i="12"/>
  <c r="X357" i="12"/>
  <c r="Y357" i="12"/>
  <c r="Z357" i="12"/>
  <c r="AA357" i="12"/>
  <c r="AB357" i="12"/>
  <c r="AC357" i="12"/>
  <c r="AD357" i="12"/>
  <c r="AH357" i="12"/>
  <c r="AI357" i="12"/>
  <c r="AJ357" i="12"/>
  <c r="AK357" i="12"/>
  <c r="AL357" i="12"/>
  <c r="V358" i="12"/>
  <c r="W358" i="12"/>
  <c r="X358" i="12"/>
  <c r="Y358" i="12"/>
  <c r="Z358" i="12"/>
  <c r="AA358" i="12"/>
  <c r="AB358" i="12"/>
  <c r="AC358" i="12"/>
  <c r="AD358" i="12"/>
  <c r="AH358" i="12"/>
  <c r="AI358" i="12"/>
  <c r="AJ358" i="12"/>
  <c r="AK358" i="12"/>
  <c r="AL358" i="12"/>
  <c r="V359" i="12"/>
  <c r="W359" i="12"/>
  <c r="X359" i="12"/>
  <c r="Y359" i="12"/>
  <c r="Z359" i="12"/>
  <c r="AA359" i="12"/>
  <c r="AB359" i="12"/>
  <c r="AC359" i="12"/>
  <c r="AD359" i="12"/>
  <c r="AH359" i="12"/>
  <c r="AI359" i="12"/>
  <c r="AJ359" i="12"/>
  <c r="AK359" i="12"/>
  <c r="AL359" i="12"/>
  <c r="V360" i="12"/>
  <c r="W360" i="12"/>
  <c r="X360" i="12"/>
  <c r="Y360" i="12"/>
  <c r="Z360" i="12"/>
  <c r="AA360" i="12"/>
  <c r="AB360" i="12"/>
  <c r="AC360" i="12"/>
  <c r="AD360" i="12"/>
  <c r="AH360" i="12"/>
  <c r="AI360" i="12"/>
  <c r="AJ360" i="12"/>
  <c r="AK360" i="12"/>
  <c r="AL360" i="12"/>
  <c r="V361" i="12"/>
  <c r="W361" i="12"/>
  <c r="X361" i="12"/>
  <c r="Y361" i="12"/>
  <c r="Z361" i="12"/>
  <c r="AA361" i="12"/>
  <c r="AB361" i="12"/>
  <c r="AC361" i="12"/>
  <c r="AD361" i="12"/>
  <c r="AH361" i="12"/>
  <c r="AI361" i="12"/>
  <c r="AJ361" i="12"/>
  <c r="AK361" i="12"/>
  <c r="AL361" i="12"/>
  <c r="V362" i="12"/>
  <c r="W362" i="12"/>
  <c r="X362" i="12"/>
  <c r="Y362" i="12"/>
  <c r="Z362" i="12"/>
  <c r="AA362" i="12"/>
  <c r="AB362" i="12"/>
  <c r="AC362" i="12"/>
  <c r="AD362" i="12"/>
  <c r="AH362" i="12"/>
  <c r="AI362" i="12"/>
  <c r="AJ362" i="12"/>
  <c r="AK362" i="12"/>
  <c r="AL362" i="12"/>
  <c r="V363" i="12"/>
  <c r="W363" i="12"/>
  <c r="X363" i="12"/>
  <c r="Y363" i="12"/>
  <c r="Z363" i="12"/>
  <c r="AA363" i="12"/>
  <c r="AB363" i="12"/>
  <c r="AC363" i="12"/>
  <c r="AD363" i="12"/>
  <c r="AH363" i="12"/>
  <c r="AI363" i="12"/>
  <c r="AJ363" i="12"/>
  <c r="AK363" i="12"/>
  <c r="AL363" i="12"/>
  <c r="V364" i="12"/>
  <c r="W364" i="12"/>
  <c r="X364" i="12"/>
  <c r="Y364" i="12"/>
  <c r="Z364" i="12"/>
  <c r="AA364" i="12"/>
  <c r="AB364" i="12"/>
  <c r="AC364" i="12"/>
  <c r="AD364" i="12"/>
  <c r="AH364" i="12"/>
  <c r="AI364" i="12"/>
  <c r="AJ364" i="12"/>
  <c r="AK364" i="12"/>
  <c r="AL364" i="12"/>
  <c r="V365" i="12"/>
  <c r="W365" i="12"/>
  <c r="X365" i="12"/>
  <c r="Y365" i="12"/>
  <c r="Z365" i="12"/>
  <c r="AA365" i="12"/>
  <c r="AB365" i="12"/>
  <c r="AC365" i="12"/>
  <c r="AD365" i="12"/>
  <c r="AH365" i="12"/>
  <c r="AI365" i="12"/>
  <c r="AJ365" i="12"/>
  <c r="AK365" i="12"/>
  <c r="AL365" i="12"/>
  <c r="V366" i="12"/>
  <c r="W366" i="12"/>
  <c r="X366" i="12"/>
  <c r="Y366" i="12"/>
  <c r="Z366" i="12"/>
  <c r="AA366" i="12"/>
  <c r="AB366" i="12"/>
  <c r="AC366" i="12"/>
  <c r="AD366" i="12"/>
  <c r="AH366" i="12"/>
  <c r="AI366" i="12"/>
  <c r="AJ366" i="12"/>
  <c r="AK366" i="12"/>
  <c r="AL366" i="12"/>
  <c r="V367" i="12"/>
  <c r="W367" i="12"/>
  <c r="X367" i="12"/>
  <c r="Y367" i="12"/>
  <c r="Z367" i="12"/>
  <c r="AA367" i="12"/>
  <c r="AB367" i="12"/>
  <c r="AC367" i="12"/>
  <c r="AD367" i="12"/>
  <c r="AH367" i="12"/>
  <c r="AI367" i="12"/>
  <c r="AJ367" i="12"/>
  <c r="AK367" i="12"/>
  <c r="AL367" i="12"/>
  <c r="V368" i="12"/>
  <c r="W368" i="12"/>
  <c r="X368" i="12"/>
  <c r="Y368" i="12"/>
  <c r="Z368" i="12"/>
  <c r="AA368" i="12"/>
  <c r="AB368" i="12"/>
  <c r="AC368" i="12"/>
  <c r="AD368" i="12"/>
  <c r="AH368" i="12"/>
  <c r="AI368" i="12"/>
  <c r="AJ368" i="12"/>
  <c r="AK368" i="12"/>
  <c r="AL368" i="12"/>
  <c r="V369" i="12"/>
  <c r="W369" i="12"/>
  <c r="X369" i="12"/>
  <c r="Y369" i="12"/>
  <c r="Z369" i="12"/>
  <c r="AA369" i="12"/>
  <c r="AB369" i="12"/>
  <c r="AC369" i="12"/>
  <c r="AD369" i="12"/>
  <c r="AH369" i="12"/>
  <c r="AI369" i="12"/>
  <c r="AJ369" i="12"/>
  <c r="AK369" i="12"/>
  <c r="AL369" i="12"/>
  <c r="V370" i="12"/>
  <c r="W370" i="12"/>
  <c r="X370" i="12"/>
  <c r="Y370" i="12"/>
  <c r="Z370" i="12"/>
  <c r="AA370" i="12"/>
  <c r="AB370" i="12"/>
  <c r="AC370" i="12"/>
  <c r="AD370" i="12"/>
  <c r="AH370" i="12"/>
  <c r="AI370" i="12"/>
  <c r="AJ370" i="12"/>
  <c r="AK370" i="12"/>
  <c r="AL370" i="12"/>
  <c r="V371" i="12"/>
  <c r="W371" i="12"/>
  <c r="X371" i="12"/>
  <c r="Y371" i="12"/>
  <c r="Z371" i="12"/>
  <c r="AA371" i="12"/>
  <c r="AB371" i="12"/>
  <c r="AC371" i="12"/>
  <c r="AD371" i="12"/>
  <c r="AH371" i="12"/>
  <c r="AI371" i="12"/>
  <c r="AJ371" i="12"/>
  <c r="AK371" i="12"/>
  <c r="AL371" i="12"/>
  <c r="V372" i="12"/>
  <c r="W372" i="12"/>
  <c r="X372" i="12"/>
  <c r="Y372" i="12"/>
  <c r="Z372" i="12"/>
  <c r="AA372" i="12"/>
  <c r="AB372" i="12"/>
  <c r="AC372" i="12"/>
  <c r="AD372" i="12"/>
  <c r="AH372" i="12"/>
  <c r="AI372" i="12"/>
  <c r="AJ372" i="12"/>
  <c r="AK372" i="12"/>
  <c r="AL372" i="12"/>
  <c r="V373" i="12"/>
  <c r="W373" i="12"/>
  <c r="X373" i="12"/>
  <c r="Y373" i="12"/>
  <c r="Z373" i="12"/>
  <c r="AA373" i="12"/>
  <c r="AB373" i="12"/>
  <c r="AC373" i="12"/>
  <c r="AD373" i="12"/>
  <c r="AH373" i="12"/>
  <c r="AI373" i="12"/>
  <c r="AJ373" i="12"/>
  <c r="AK373" i="12"/>
  <c r="AL373" i="12"/>
  <c r="V374" i="12"/>
  <c r="W374" i="12"/>
  <c r="X374" i="12"/>
  <c r="Y374" i="12"/>
  <c r="Z374" i="12"/>
  <c r="AA374" i="12"/>
  <c r="AB374" i="12"/>
  <c r="AC374" i="12"/>
  <c r="AD374" i="12"/>
  <c r="AH374" i="12"/>
  <c r="AI374" i="12"/>
  <c r="AJ374" i="12"/>
  <c r="AK374" i="12"/>
  <c r="AL374" i="12"/>
  <c r="V375" i="12"/>
  <c r="W375" i="12"/>
  <c r="X375" i="12"/>
  <c r="Y375" i="12"/>
  <c r="Z375" i="12"/>
  <c r="AA375" i="12"/>
  <c r="AB375" i="12"/>
  <c r="AC375" i="12"/>
  <c r="AD375" i="12"/>
  <c r="AH375" i="12"/>
  <c r="AI375" i="12"/>
  <c r="AJ375" i="12"/>
  <c r="AK375" i="12"/>
  <c r="AL375" i="12"/>
  <c r="V376" i="12"/>
  <c r="W376" i="12"/>
  <c r="X376" i="12"/>
  <c r="Y376" i="12"/>
  <c r="Z376" i="12"/>
  <c r="AA376" i="12"/>
  <c r="AB376" i="12"/>
  <c r="AC376" i="12"/>
  <c r="AD376" i="12"/>
  <c r="AH376" i="12"/>
  <c r="AI376" i="12"/>
  <c r="AJ376" i="12"/>
  <c r="AK376" i="12"/>
  <c r="AL376" i="12"/>
  <c r="V377" i="12"/>
  <c r="W377" i="12"/>
  <c r="X377" i="12"/>
  <c r="Y377" i="12"/>
  <c r="Z377" i="12"/>
  <c r="AA377" i="12"/>
  <c r="AB377" i="12"/>
  <c r="AC377" i="12"/>
  <c r="AD377" i="12"/>
  <c r="AH377" i="12"/>
  <c r="AI377" i="12"/>
  <c r="AJ377" i="12"/>
  <c r="AK377" i="12"/>
  <c r="AL377" i="12"/>
  <c r="V378" i="12"/>
  <c r="W378" i="12"/>
  <c r="X378" i="12"/>
  <c r="Y378" i="12"/>
  <c r="Z378" i="12"/>
  <c r="AA378" i="12"/>
  <c r="AB378" i="12"/>
  <c r="AC378" i="12"/>
  <c r="AD378" i="12"/>
  <c r="AH378" i="12"/>
  <c r="AI378" i="12"/>
  <c r="AJ378" i="12"/>
  <c r="AK378" i="12"/>
  <c r="AL378" i="12"/>
  <c r="V379" i="12"/>
  <c r="W379" i="12"/>
  <c r="X379" i="12"/>
  <c r="Y379" i="12"/>
  <c r="Z379" i="12"/>
  <c r="AA379" i="12"/>
  <c r="AB379" i="12"/>
  <c r="AC379" i="12"/>
  <c r="AD379" i="12"/>
  <c r="AH379" i="12"/>
  <c r="AI379" i="12"/>
  <c r="AJ379" i="12"/>
  <c r="AK379" i="12"/>
  <c r="AL379" i="12"/>
  <c r="V380" i="12"/>
  <c r="W380" i="12"/>
  <c r="X380" i="12"/>
  <c r="Y380" i="12"/>
  <c r="Z380" i="12"/>
  <c r="AA380" i="12"/>
  <c r="AB380" i="12"/>
  <c r="AC380" i="12"/>
  <c r="AD380" i="12"/>
  <c r="AH380" i="12"/>
  <c r="AI380" i="12"/>
  <c r="AJ380" i="12"/>
  <c r="AK380" i="12"/>
  <c r="AL380" i="12"/>
  <c r="V381" i="12"/>
  <c r="W381" i="12"/>
  <c r="X381" i="12"/>
  <c r="Y381" i="12"/>
  <c r="Z381" i="12"/>
  <c r="AA381" i="12"/>
  <c r="AB381" i="12"/>
  <c r="AC381" i="12"/>
  <c r="AD381" i="12"/>
  <c r="AH381" i="12"/>
  <c r="AI381" i="12"/>
  <c r="AJ381" i="12"/>
  <c r="AK381" i="12"/>
  <c r="AL381" i="12"/>
  <c r="V382" i="12"/>
  <c r="W382" i="12"/>
  <c r="X382" i="12"/>
  <c r="Y382" i="12"/>
  <c r="Z382" i="12"/>
  <c r="AA382" i="12"/>
  <c r="AB382" i="12"/>
  <c r="AC382" i="12"/>
  <c r="AD382" i="12"/>
  <c r="AH382" i="12"/>
  <c r="AI382" i="12"/>
  <c r="AJ382" i="12"/>
  <c r="AK382" i="12"/>
  <c r="AL382" i="12"/>
  <c r="V383" i="12"/>
  <c r="W383" i="12"/>
  <c r="X383" i="12"/>
  <c r="Y383" i="12"/>
  <c r="Z383" i="12"/>
  <c r="AA383" i="12"/>
  <c r="AB383" i="12"/>
  <c r="AC383" i="12"/>
  <c r="AD383" i="12"/>
  <c r="AH383" i="12"/>
  <c r="AI383" i="12"/>
  <c r="AJ383" i="12"/>
  <c r="AK383" i="12"/>
  <c r="AL383" i="12"/>
  <c r="V384" i="12"/>
  <c r="W384" i="12"/>
  <c r="X384" i="12"/>
  <c r="Y384" i="12"/>
  <c r="Z384" i="12"/>
  <c r="AA384" i="12"/>
  <c r="AB384" i="12"/>
  <c r="AC384" i="12"/>
  <c r="AD384" i="12"/>
  <c r="AH384" i="12"/>
  <c r="AI384" i="12"/>
  <c r="AJ384" i="12"/>
  <c r="AK384" i="12"/>
  <c r="AL384" i="12"/>
  <c r="V385" i="12"/>
  <c r="W385" i="12"/>
  <c r="X385" i="12"/>
  <c r="Y385" i="12"/>
  <c r="Z385" i="12"/>
  <c r="AA385" i="12"/>
  <c r="AB385" i="12"/>
  <c r="AC385" i="12"/>
  <c r="AD385" i="12"/>
  <c r="AH385" i="12"/>
  <c r="AI385" i="12"/>
  <c r="AJ385" i="12"/>
  <c r="AK385" i="12"/>
  <c r="AL385" i="12"/>
  <c r="V386" i="12"/>
  <c r="W386" i="12"/>
  <c r="X386" i="12"/>
  <c r="Y386" i="12"/>
  <c r="Z386" i="12"/>
  <c r="AA386" i="12"/>
  <c r="AB386" i="12"/>
  <c r="AC386" i="12"/>
  <c r="AD386" i="12"/>
  <c r="AH386" i="12"/>
  <c r="AI386" i="12"/>
  <c r="AJ386" i="12"/>
  <c r="AK386" i="12"/>
  <c r="AL386" i="12"/>
  <c r="V387" i="12"/>
  <c r="W387" i="12"/>
  <c r="X387" i="12"/>
  <c r="Y387" i="12"/>
  <c r="Z387" i="12"/>
  <c r="AA387" i="12"/>
  <c r="AB387" i="12"/>
  <c r="AC387" i="12"/>
  <c r="AD387" i="12"/>
  <c r="AH387" i="12"/>
  <c r="AI387" i="12"/>
  <c r="AJ387" i="12"/>
  <c r="AK387" i="12"/>
  <c r="AL387" i="12"/>
  <c r="V388" i="12"/>
  <c r="W388" i="12"/>
  <c r="X388" i="12"/>
  <c r="Y388" i="12"/>
  <c r="Z388" i="12"/>
  <c r="AA388" i="12"/>
  <c r="AB388" i="12"/>
  <c r="AC388" i="12"/>
  <c r="AD388" i="12"/>
  <c r="AH388" i="12"/>
  <c r="AI388" i="12"/>
  <c r="AJ388" i="12"/>
  <c r="AK388" i="12"/>
  <c r="AL388" i="12"/>
  <c r="V389" i="12"/>
  <c r="W389" i="12"/>
  <c r="X389" i="12"/>
  <c r="Y389" i="12"/>
  <c r="Z389" i="12"/>
  <c r="AA389" i="12"/>
  <c r="AB389" i="12"/>
  <c r="AC389" i="12"/>
  <c r="AD389" i="12"/>
  <c r="AH389" i="12"/>
  <c r="AI389" i="12"/>
  <c r="AJ389" i="12"/>
  <c r="AK389" i="12"/>
  <c r="AL389" i="12"/>
  <c r="V390" i="12"/>
  <c r="W390" i="12"/>
  <c r="X390" i="12"/>
  <c r="Y390" i="12"/>
  <c r="Z390" i="12"/>
  <c r="AA390" i="12"/>
  <c r="AB390" i="12"/>
  <c r="AC390" i="12"/>
  <c r="AD390" i="12"/>
  <c r="AH390" i="12"/>
  <c r="AI390" i="12"/>
  <c r="AJ390" i="12"/>
  <c r="AK390" i="12"/>
  <c r="AL390" i="12"/>
  <c r="V391" i="12"/>
  <c r="W391" i="12"/>
  <c r="X391" i="12"/>
  <c r="Y391" i="12"/>
  <c r="Z391" i="12"/>
  <c r="AA391" i="12"/>
  <c r="AB391" i="12"/>
  <c r="AC391" i="12"/>
  <c r="AD391" i="12"/>
  <c r="AH391" i="12"/>
  <c r="AI391" i="12"/>
  <c r="AJ391" i="12"/>
  <c r="AK391" i="12"/>
  <c r="AL391" i="12"/>
  <c r="V392" i="12"/>
  <c r="W392" i="12"/>
  <c r="X392" i="12"/>
  <c r="Y392" i="12"/>
  <c r="Z392" i="12"/>
  <c r="AA392" i="12"/>
  <c r="AB392" i="12"/>
  <c r="AC392" i="12"/>
  <c r="AD392" i="12"/>
  <c r="AH392" i="12"/>
  <c r="AI392" i="12"/>
  <c r="AJ392" i="12"/>
  <c r="AK392" i="12"/>
  <c r="AL392" i="12"/>
  <c r="V393" i="12"/>
  <c r="W393" i="12"/>
  <c r="X393" i="12"/>
  <c r="Y393" i="12"/>
  <c r="Z393" i="12"/>
  <c r="AA393" i="12"/>
  <c r="AB393" i="12"/>
  <c r="AC393" i="12"/>
  <c r="AD393" i="12"/>
  <c r="AH393" i="12"/>
  <c r="AI393" i="12"/>
  <c r="AJ393" i="12"/>
  <c r="AK393" i="12"/>
  <c r="AL393" i="12"/>
  <c r="V394" i="12"/>
  <c r="W394" i="12"/>
  <c r="X394" i="12"/>
  <c r="Y394" i="12"/>
  <c r="Z394" i="12"/>
  <c r="AA394" i="12"/>
  <c r="AB394" i="12"/>
  <c r="AC394" i="12"/>
  <c r="AD394" i="12"/>
  <c r="AH394" i="12"/>
  <c r="AI394" i="12"/>
  <c r="AJ394" i="12"/>
  <c r="AK394" i="12"/>
  <c r="AL394" i="12"/>
  <c r="V395" i="12"/>
  <c r="W395" i="12"/>
  <c r="X395" i="12"/>
  <c r="Y395" i="12"/>
  <c r="Z395" i="12"/>
  <c r="AA395" i="12"/>
  <c r="AB395" i="12"/>
  <c r="AC395" i="12"/>
  <c r="AD395" i="12"/>
  <c r="AH395" i="12"/>
  <c r="AI395" i="12"/>
  <c r="AJ395" i="12"/>
  <c r="AK395" i="12"/>
  <c r="AL395" i="12"/>
  <c r="V396" i="12"/>
  <c r="W396" i="12"/>
  <c r="X396" i="12"/>
  <c r="Y396" i="12"/>
  <c r="Z396" i="12"/>
  <c r="AA396" i="12"/>
  <c r="AB396" i="12"/>
  <c r="AC396" i="12"/>
  <c r="AD396" i="12"/>
  <c r="AH396" i="12"/>
  <c r="AI396" i="12"/>
  <c r="AJ396" i="12"/>
  <c r="AK396" i="12"/>
  <c r="AL396" i="12"/>
  <c r="V397" i="12"/>
  <c r="W397" i="12"/>
  <c r="X397" i="12"/>
  <c r="Y397" i="12"/>
  <c r="Z397" i="12"/>
  <c r="AA397" i="12"/>
  <c r="AB397" i="12"/>
  <c r="AC397" i="12"/>
  <c r="AD397" i="12"/>
  <c r="AH397" i="12"/>
  <c r="AI397" i="12"/>
  <c r="AJ397" i="12"/>
  <c r="AK397" i="12"/>
  <c r="AL397" i="12"/>
  <c r="V398" i="12"/>
  <c r="W398" i="12"/>
  <c r="X398" i="12"/>
  <c r="Y398" i="12"/>
  <c r="Z398" i="12"/>
  <c r="AA398" i="12"/>
  <c r="AB398" i="12"/>
  <c r="AC398" i="12"/>
  <c r="AD398" i="12"/>
  <c r="AH398" i="12"/>
  <c r="AI398" i="12"/>
  <c r="AJ398" i="12"/>
  <c r="AK398" i="12"/>
  <c r="AL398" i="12"/>
  <c r="V399" i="12"/>
  <c r="W399" i="12"/>
  <c r="X399" i="12"/>
  <c r="Y399" i="12"/>
  <c r="Z399" i="12"/>
  <c r="AA399" i="12"/>
  <c r="AB399" i="12"/>
  <c r="AC399" i="12"/>
  <c r="AD399" i="12"/>
  <c r="AH399" i="12"/>
  <c r="AI399" i="12"/>
  <c r="AJ399" i="12"/>
  <c r="AK399" i="12"/>
  <c r="AL399" i="12"/>
  <c r="V400" i="12"/>
  <c r="W400" i="12"/>
  <c r="X400" i="12"/>
  <c r="Y400" i="12"/>
  <c r="Z400" i="12"/>
  <c r="AA400" i="12"/>
  <c r="AB400" i="12"/>
  <c r="AC400" i="12"/>
  <c r="AD400" i="12"/>
  <c r="AH400" i="12"/>
  <c r="AI400" i="12"/>
  <c r="AJ400" i="12"/>
  <c r="AK400" i="12"/>
  <c r="AL400" i="12"/>
  <c r="V401" i="12"/>
  <c r="W401" i="12"/>
  <c r="X401" i="12"/>
  <c r="Y401" i="12"/>
  <c r="Z401" i="12"/>
  <c r="AA401" i="12"/>
  <c r="AB401" i="12"/>
  <c r="AC401" i="12"/>
  <c r="AD401" i="12"/>
  <c r="AH401" i="12"/>
  <c r="AI401" i="12"/>
  <c r="AJ401" i="12"/>
  <c r="AK401" i="12"/>
  <c r="AL401" i="12"/>
  <c r="V402" i="12"/>
  <c r="W402" i="12"/>
  <c r="X402" i="12"/>
  <c r="Y402" i="12"/>
  <c r="Z402" i="12"/>
  <c r="AA402" i="12"/>
  <c r="AB402" i="12"/>
  <c r="AC402" i="12"/>
  <c r="AD402" i="12"/>
  <c r="AH402" i="12"/>
  <c r="AI402" i="12"/>
  <c r="AJ402" i="12"/>
  <c r="AK402" i="12"/>
  <c r="AL402" i="12"/>
  <c r="V403" i="12"/>
  <c r="W403" i="12"/>
  <c r="X403" i="12"/>
  <c r="Y403" i="12"/>
  <c r="Z403" i="12"/>
  <c r="AA403" i="12"/>
  <c r="AB403" i="12"/>
  <c r="AC403" i="12"/>
  <c r="AD403" i="12"/>
  <c r="AH403" i="12"/>
  <c r="AI403" i="12"/>
  <c r="AJ403" i="12"/>
  <c r="AK403" i="12"/>
  <c r="AL403" i="12"/>
  <c r="V404" i="12"/>
  <c r="W404" i="12"/>
  <c r="X404" i="12"/>
  <c r="Y404" i="12"/>
  <c r="Z404" i="12"/>
  <c r="AA404" i="12"/>
  <c r="AB404" i="12"/>
  <c r="AC404" i="12"/>
  <c r="AD404" i="12"/>
  <c r="AH404" i="12"/>
  <c r="AI404" i="12"/>
  <c r="AJ404" i="12"/>
  <c r="AK404" i="12"/>
  <c r="AL404" i="12"/>
  <c r="V405" i="12"/>
  <c r="W405" i="12"/>
  <c r="X405" i="12"/>
  <c r="Y405" i="12"/>
  <c r="Z405" i="12"/>
  <c r="AA405" i="12"/>
  <c r="AB405" i="12"/>
  <c r="AC405" i="12"/>
  <c r="AD405" i="12"/>
  <c r="AH405" i="12"/>
  <c r="AI405" i="12"/>
  <c r="AJ405" i="12"/>
  <c r="AK405" i="12"/>
  <c r="AL405" i="12"/>
  <c r="V406" i="12"/>
  <c r="W406" i="12"/>
  <c r="X406" i="12"/>
  <c r="Y406" i="12"/>
  <c r="Z406" i="12"/>
  <c r="AA406" i="12"/>
  <c r="AB406" i="12"/>
  <c r="AC406" i="12"/>
  <c r="AD406" i="12"/>
  <c r="AH406" i="12"/>
  <c r="AI406" i="12"/>
  <c r="AJ406" i="12"/>
  <c r="AK406" i="12"/>
  <c r="AL406" i="12"/>
  <c r="V407" i="12"/>
  <c r="W407" i="12"/>
  <c r="X407" i="12"/>
  <c r="Y407" i="12"/>
  <c r="Z407" i="12"/>
  <c r="AA407" i="12"/>
  <c r="AB407" i="12"/>
  <c r="AC407" i="12"/>
  <c r="AD407" i="12"/>
  <c r="AH407" i="12"/>
  <c r="AI407" i="12"/>
  <c r="AJ407" i="12"/>
  <c r="AK407" i="12"/>
  <c r="AL407" i="12"/>
  <c r="V408" i="12"/>
  <c r="W408" i="12"/>
  <c r="X408" i="12"/>
  <c r="Y408" i="12"/>
  <c r="Z408" i="12"/>
  <c r="AA408" i="12"/>
  <c r="AB408" i="12"/>
  <c r="AC408" i="12"/>
  <c r="AD408" i="12"/>
  <c r="AH408" i="12"/>
  <c r="AI408" i="12"/>
  <c r="AJ408" i="12"/>
  <c r="AK408" i="12"/>
  <c r="AL408" i="12"/>
  <c r="V409" i="12"/>
  <c r="W409" i="12"/>
  <c r="X409" i="12"/>
  <c r="Y409" i="12"/>
  <c r="Z409" i="12"/>
  <c r="AA409" i="12"/>
  <c r="AB409" i="12"/>
  <c r="AC409" i="12"/>
  <c r="AD409" i="12"/>
  <c r="AH409" i="12"/>
  <c r="AI409" i="12"/>
  <c r="AJ409" i="12"/>
  <c r="AK409" i="12"/>
  <c r="AL409" i="12"/>
  <c r="W10" i="12"/>
  <c r="X10" i="12"/>
  <c r="Y10" i="12"/>
  <c r="Z10" i="12"/>
  <c r="AA10" i="12"/>
  <c r="AB10" i="12"/>
  <c r="AC10" i="12"/>
  <c r="AD10" i="12"/>
  <c r="V10" i="12"/>
  <c r="AN9" i="12"/>
  <c r="AO9" i="12"/>
  <c r="AP9" i="12"/>
  <c r="AM9" i="12"/>
  <c r="C409" i="12"/>
  <c r="C408" i="12"/>
  <c r="C407" i="12"/>
  <c r="C406" i="12"/>
  <c r="C405" i="12"/>
  <c r="C404" i="12"/>
  <c r="C403" i="12"/>
  <c r="C402" i="12"/>
  <c r="C401" i="12"/>
  <c r="C400" i="12"/>
  <c r="C399" i="12"/>
  <c r="C398" i="12"/>
  <c r="C397" i="12"/>
  <c r="C396" i="12"/>
  <c r="C395" i="12"/>
  <c r="C394" i="12"/>
  <c r="C393" i="12"/>
  <c r="C392" i="12"/>
  <c r="C391" i="12"/>
  <c r="C390" i="12"/>
  <c r="C389" i="12"/>
  <c r="C388" i="12"/>
  <c r="C387" i="12"/>
  <c r="C386" i="12"/>
  <c r="C385" i="12"/>
  <c r="C384" i="12"/>
  <c r="C383" i="12"/>
  <c r="C382" i="12"/>
  <c r="C381" i="12"/>
  <c r="C380" i="12"/>
  <c r="C379" i="12"/>
  <c r="C378" i="12"/>
  <c r="C377" i="12"/>
  <c r="C376" i="12"/>
  <c r="C375" i="12"/>
  <c r="C374" i="12"/>
  <c r="C373" i="12"/>
  <c r="C372" i="12"/>
  <c r="C371" i="12"/>
  <c r="C370" i="12"/>
  <c r="C369" i="12"/>
  <c r="C368" i="12"/>
  <c r="C367" i="12"/>
  <c r="C366" i="12"/>
  <c r="C365" i="12"/>
  <c r="C364" i="12"/>
  <c r="C363" i="12"/>
  <c r="C362" i="12"/>
  <c r="C361" i="12"/>
  <c r="C360" i="12"/>
  <c r="C359" i="12"/>
  <c r="C358" i="12"/>
  <c r="C357" i="12"/>
  <c r="C356" i="12"/>
  <c r="C355" i="12"/>
  <c r="C354" i="12"/>
  <c r="C353" i="12"/>
  <c r="C352" i="12"/>
  <c r="C351" i="12"/>
  <c r="C350" i="12"/>
  <c r="C349" i="12"/>
  <c r="C348" i="12"/>
  <c r="C347" i="12"/>
  <c r="C346" i="12"/>
  <c r="C345" i="12"/>
  <c r="C344" i="12"/>
  <c r="C343" i="12"/>
  <c r="C342" i="12"/>
  <c r="C341" i="12"/>
  <c r="C340" i="12"/>
  <c r="C339" i="12"/>
  <c r="C338" i="12"/>
  <c r="C337" i="12"/>
  <c r="C336" i="12"/>
  <c r="C335" i="12"/>
  <c r="C334" i="12"/>
  <c r="C333" i="12"/>
  <c r="C332" i="12"/>
  <c r="C331" i="12"/>
  <c r="C330" i="12"/>
  <c r="C329" i="12"/>
  <c r="C328" i="12"/>
  <c r="C327" i="12"/>
  <c r="C326" i="12"/>
  <c r="C325" i="12"/>
  <c r="C324" i="12"/>
  <c r="C323" i="12"/>
  <c r="C322" i="12"/>
  <c r="C321" i="12"/>
  <c r="C320" i="12"/>
  <c r="C319" i="12"/>
  <c r="C318" i="12"/>
  <c r="C317" i="12"/>
  <c r="C316" i="12"/>
  <c r="C315" i="12"/>
  <c r="C314" i="12"/>
  <c r="C313" i="12"/>
  <c r="C312" i="12"/>
  <c r="C311" i="12"/>
  <c r="C310" i="12"/>
  <c r="C309" i="12"/>
  <c r="C308" i="12"/>
  <c r="C307" i="12"/>
  <c r="C306" i="12"/>
  <c r="C305" i="12"/>
  <c r="C304" i="12"/>
  <c r="C303" i="12"/>
  <c r="C302" i="12"/>
  <c r="C301" i="12"/>
  <c r="C300" i="12"/>
  <c r="C299" i="12"/>
  <c r="C298" i="12"/>
  <c r="C297" i="12"/>
  <c r="C296" i="12"/>
  <c r="C295" i="12"/>
  <c r="C294" i="12"/>
  <c r="C293" i="12"/>
  <c r="C292" i="12"/>
  <c r="C291" i="12"/>
  <c r="C290" i="12"/>
  <c r="C289" i="12"/>
  <c r="C288" i="12"/>
  <c r="C287" i="12"/>
  <c r="C286" i="12"/>
  <c r="C285" i="12"/>
  <c r="C284" i="12"/>
  <c r="C283" i="12"/>
  <c r="C282" i="12"/>
  <c r="C281" i="12"/>
  <c r="C280" i="12"/>
  <c r="C279" i="12"/>
  <c r="C278" i="12"/>
  <c r="C277" i="12"/>
  <c r="C276" i="12"/>
  <c r="C275" i="12"/>
  <c r="C274" i="12"/>
  <c r="C273" i="12"/>
  <c r="C272" i="12"/>
  <c r="C271" i="12"/>
  <c r="C270" i="12"/>
  <c r="C269" i="12"/>
  <c r="C268" i="12"/>
  <c r="C267" i="12"/>
  <c r="C266" i="12"/>
  <c r="C265" i="12"/>
  <c r="C264" i="12"/>
  <c r="C263" i="12"/>
  <c r="C262" i="12"/>
  <c r="C261" i="12"/>
  <c r="C260" i="12"/>
  <c r="C259" i="12"/>
  <c r="C258" i="12"/>
  <c r="C257" i="12"/>
  <c r="C256" i="12"/>
  <c r="C255" i="12"/>
  <c r="C254" i="12"/>
  <c r="C253" i="12"/>
  <c r="C252" i="12"/>
  <c r="C251" i="12"/>
  <c r="C250" i="12"/>
  <c r="C249" i="12"/>
  <c r="C248" i="12"/>
  <c r="C247" i="12"/>
  <c r="C246" i="12"/>
  <c r="C245" i="12"/>
  <c r="C244" i="12"/>
  <c r="C243" i="12"/>
  <c r="C242" i="12"/>
  <c r="C241" i="12"/>
  <c r="C240" i="12"/>
  <c r="C239" i="12"/>
  <c r="C238" i="12"/>
  <c r="C237" i="12"/>
  <c r="C236" i="12"/>
  <c r="C235" i="12"/>
  <c r="C234" i="12"/>
  <c r="C233" i="12"/>
  <c r="C232" i="12"/>
  <c r="C231" i="12"/>
  <c r="C230" i="12"/>
  <c r="C229" i="12"/>
  <c r="C228" i="12"/>
  <c r="C227" i="12"/>
  <c r="C226" i="12"/>
  <c r="C225" i="12"/>
  <c r="C224" i="12"/>
  <c r="C223" i="12"/>
  <c r="C222" i="12"/>
  <c r="C221" i="12"/>
  <c r="C220" i="12"/>
  <c r="C219" i="12"/>
  <c r="C218" i="12"/>
  <c r="C217" i="12"/>
  <c r="C216" i="12"/>
  <c r="C215" i="12"/>
  <c r="C214" i="12"/>
  <c r="C213" i="12"/>
  <c r="C212" i="12"/>
  <c r="C211" i="12"/>
  <c r="C210" i="12"/>
  <c r="C209" i="12"/>
  <c r="C208" i="12"/>
  <c r="C207" i="12"/>
  <c r="C206" i="12"/>
  <c r="C205" i="12"/>
  <c r="C204" i="12"/>
  <c r="C203" i="12"/>
  <c r="C202" i="12"/>
  <c r="C201" i="12"/>
  <c r="C200" i="12"/>
  <c r="C199" i="12"/>
  <c r="C198" i="12"/>
  <c r="C197" i="12"/>
  <c r="C196" i="12"/>
  <c r="C195" i="12"/>
  <c r="C194" i="12"/>
  <c r="C193" i="12"/>
  <c r="C192" i="12"/>
  <c r="C191" i="12"/>
  <c r="C190" i="12"/>
  <c r="C189" i="12"/>
  <c r="C188" i="12"/>
  <c r="C187" i="12"/>
  <c r="C186" i="12"/>
  <c r="C185" i="12"/>
  <c r="C184" i="12"/>
  <c r="C183" i="12"/>
  <c r="C182" i="12"/>
  <c r="C181" i="12"/>
  <c r="C180" i="12"/>
  <c r="C179" i="12"/>
  <c r="C178" i="12"/>
  <c r="C177" i="12"/>
  <c r="C176" i="12"/>
  <c r="C175" i="12"/>
  <c r="C174" i="12"/>
  <c r="C173" i="12"/>
  <c r="C172" i="12"/>
  <c r="C171" i="12"/>
  <c r="C170" i="12"/>
  <c r="C169" i="12"/>
  <c r="C168" i="12"/>
  <c r="C167" i="12"/>
  <c r="C166" i="12"/>
  <c r="C165" i="12"/>
  <c r="C164" i="12"/>
  <c r="C163" i="12"/>
  <c r="C162" i="12"/>
  <c r="C161" i="12"/>
  <c r="C160" i="12"/>
  <c r="C159" i="12"/>
  <c r="C158" i="12"/>
  <c r="C157" i="12"/>
  <c r="C156" i="12"/>
  <c r="C155" i="12"/>
  <c r="C154" i="12"/>
  <c r="C153" i="12"/>
  <c r="C152" i="12"/>
  <c r="C151" i="12"/>
  <c r="C150" i="12"/>
  <c r="C149" i="12"/>
  <c r="C148" i="12"/>
  <c r="C147" i="12"/>
  <c r="C146" i="12"/>
  <c r="C145" i="12"/>
  <c r="C144" i="12"/>
  <c r="C143" i="12"/>
  <c r="C142" i="12"/>
  <c r="C141" i="12"/>
  <c r="C140" i="12"/>
  <c r="C139" i="12"/>
  <c r="C138" i="12"/>
  <c r="C137" i="12"/>
  <c r="C136" i="12"/>
  <c r="C135" i="12"/>
  <c r="C134" i="12"/>
  <c r="C133" i="12"/>
  <c r="C132" i="12"/>
  <c r="C131" i="12"/>
  <c r="C130" i="12"/>
  <c r="C129" i="12"/>
  <c r="C128" i="12"/>
  <c r="C127" i="12"/>
  <c r="C126" i="12"/>
  <c r="C125" i="12"/>
  <c r="C124" i="12"/>
  <c r="C123" i="12"/>
  <c r="C122" i="12"/>
  <c r="C121" i="12"/>
  <c r="C120" i="12"/>
  <c r="C119" i="12"/>
  <c r="C118" i="12"/>
  <c r="C117" i="12"/>
  <c r="C116" i="12"/>
  <c r="C115" i="12"/>
  <c r="C114" i="12"/>
  <c r="C113" i="12"/>
  <c r="C112" i="12"/>
  <c r="C111" i="12"/>
  <c r="C110" i="12"/>
  <c r="C109" i="12"/>
  <c r="C108" i="12"/>
  <c r="C107" i="12"/>
  <c r="C106" i="12"/>
  <c r="C105" i="12"/>
  <c r="C104" i="12"/>
  <c r="C103" i="12"/>
  <c r="C102" i="12"/>
  <c r="C101" i="12"/>
  <c r="C100" i="12"/>
  <c r="C99" i="12"/>
  <c r="C98" i="12"/>
  <c r="C97" i="12"/>
  <c r="C96" i="12"/>
  <c r="C95" i="12"/>
  <c r="C94" i="12"/>
  <c r="C93" i="12"/>
  <c r="C92" i="12"/>
  <c r="C91" i="12"/>
  <c r="C90" i="12"/>
  <c r="C89" i="12"/>
  <c r="C88" i="12"/>
  <c r="C87" i="12"/>
  <c r="C86" i="12"/>
  <c r="C85" i="12"/>
  <c r="C84" i="12"/>
  <c r="C83" i="12"/>
  <c r="C82" i="12"/>
  <c r="C81" i="12"/>
  <c r="C80" i="12"/>
  <c r="C79" i="12"/>
  <c r="C78" i="12"/>
  <c r="C77" i="12"/>
  <c r="C76" i="12"/>
  <c r="C75" i="12"/>
  <c r="C74" i="12"/>
  <c r="C73" i="12"/>
  <c r="C72" i="12"/>
  <c r="C71" i="12"/>
  <c r="C70" i="12"/>
  <c r="C69" i="12"/>
  <c r="C68" i="12"/>
  <c r="C67" i="12"/>
  <c r="C66" i="12"/>
  <c r="C65" i="12"/>
  <c r="C64" i="12"/>
  <c r="C63" i="12"/>
  <c r="C62" i="12"/>
  <c r="C61" i="12"/>
  <c r="C60" i="12"/>
  <c r="C59" i="12"/>
  <c r="C58" i="12"/>
  <c r="C57" i="12"/>
  <c r="C56" i="12"/>
  <c r="C55" i="12"/>
  <c r="C54" i="12"/>
  <c r="C53" i="12"/>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14" i="12"/>
  <c r="C13" i="12"/>
  <c r="C12" i="12"/>
  <c r="C11" i="12"/>
  <c r="C10" i="12"/>
  <c r="U9" i="12"/>
  <c r="AL9" i="12" s="1"/>
  <c r="T9" i="12"/>
  <c r="AK9" i="12" s="1"/>
  <c r="T8" i="12"/>
  <c r="AK8" i="12" s="1"/>
  <c r="J8" i="12"/>
  <c r="AA8" i="12" s="1"/>
  <c r="E8" i="12"/>
  <c r="V8" i="12" s="1"/>
  <c r="I31" i="15" l="1"/>
  <c r="I30" i="15"/>
  <c r="I32" i="15"/>
  <c r="I33" i="15"/>
  <c r="C408" i="10"/>
  <c r="C407" i="10"/>
  <c r="C406" i="10"/>
  <c r="C405" i="10"/>
  <c r="C404" i="10"/>
  <c r="C403" i="10"/>
  <c r="C402" i="10"/>
  <c r="C401" i="10"/>
  <c r="C400" i="10"/>
  <c r="C399" i="10"/>
  <c r="C398" i="10"/>
  <c r="C397" i="10"/>
  <c r="C396" i="10"/>
  <c r="C395" i="10"/>
  <c r="C394" i="10"/>
  <c r="C393" i="10"/>
  <c r="C392" i="10"/>
  <c r="C391" i="10"/>
  <c r="C390" i="10"/>
  <c r="C389" i="10"/>
  <c r="C388" i="10"/>
  <c r="C387" i="10"/>
  <c r="C386" i="10"/>
  <c r="C385" i="10"/>
  <c r="C384" i="10"/>
  <c r="C383" i="10"/>
  <c r="C382" i="10"/>
  <c r="C381" i="10"/>
  <c r="C380" i="10"/>
  <c r="C379" i="10"/>
  <c r="C378" i="10"/>
  <c r="C377" i="10"/>
  <c r="C376" i="10"/>
  <c r="C375" i="10"/>
  <c r="C374" i="10"/>
  <c r="C373" i="10"/>
  <c r="C372" i="10"/>
  <c r="C371" i="10"/>
  <c r="C370" i="10"/>
  <c r="C369" i="10"/>
  <c r="C368" i="10"/>
  <c r="C367" i="10"/>
  <c r="C366" i="10"/>
  <c r="C365" i="10"/>
  <c r="C364" i="10"/>
  <c r="C363" i="10"/>
  <c r="C362" i="10"/>
  <c r="C361" i="10"/>
  <c r="C360" i="10"/>
  <c r="C359" i="10"/>
  <c r="C358" i="10"/>
  <c r="C357" i="10"/>
  <c r="C356" i="10"/>
  <c r="C355" i="10"/>
  <c r="C354" i="10"/>
  <c r="C353" i="10"/>
  <c r="C352" i="10"/>
  <c r="C351" i="10"/>
  <c r="C350" i="10"/>
  <c r="C349" i="10"/>
  <c r="C348" i="10"/>
  <c r="C347" i="10"/>
  <c r="C346" i="10"/>
  <c r="C345" i="10"/>
  <c r="C344" i="10"/>
  <c r="C343" i="10"/>
  <c r="C342" i="10"/>
  <c r="C341" i="10"/>
  <c r="C340" i="10"/>
  <c r="C339" i="10"/>
  <c r="C338" i="10"/>
  <c r="C337" i="10"/>
  <c r="C336" i="10"/>
  <c r="C335" i="10"/>
  <c r="C334" i="10"/>
  <c r="C333" i="10"/>
  <c r="C332" i="10"/>
  <c r="C331" i="10"/>
  <c r="C330" i="10"/>
  <c r="C329" i="10"/>
  <c r="C328" i="10"/>
  <c r="C327" i="10"/>
  <c r="C326" i="10"/>
  <c r="C325" i="10"/>
  <c r="C324" i="10"/>
  <c r="C323" i="10"/>
  <c r="C322" i="10"/>
  <c r="C321" i="10"/>
  <c r="C320" i="10"/>
  <c r="C319" i="10"/>
  <c r="C318" i="10"/>
  <c r="C317" i="10"/>
  <c r="C316" i="10"/>
  <c r="C315" i="10"/>
  <c r="C314" i="10"/>
  <c r="C313" i="10"/>
  <c r="C312" i="10"/>
  <c r="C311" i="10"/>
  <c r="C310" i="10"/>
  <c r="C309" i="10"/>
  <c r="C308" i="10"/>
  <c r="C307" i="10"/>
  <c r="C306" i="10"/>
  <c r="C305" i="10"/>
  <c r="C304" i="10"/>
  <c r="C303" i="10"/>
  <c r="C302" i="10"/>
  <c r="C301" i="10"/>
  <c r="C300" i="10"/>
  <c r="C299" i="10"/>
  <c r="C298" i="10"/>
  <c r="C297" i="10"/>
  <c r="C296" i="10"/>
  <c r="C295" i="10"/>
  <c r="C294" i="10"/>
  <c r="C293" i="10"/>
  <c r="C292" i="10"/>
  <c r="C291" i="10"/>
  <c r="C290" i="10"/>
  <c r="C289" i="10"/>
  <c r="C288" i="10"/>
  <c r="C287" i="10"/>
  <c r="C286" i="10"/>
  <c r="C285" i="10"/>
  <c r="C284" i="10"/>
  <c r="C283" i="10"/>
  <c r="C282" i="10"/>
  <c r="C281" i="10"/>
  <c r="C280" i="10"/>
  <c r="C279" i="10"/>
  <c r="C278" i="10"/>
  <c r="C277" i="10"/>
  <c r="C276" i="10"/>
  <c r="C275" i="10"/>
  <c r="C274" i="10"/>
  <c r="C273" i="10"/>
  <c r="C272" i="10"/>
  <c r="C271" i="10"/>
  <c r="C270" i="10"/>
  <c r="C269" i="10"/>
  <c r="C268" i="10"/>
  <c r="C267" i="10"/>
  <c r="C266" i="10"/>
  <c r="C265" i="10"/>
  <c r="C264" i="10"/>
  <c r="C263" i="10"/>
  <c r="C262" i="10"/>
  <c r="C261" i="10"/>
  <c r="C260" i="10"/>
  <c r="C259" i="10"/>
  <c r="C258" i="10"/>
  <c r="C257" i="10"/>
  <c r="C256" i="10"/>
  <c r="C255" i="10"/>
  <c r="C254" i="10"/>
  <c r="C253" i="10"/>
  <c r="C252" i="10"/>
  <c r="C251" i="10"/>
  <c r="C250" i="10"/>
  <c r="C249" i="10"/>
  <c r="C248" i="10"/>
  <c r="C247" i="10"/>
  <c r="C246" i="10"/>
  <c r="C245" i="10"/>
  <c r="C244" i="10"/>
  <c r="C243" i="10"/>
  <c r="C242" i="10"/>
  <c r="C241" i="10"/>
  <c r="C240" i="10"/>
  <c r="C239" i="10"/>
  <c r="C238" i="10"/>
  <c r="C237" i="10"/>
  <c r="C236" i="10"/>
  <c r="C235" i="10"/>
  <c r="C234" i="10"/>
  <c r="C233" i="10"/>
  <c r="C232" i="10"/>
  <c r="C231" i="10"/>
  <c r="C230" i="10"/>
  <c r="C229" i="10"/>
  <c r="C228" i="10"/>
  <c r="C227" i="10"/>
  <c r="C226" i="10"/>
  <c r="C225" i="10"/>
  <c r="C224" i="10"/>
  <c r="C223" i="10"/>
  <c r="C222" i="10"/>
  <c r="C221" i="10"/>
  <c r="C220" i="10"/>
  <c r="C219" i="10"/>
  <c r="C218" i="10"/>
  <c r="C217" i="10"/>
  <c r="C216" i="10"/>
  <c r="C215" i="10"/>
  <c r="C214" i="10"/>
  <c r="C213" i="10"/>
  <c r="C212" i="10"/>
  <c r="C211" i="10"/>
  <c r="C210" i="10"/>
  <c r="C209" i="10"/>
  <c r="C208" i="10"/>
  <c r="C207" i="10"/>
  <c r="C206" i="10"/>
  <c r="C205" i="10"/>
  <c r="C204" i="10"/>
  <c r="C203" i="10"/>
  <c r="C202" i="10"/>
  <c r="C201" i="10"/>
  <c r="C200" i="10"/>
  <c r="C199" i="10"/>
  <c r="C198" i="10"/>
  <c r="C197" i="10"/>
  <c r="C196" i="10"/>
  <c r="C195" i="10"/>
  <c r="C194" i="10"/>
  <c r="C193" i="10"/>
  <c r="C192" i="10"/>
  <c r="C191" i="10"/>
  <c r="C190" i="10"/>
  <c r="C189" i="10"/>
  <c r="C188" i="10"/>
  <c r="C187" i="10"/>
  <c r="C186" i="10"/>
  <c r="C185" i="10"/>
  <c r="C184" i="10"/>
  <c r="C183" i="10"/>
  <c r="C182" i="10"/>
  <c r="C181" i="10"/>
  <c r="C180" i="10"/>
  <c r="C179" i="10"/>
  <c r="C178" i="10"/>
  <c r="C177" i="10"/>
  <c r="C176" i="10"/>
  <c r="C175" i="10"/>
  <c r="C174" i="10"/>
  <c r="C173" i="10"/>
  <c r="C172" i="10"/>
  <c r="C171" i="10"/>
  <c r="C170" i="10"/>
  <c r="C169" i="10"/>
  <c r="C168" i="10"/>
  <c r="C167" i="10"/>
  <c r="C166" i="10"/>
  <c r="C165" i="10"/>
  <c r="C164" i="10"/>
  <c r="C163" i="10"/>
  <c r="C162" i="10"/>
  <c r="C161" i="10"/>
  <c r="C160" i="10"/>
  <c r="C159" i="10"/>
  <c r="C158" i="10"/>
  <c r="C157" i="10"/>
  <c r="C156" i="10"/>
  <c r="C155" i="10"/>
  <c r="C154" i="10"/>
  <c r="C153" i="10"/>
  <c r="C152" i="10"/>
  <c r="C151" i="10"/>
  <c r="C150" i="10"/>
  <c r="C149" i="10"/>
  <c r="C148" i="10"/>
  <c r="C147" i="10"/>
  <c r="C146" i="10"/>
  <c r="C145" i="10"/>
  <c r="C144" i="10"/>
  <c r="C143" i="10"/>
  <c r="C142" i="10"/>
  <c r="C141" i="10"/>
  <c r="C140" i="10"/>
  <c r="C139" i="10"/>
  <c r="C138" i="10"/>
  <c r="C137" i="10"/>
  <c r="C136" i="10"/>
  <c r="C135" i="10"/>
  <c r="C134" i="10"/>
  <c r="C133" i="10"/>
  <c r="C132" i="10"/>
  <c r="C131" i="10"/>
  <c r="C130" i="10"/>
  <c r="C129" i="10"/>
  <c r="C128" i="10"/>
  <c r="C127" i="10"/>
  <c r="C126" i="10"/>
  <c r="C125" i="10"/>
  <c r="C124" i="10"/>
  <c r="C123" i="10"/>
  <c r="C122" i="10"/>
  <c r="C121" i="10"/>
  <c r="C120" i="10"/>
  <c r="C119" i="10"/>
  <c r="C118" i="10"/>
  <c r="C117" i="10"/>
  <c r="C116" i="10"/>
  <c r="C115" i="10"/>
  <c r="C114" i="10"/>
  <c r="C113" i="10"/>
  <c r="C112" i="10"/>
  <c r="C111" i="10"/>
  <c r="C110" i="10"/>
  <c r="C109" i="10"/>
  <c r="C108" i="10"/>
  <c r="C107" i="10"/>
  <c r="C106" i="10"/>
  <c r="C105" i="10"/>
  <c r="C104" i="10"/>
  <c r="C103" i="10"/>
  <c r="C102" i="10"/>
  <c r="C101" i="10"/>
  <c r="C100" i="10"/>
  <c r="C99" i="10"/>
  <c r="C98" i="10"/>
  <c r="C97" i="10"/>
  <c r="C96" i="10"/>
  <c r="C95" i="10"/>
  <c r="C94" i="10"/>
  <c r="C93" i="10"/>
  <c r="C92" i="10"/>
  <c r="C91" i="10"/>
  <c r="C90" i="10"/>
  <c r="C89" i="10"/>
  <c r="C88" i="10"/>
  <c r="C87" i="10"/>
  <c r="C86" i="10"/>
  <c r="C85" i="10"/>
  <c r="C84" i="10"/>
  <c r="C83" i="10"/>
  <c r="C82" i="10"/>
  <c r="C81" i="10"/>
  <c r="C80" i="10"/>
  <c r="C79" i="10"/>
  <c r="C78" i="10"/>
  <c r="C77" i="10"/>
  <c r="C76" i="10"/>
  <c r="C75" i="10"/>
  <c r="C74" i="10"/>
  <c r="C73" i="10"/>
  <c r="C72" i="10"/>
  <c r="C71" i="10"/>
  <c r="C70" i="10"/>
  <c r="C69" i="10"/>
  <c r="C68" i="10"/>
  <c r="C67" i="10"/>
  <c r="C66" i="10"/>
  <c r="C65" i="10"/>
  <c r="C64" i="10"/>
  <c r="C63" i="10"/>
  <c r="C62" i="10"/>
  <c r="C61" i="10"/>
  <c r="C60" i="10"/>
  <c r="C59" i="10"/>
  <c r="C58" i="10"/>
  <c r="C57" i="10"/>
  <c r="C56" i="10"/>
  <c r="C55" i="10"/>
  <c r="C54" i="10"/>
  <c r="C53" i="10"/>
  <c r="C52" i="10"/>
  <c r="C51" i="10"/>
  <c r="C50" i="10"/>
  <c r="C49" i="10"/>
  <c r="C48" i="10"/>
  <c r="C47" i="10"/>
  <c r="C46" i="10"/>
  <c r="C45" i="10"/>
  <c r="C44" i="10"/>
  <c r="C43" i="10"/>
  <c r="C42" i="10"/>
  <c r="C41" i="10"/>
  <c r="C40" i="10"/>
  <c r="C39" i="10"/>
  <c r="C38" i="10"/>
  <c r="C37" i="10"/>
  <c r="C36" i="10"/>
  <c r="C35" i="10"/>
  <c r="C34" i="10"/>
  <c r="C33" i="10"/>
  <c r="C32" i="10"/>
  <c r="C31" i="10"/>
  <c r="C30" i="10"/>
  <c r="C29" i="10"/>
  <c r="C28" i="10"/>
  <c r="C27" i="10"/>
  <c r="C26" i="10"/>
  <c r="C25" i="10"/>
  <c r="C24" i="10"/>
  <c r="C23" i="10"/>
  <c r="C22" i="10"/>
  <c r="C21" i="10"/>
  <c r="C20" i="10"/>
  <c r="C19" i="10"/>
  <c r="C18" i="10"/>
  <c r="C17" i="10"/>
  <c r="C16" i="10"/>
  <c r="C15" i="10"/>
  <c r="C14" i="10"/>
  <c r="C13" i="10"/>
  <c r="C12" i="10"/>
  <c r="C11" i="10"/>
  <c r="C10" i="10"/>
  <c r="C9" i="10"/>
  <c r="T7" i="10"/>
  <c r="J7" i="10"/>
  <c r="E7" i="10"/>
  <c r="W9" i="10" l="1"/>
  <c r="V9" i="10"/>
  <c r="V10" i="10"/>
  <c r="W10" i="10"/>
  <c r="W11" i="10"/>
  <c r="V11" i="10"/>
  <c r="W13" i="10"/>
  <c r="X13" i="10"/>
  <c r="V13" i="10"/>
  <c r="W15" i="10"/>
  <c r="X15" i="10"/>
  <c r="V15" i="10"/>
  <c r="W17" i="10"/>
  <c r="X17" i="10"/>
  <c r="V17" i="10"/>
  <c r="W19" i="10"/>
  <c r="X19" i="10"/>
  <c r="V19" i="10"/>
  <c r="W21" i="10"/>
  <c r="X21" i="10"/>
  <c r="V21" i="10"/>
  <c r="W23" i="10"/>
  <c r="X23" i="10"/>
  <c r="V23" i="10"/>
  <c r="W25" i="10"/>
  <c r="X25" i="10"/>
  <c r="V25" i="10"/>
  <c r="W27" i="10"/>
  <c r="X27" i="10"/>
  <c r="V27" i="10"/>
  <c r="W29" i="10"/>
  <c r="X29" i="10"/>
  <c r="V29" i="10"/>
  <c r="W31" i="10"/>
  <c r="X31" i="10"/>
  <c r="V31" i="10"/>
  <c r="W33" i="10"/>
  <c r="X33" i="10"/>
  <c r="V33" i="10"/>
  <c r="W35" i="10"/>
  <c r="X35" i="10"/>
  <c r="V35" i="10"/>
  <c r="W37" i="10"/>
  <c r="X37" i="10"/>
  <c r="V37" i="10"/>
  <c r="W39" i="10"/>
  <c r="X39" i="10"/>
  <c r="V39" i="10"/>
  <c r="W41" i="10"/>
  <c r="X41" i="10"/>
  <c r="V41" i="10"/>
  <c r="W43" i="10"/>
  <c r="X43" i="10"/>
  <c r="V43" i="10"/>
  <c r="W45" i="10"/>
  <c r="X45" i="10"/>
  <c r="V45" i="10"/>
  <c r="W47" i="10"/>
  <c r="X47" i="10"/>
  <c r="V47" i="10"/>
  <c r="W49" i="10"/>
  <c r="X49" i="10"/>
  <c r="V49" i="10"/>
  <c r="W51" i="10"/>
  <c r="X51" i="10"/>
  <c r="V51" i="10"/>
  <c r="W53" i="10"/>
  <c r="X53" i="10"/>
  <c r="V53" i="10"/>
  <c r="W55" i="10"/>
  <c r="X55" i="10"/>
  <c r="V55" i="10"/>
  <c r="W57" i="10"/>
  <c r="X57" i="10"/>
  <c r="V57" i="10"/>
  <c r="W59" i="10"/>
  <c r="X59" i="10"/>
  <c r="V59" i="10"/>
  <c r="W61" i="10"/>
  <c r="X61" i="10"/>
  <c r="V61" i="10"/>
  <c r="W63" i="10"/>
  <c r="X63" i="10"/>
  <c r="V63" i="10"/>
  <c r="W65" i="10"/>
  <c r="X65" i="10"/>
  <c r="V65" i="10"/>
  <c r="W67" i="10"/>
  <c r="X67" i="10"/>
  <c r="V67" i="10"/>
  <c r="W69" i="10"/>
  <c r="X69" i="10"/>
  <c r="V69" i="10"/>
  <c r="W71" i="10"/>
  <c r="X71" i="10"/>
  <c r="V71" i="10"/>
  <c r="W73" i="10"/>
  <c r="X73" i="10"/>
  <c r="V73" i="10"/>
  <c r="W75" i="10"/>
  <c r="X75" i="10"/>
  <c r="V75" i="10"/>
  <c r="W77" i="10"/>
  <c r="X77" i="10"/>
  <c r="V77" i="10"/>
  <c r="W79" i="10"/>
  <c r="X79" i="10"/>
  <c r="V79" i="10"/>
  <c r="W81" i="10"/>
  <c r="X81" i="10"/>
  <c r="V81" i="10"/>
  <c r="W83" i="10"/>
  <c r="X83" i="10"/>
  <c r="V83" i="10"/>
  <c r="W85" i="10"/>
  <c r="X85" i="10"/>
  <c r="V85" i="10"/>
  <c r="W87" i="10"/>
  <c r="X87" i="10"/>
  <c r="V87" i="10"/>
  <c r="W89" i="10"/>
  <c r="X89" i="10"/>
  <c r="V89" i="10"/>
  <c r="W91" i="10"/>
  <c r="X91" i="10"/>
  <c r="V91" i="10"/>
  <c r="W93" i="10"/>
  <c r="X93" i="10"/>
  <c r="V93" i="10"/>
  <c r="W95" i="10"/>
  <c r="X95" i="10"/>
  <c r="V95" i="10"/>
  <c r="W97" i="10"/>
  <c r="X97" i="10"/>
  <c r="V97" i="10"/>
  <c r="W99" i="10"/>
  <c r="X99" i="10"/>
  <c r="V99" i="10"/>
  <c r="W101" i="10"/>
  <c r="X101" i="10"/>
  <c r="V101" i="10"/>
  <c r="W103" i="10"/>
  <c r="X103" i="10"/>
  <c r="V103" i="10"/>
  <c r="W105" i="10"/>
  <c r="X105" i="10"/>
  <c r="V105" i="10"/>
  <c r="W107" i="10"/>
  <c r="X107" i="10"/>
  <c r="V107" i="10"/>
  <c r="W109" i="10"/>
  <c r="X109" i="10"/>
  <c r="V109" i="10"/>
  <c r="W111" i="10"/>
  <c r="X111" i="10"/>
  <c r="V111" i="10"/>
  <c r="W113" i="10"/>
  <c r="X113" i="10"/>
  <c r="V113" i="10"/>
  <c r="W115" i="10"/>
  <c r="X115" i="10"/>
  <c r="V115" i="10"/>
  <c r="W117" i="10"/>
  <c r="X117" i="10"/>
  <c r="V117" i="10"/>
  <c r="W119" i="10"/>
  <c r="X119" i="10"/>
  <c r="V119" i="10"/>
  <c r="W121" i="10"/>
  <c r="X121" i="10"/>
  <c r="V121" i="10"/>
  <c r="W123" i="10"/>
  <c r="X123" i="10"/>
  <c r="V123" i="10"/>
  <c r="W125" i="10"/>
  <c r="X125" i="10"/>
  <c r="V125" i="10"/>
  <c r="W127" i="10"/>
  <c r="X127" i="10"/>
  <c r="V127" i="10"/>
  <c r="W129" i="10"/>
  <c r="X129" i="10"/>
  <c r="V129" i="10"/>
  <c r="W131" i="10"/>
  <c r="X131" i="10"/>
  <c r="V131" i="10"/>
  <c r="W133" i="10"/>
  <c r="X133" i="10"/>
  <c r="V133" i="10"/>
  <c r="W135" i="10"/>
  <c r="X135" i="10"/>
  <c r="V135" i="10"/>
  <c r="W137" i="10"/>
  <c r="X137" i="10"/>
  <c r="V137" i="10"/>
  <c r="W139" i="10"/>
  <c r="X139" i="10"/>
  <c r="V139" i="10"/>
  <c r="W141" i="10"/>
  <c r="X141" i="10"/>
  <c r="V141" i="10"/>
  <c r="W143" i="10"/>
  <c r="X143" i="10"/>
  <c r="V143" i="10"/>
  <c r="W145" i="10"/>
  <c r="X145" i="10"/>
  <c r="V145" i="10"/>
  <c r="W147" i="10"/>
  <c r="X147" i="10"/>
  <c r="V147" i="10"/>
  <c r="W149" i="10"/>
  <c r="X149" i="10"/>
  <c r="V149" i="10"/>
  <c r="W151" i="10"/>
  <c r="X151" i="10"/>
  <c r="V151" i="10"/>
  <c r="W153" i="10"/>
  <c r="X153" i="10"/>
  <c r="V153" i="10"/>
  <c r="W155" i="10"/>
  <c r="X155" i="10"/>
  <c r="V155" i="10"/>
  <c r="W157" i="10"/>
  <c r="X157" i="10"/>
  <c r="V157" i="10"/>
  <c r="X159" i="10"/>
  <c r="W159" i="10"/>
  <c r="V159" i="10"/>
  <c r="X161" i="10"/>
  <c r="W161" i="10"/>
  <c r="V161" i="10"/>
  <c r="X163" i="10"/>
  <c r="W163" i="10"/>
  <c r="V163" i="10"/>
  <c r="X165" i="10"/>
  <c r="W165" i="10"/>
  <c r="V165" i="10"/>
  <c r="X167" i="10"/>
  <c r="W167" i="10"/>
  <c r="V167" i="10"/>
  <c r="X169" i="10"/>
  <c r="W169" i="10"/>
  <c r="V169" i="10"/>
  <c r="X171" i="10"/>
  <c r="W171" i="10"/>
  <c r="V171" i="10"/>
  <c r="X173" i="10"/>
  <c r="W173" i="10"/>
  <c r="V173" i="10"/>
  <c r="X175" i="10"/>
  <c r="W175" i="10"/>
  <c r="V175" i="10"/>
  <c r="W177" i="10"/>
  <c r="X177" i="10"/>
  <c r="V177" i="10"/>
  <c r="W179" i="10"/>
  <c r="X179" i="10"/>
  <c r="V179" i="10"/>
  <c r="W181" i="10"/>
  <c r="X181" i="10"/>
  <c r="V181" i="10"/>
  <c r="W183" i="10"/>
  <c r="X183" i="10"/>
  <c r="V183" i="10"/>
  <c r="W185" i="10"/>
  <c r="X185" i="10"/>
  <c r="V185" i="10"/>
  <c r="W187" i="10"/>
  <c r="X187" i="10"/>
  <c r="V187" i="10"/>
  <c r="W189" i="10"/>
  <c r="X189" i="10"/>
  <c r="V189" i="10"/>
  <c r="W191" i="10"/>
  <c r="X191" i="10"/>
  <c r="V191" i="10"/>
  <c r="W193" i="10"/>
  <c r="X193" i="10"/>
  <c r="V193" i="10"/>
  <c r="W195" i="10"/>
  <c r="X195" i="10"/>
  <c r="V195" i="10"/>
  <c r="W197" i="10"/>
  <c r="X197" i="10"/>
  <c r="V197" i="10"/>
  <c r="W199" i="10"/>
  <c r="X199" i="10"/>
  <c r="V199" i="10"/>
  <c r="W201" i="10"/>
  <c r="X201" i="10"/>
  <c r="V201" i="10"/>
  <c r="W203" i="10"/>
  <c r="X203" i="10"/>
  <c r="V203" i="10"/>
  <c r="W205" i="10"/>
  <c r="X205" i="10"/>
  <c r="V205" i="10"/>
  <c r="W207" i="10"/>
  <c r="X207" i="10"/>
  <c r="V207" i="10"/>
  <c r="W209" i="10"/>
  <c r="X209" i="10"/>
  <c r="V209" i="10"/>
  <c r="W211" i="10"/>
  <c r="X211" i="10"/>
  <c r="V211" i="10"/>
  <c r="W213" i="10"/>
  <c r="X213" i="10"/>
  <c r="V213" i="10"/>
  <c r="W215" i="10"/>
  <c r="X215" i="10"/>
  <c r="V215" i="10"/>
  <c r="W217" i="10"/>
  <c r="X217" i="10"/>
  <c r="V217" i="10"/>
  <c r="W219" i="10"/>
  <c r="X219" i="10"/>
  <c r="V219" i="10"/>
  <c r="W221" i="10"/>
  <c r="X221" i="10"/>
  <c r="V221" i="10"/>
  <c r="W223" i="10"/>
  <c r="X223" i="10"/>
  <c r="V223" i="10"/>
  <c r="W225" i="10"/>
  <c r="X225" i="10"/>
  <c r="V225" i="10"/>
  <c r="W227" i="10"/>
  <c r="X227" i="10"/>
  <c r="V227" i="10"/>
  <c r="W229" i="10"/>
  <c r="X229" i="10"/>
  <c r="V229" i="10"/>
  <c r="W231" i="10"/>
  <c r="X231" i="10"/>
  <c r="V231" i="10"/>
  <c r="W233" i="10"/>
  <c r="X233" i="10"/>
  <c r="V233" i="10"/>
  <c r="X235" i="10"/>
  <c r="W235" i="10"/>
  <c r="V235" i="10"/>
  <c r="W237" i="10"/>
  <c r="X237" i="10"/>
  <c r="V237" i="10"/>
  <c r="X239" i="10"/>
  <c r="V239" i="10"/>
  <c r="W239" i="10"/>
  <c r="W241" i="10"/>
  <c r="X241" i="10"/>
  <c r="V241" i="10"/>
  <c r="X243" i="10"/>
  <c r="W243" i="10"/>
  <c r="V243" i="10"/>
  <c r="W245" i="10"/>
  <c r="X245" i="10"/>
  <c r="V245" i="10"/>
  <c r="X247" i="10"/>
  <c r="W247" i="10"/>
  <c r="V247" i="10"/>
  <c r="W249" i="10"/>
  <c r="X249" i="10"/>
  <c r="V249" i="10"/>
  <c r="X251" i="10"/>
  <c r="W251" i="10"/>
  <c r="V251" i="10"/>
  <c r="W253" i="10"/>
  <c r="X253" i="10"/>
  <c r="V253" i="10"/>
  <c r="X255" i="10"/>
  <c r="V255" i="10"/>
  <c r="W255" i="10"/>
  <c r="W257" i="10"/>
  <c r="X257" i="10"/>
  <c r="V257" i="10"/>
  <c r="W259" i="10"/>
  <c r="X259" i="10"/>
  <c r="V259" i="10"/>
  <c r="W261" i="10"/>
  <c r="X261" i="10"/>
  <c r="V261" i="10"/>
  <c r="W263" i="10"/>
  <c r="X263" i="10"/>
  <c r="V263" i="10"/>
  <c r="W265" i="10"/>
  <c r="X265" i="10"/>
  <c r="V265" i="10"/>
  <c r="W267" i="10"/>
  <c r="X267" i="10"/>
  <c r="V267" i="10"/>
  <c r="W269" i="10"/>
  <c r="X269" i="10"/>
  <c r="V269" i="10"/>
  <c r="W271" i="10"/>
  <c r="X271" i="10"/>
  <c r="V271" i="10"/>
  <c r="W273" i="10"/>
  <c r="X273" i="10"/>
  <c r="V273" i="10"/>
  <c r="W275" i="10"/>
  <c r="X275" i="10"/>
  <c r="V275" i="10"/>
  <c r="W277" i="10"/>
  <c r="X277" i="10"/>
  <c r="V277" i="10"/>
  <c r="W279" i="10"/>
  <c r="X279" i="10"/>
  <c r="V279" i="10"/>
  <c r="X281" i="10"/>
  <c r="W281" i="10"/>
  <c r="V281" i="10"/>
  <c r="X283" i="10"/>
  <c r="V283" i="10"/>
  <c r="W283" i="10"/>
  <c r="X285" i="10"/>
  <c r="V285" i="10"/>
  <c r="W285" i="10"/>
  <c r="X287" i="10"/>
  <c r="W287" i="10"/>
  <c r="V287" i="10"/>
  <c r="X289" i="10"/>
  <c r="W289" i="10"/>
  <c r="V289" i="10"/>
  <c r="X291" i="10"/>
  <c r="V291" i="10"/>
  <c r="W291" i="10"/>
  <c r="X293" i="10"/>
  <c r="V293" i="10"/>
  <c r="W293" i="10"/>
  <c r="X295" i="10"/>
  <c r="W295" i="10"/>
  <c r="V295" i="10"/>
  <c r="X297" i="10"/>
  <c r="W297" i="10"/>
  <c r="V297" i="10"/>
  <c r="X299" i="10"/>
  <c r="V299" i="10"/>
  <c r="W299" i="10"/>
  <c r="X301" i="10"/>
  <c r="V301" i="10"/>
  <c r="W301" i="10"/>
  <c r="X303" i="10"/>
  <c r="W303" i="10"/>
  <c r="V303" i="10"/>
  <c r="X305" i="10"/>
  <c r="W305" i="10"/>
  <c r="V305" i="10"/>
  <c r="X307" i="10"/>
  <c r="W307" i="10"/>
  <c r="V307" i="10"/>
  <c r="X309" i="10"/>
  <c r="V309" i="10"/>
  <c r="W309" i="10"/>
  <c r="X311" i="10"/>
  <c r="W311" i="10"/>
  <c r="V311" i="10"/>
  <c r="X313" i="10"/>
  <c r="W313" i="10"/>
  <c r="V313" i="10"/>
  <c r="X315" i="10"/>
  <c r="W315" i="10"/>
  <c r="V315" i="10"/>
  <c r="X317" i="10"/>
  <c r="V317" i="10"/>
  <c r="W317" i="10"/>
  <c r="X319" i="10"/>
  <c r="W319" i="10"/>
  <c r="V319" i="10"/>
  <c r="X321" i="10"/>
  <c r="W321" i="10"/>
  <c r="V321" i="10"/>
  <c r="X323" i="10"/>
  <c r="W323" i="10"/>
  <c r="V323" i="10"/>
  <c r="X325" i="10"/>
  <c r="W325" i="10"/>
  <c r="V325" i="10"/>
  <c r="X327" i="10"/>
  <c r="W327" i="10"/>
  <c r="V327" i="10"/>
  <c r="X329" i="10"/>
  <c r="V329" i="10"/>
  <c r="W329" i="10"/>
  <c r="X331" i="10"/>
  <c r="W331" i="10"/>
  <c r="V331" i="10"/>
  <c r="X333" i="10"/>
  <c r="W333" i="10"/>
  <c r="V333" i="10"/>
  <c r="X335" i="10"/>
  <c r="W335" i="10"/>
  <c r="V335" i="10"/>
  <c r="X337" i="10"/>
  <c r="W337" i="10"/>
  <c r="V337" i="10"/>
  <c r="X339" i="10"/>
  <c r="W339" i="10"/>
  <c r="V339" i="10"/>
  <c r="X341" i="10"/>
  <c r="V341" i="10"/>
  <c r="W341" i="10"/>
  <c r="X343" i="10"/>
  <c r="W343" i="10"/>
  <c r="V343" i="10"/>
  <c r="X345" i="10"/>
  <c r="W345" i="10"/>
  <c r="V345" i="10"/>
  <c r="X347" i="10"/>
  <c r="W347" i="10"/>
  <c r="V347" i="10"/>
  <c r="X349" i="10"/>
  <c r="W349" i="10"/>
  <c r="V349" i="10"/>
  <c r="X351" i="10"/>
  <c r="W351" i="10"/>
  <c r="V351" i="10"/>
  <c r="X353" i="10"/>
  <c r="W353" i="10"/>
  <c r="V353" i="10"/>
  <c r="X355" i="10"/>
  <c r="W355" i="10"/>
  <c r="V355" i="10"/>
  <c r="X357" i="10"/>
  <c r="V357" i="10"/>
  <c r="W357" i="10"/>
  <c r="X359" i="10"/>
  <c r="W359" i="10"/>
  <c r="V359" i="10"/>
  <c r="X361" i="10"/>
  <c r="W361" i="10"/>
  <c r="V361" i="10"/>
  <c r="X363" i="10"/>
  <c r="W363" i="10"/>
  <c r="V363" i="10"/>
  <c r="X365" i="10"/>
  <c r="W365" i="10"/>
  <c r="V365" i="10"/>
  <c r="X367" i="10"/>
  <c r="W367" i="10"/>
  <c r="V367" i="10"/>
  <c r="X369" i="10"/>
  <c r="W369" i="10"/>
  <c r="V369" i="10"/>
  <c r="X371" i="10"/>
  <c r="W371" i="10"/>
  <c r="V371" i="10"/>
  <c r="X373" i="10"/>
  <c r="V373" i="10"/>
  <c r="W373" i="10"/>
  <c r="X375" i="10"/>
  <c r="W375" i="10"/>
  <c r="V375" i="10"/>
  <c r="X377" i="10"/>
  <c r="W377" i="10"/>
  <c r="V377" i="10"/>
  <c r="X379" i="10"/>
  <c r="W379" i="10"/>
  <c r="V379" i="10"/>
  <c r="X381" i="10"/>
  <c r="W381" i="10"/>
  <c r="V381" i="10"/>
  <c r="X383" i="10"/>
  <c r="W383" i="10"/>
  <c r="V383" i="10"/>
  <c r="X385" i="10"/>
  <c r="W385" i="10"/>
  <c r="V385" i="10"/>
  <c r="X387" i="10"/>
  <c r="W387" i="10"/>
  <c r="V387" i="10"/>
  <c r="X389" i="10"/>
  <c r="V389" i="10"/>
  <c r="W389" i="10"/>
  <c r="X391" i="10"/>
  <c r="W391" i="10"/>
  <c r="V391" i="10"/>
  <c r="X393" i="10"/>
  <c r="W393" i="10"/>
  <c r="V393" i="10"/>
  <c r="X395" i="10"/>
  <c r="W395" i="10"/>
  <c r="V395" i="10"/>
  <c r="X397" i="10"/>
  <c r="V397" i="10"/>
  <c r="W397" i="10"/>
  <c r="X399" i="10"/>
  <c r="W399" i="10"/>
  <c r="V399" i="10"/>
  <c r="X401" i="10"/>
  <c r="W401" i="10"/>
  <c r="V401" i="10"/>
  <c r="X403" i="10"/>
  <c r="W403" i="10"/>
  <c r="V403" i="10"/>
  <c r="X405" i="10"/>
  <c r="W405" i="10"/>
  <c r="V405" i="10"/>
  <c r="X407" i="10"/>
  <c r="W407" i="10"/>
  <c r="V407" i="10"/>
  <c r="W12" i="10"/>
  <c r="V12" i="10"/>
  <c r="X12" i="10" s="1"/>
  <c r="W14" i="10"/>
  <c r="X14" i="10"/>
  <c r="V14" i="10"/>
  <c r="W16" i="10"/>
  <c r="X16" i="10"/>
  <c r="V16" i="10"/>
  <c r="W18" i="10"/>
  <c r="X18" i="10"/>
  <c r="V18" i="10"/>
  <c r="W20" i="10"/>
  <c r="X20" i="10"/>
  <c r="V20" i="10"/>
  <c r="W22" i="10"/>
  <c r="X22" i="10"/>
  <c r="V22" i="10"/>
  <c r="W24" i="10"/>
  <c r="X24" i="10"/>
  <c r="V24" i="10"/>
  <c r="W26" i="10"/>
  <c r="X26" i="10"/>
  <c r="V26" i="10"/>
  <c r="W28" i="10"/>
  <c r="X28" i="10"/>
  <c r="V28" i="10"/>
  <c r="W30" i="10"/>
  <c r="X30" i="10"/>
  <c r="V30" i="10"/>
  <c r="W32" i="10"/>
  <c r="X32" i="10"/>
  <c r="V32" i="10"/>
  <c r="W34" i="10"/>
  <c r="X34" i="10"/>
  <c r="V34" i="10"/>
  <c r="W36" i="10"/>
  <c r="X36" i="10"/>
  <c r="V36" i="10"/>
  <c r="W38" i="10"/>
  <c r="X38" i="10"/>
  <c r="V38" i="10"/>
  <c r="W40" i="10"/>
  <c r="X40" i="10"/>
  <c r="V40" i="10"/>
  <c r="W42" i="10"/>
  <c r="X42" i="10"/>
  <c r="V42" i="10"/>
  <c r="W44" i="10"/>
  <c r="X44" i="10"/>
  <c r="V44" i="10"/>
  <c r="W46" i="10"/>
  <c r="X46" i="10"/>
  <c r="V46" i="10"/>
  <c r="W48" i="10"/>
  <c r="X48" i="10"/>
  <c r="V48" i="10"/>
  <c r="W50" i="10"/>
  <c r="X50" i="10"/>
  <c r="V50" i="10"/>
  <c r="W52" i="10"/>
  <c r="X52" i="10"/>
  <c r="V52" i="10"/>
  <c r="W54" i="10"/>
  <c r="X54" i="10"/>
  <c r="V54" i="10"/>
  <c r="W56" i="10"/>
  <c r="X56" i="10"/>
  <c r="V56" i="10"/>
  <c r="W58" i="10"/>
  <c r="X58" i="10"/>
  <c r="V58" i="10"/>
  <c r="W60" i="10"/>
  <c r="X60" i="10"/>
  <c r="V60" i="10"/>
  <c r="W62" i="10"/>
  <c r="X62" i="10"/>
  <c r="V62" i="10"/>
  <c r="W64" i="10"/>
  <c r="X64" i="10"/>
  <c r="V64" i="10"/>
  <c r="W66" i="10"/>
  <c r="X66" i="10"/>
  <c r="V66" i="10"/>
  <c r="W68" i="10"/>
  <c r="X68" i="10"/>
  <c r="V68" i="10"/>
  <c r="W70" i="10"/>
  <c r="X70" i="10"/>
  <c r="V70" i="10"/>
  <c r="W72" i="10"/>
  <c r="X72" i="10"/>
  <c r="V72" i="10"/>
  <c r="W74" i="10"/>
  <c r="X74" i="10"/>
  <c r="V74" i="10"/>
  <c r="W76" i="10"/>
  <c r="X76" i="10"/>
  <c r="V76" i="10"/>
  <c r="W78" i="10"/>
  <c r="X78" i="10"/>
  <c r="V78" i="10"/>
  <c r="W80" i="10"/>
  <c r="X80" i="10"/>
  <c r="V80" i="10"/>
  <c r="W82" i="10"/>
  <c r="X82" i="10"/>
  <c r="V82" i="10"/>
  <c r="W84" i="10"/>
  <c r="X84" i="10"/>
  <c r="V84" i="10"/>
  <c r="W86" i="10"/>
  <c r="X86" i="10"/>
  <c r="V86" i="10"/>
  <c r="W88" i="10"/>
  <c r="X88" i="10"/>
  <c r="V88" i="10"/>
  <c r="W90" i="10"/>
  <c r="X90" i="10"/>
  <c r="V90" i="10"/>
  <c r="W92" i="10"/>
  <c r="X92" i="10"/>
  <c r="V92" i="10"/>
  <c r="W94" i="10"/>
  <c r="X94" i="10"/>
  <c r="V94" i="10"/>
  <c r="W96" i="10"/>
  <c r="X96" i="10"/>
  <c r="V96" i="10"/>
  <c r="W98" i="10"/>
  <c r="X98" i="10"/>
  <c r="V98" i="10"/>
  <c r="W100" i="10"/>
  <c r="X100" i="10"/>
  <c r="V100" i="10"/>
  <c r="W102" i="10"/>
  <c r="X102" i="10"/>
  <c r="V102" i="10"/>
  <c r="W104" i="10"/>
  <c r="X104" i="10"/>
  <c r="V104" i="10"/>
  <c r="W106" i="10"/>
  <c r="X106" i="10"/>
  <c r="V106" i="10"/>
  <c r="W108" i="10"/>
  <c r="X108" i="10"/>
  <c r="V108" i="10"/>
  <c r="W110" i="10"/>
  <c r="X110" i="10"/>
  <c r="V110" i="10"/>
  <c r="W112" i="10"/>
  <c r="X112" i="10"/>
  <c r="V112" i="10"/>
  <c r="W114" i="10"/>
  <c r="X114" i="10"/>
  <c r="V114" i="10"/>
  <c r="W116" i="10"/>
  <c r="X116" i="10"/>
  <c r="V116" i="10"/>
  <c r="W118" i="10"/>
  <c r="X118" i="10"/>
  <c r="V118" i="10"/>
  <c r="W120" i="10"/>
  <c r="X120" i="10"/>
  <c r="V120" i="10"/>
  <c r="W122" i="10"/>
  <c r="X122" i="10"/>
  <c r="V122" i="10"/>
  <c r="W124" i="10"/>
  <c r="X124" i="10"/>
  <c r="V124" i="10"/>
  <c r="W126" i="10"/>
  <c r="X126" i="10"/>
  <c r="V126" i="10"/>
  <c r="W128" i="10"/>
  <c r="X128" i="10"/>
  <c r="V128" i="10"/>
  <c r="W130" i="10"/>
  <c r="X130" i="10"/>
  <c r="V130" i="10"/>
  <c r="W132" i="10"/>
  <c r="X132" i="10"/>
  <c r="V132" i="10"/>
  <c r="W134" i="10"/>
  <c r="X134" i="10"/>
  <c r="V134" i="10"/>
  <c r="W136" i="10"/>
  <c r="X136" i="10"/>
  <c r="V136" i="10"/>
  <c r="W138" i="10"/>
  <c r="X138" i="10"/>
  <c r="V138" i="10"/>
  <c r="W140" i="10"/>
  <c r="X140" i="10"/>
  <c r="V140" i="10"/>
  <c r="W142" i="10"/>
  <c r="X142" i="10"/>
  <c r="V142" i="10"/>
  <c r="W144" i="10"/>
  <c r="X144" i="10"/>
  <c r="V144" i="10"/>
  <c r="W146" i="10"/>
  <c r="X146" i="10"/>
  <c r="V146" i="10"/>
  <c r="W148" i="10"/>
  <c r="X148" i="10"/>
  <c r="V148" i="10"/>
  <c r="W150" i="10"/>
  <c r="X150" i="10"/>
  <c r="V150" i="10"/>
  <c r="W152" i="10"/>
  <c r="X152" i="10"/>
  <c r="V152" i="10"/>
  <c r="W154" i="10"/>
  <c r="X154" i="10"/>
  <c r="V154" i="10"/>
  <c r="W156" i="10"/>
  <c r="X156" i="10"/>
  <c r="V156" i="10"/>
  <c r="W158" i="10"/>
  <c r="X158" i="10"/>
  <c r="V158" i="10"/>
  <c r="W160" i="10"/>
  <c r="X160" i="10"/>
  <c r="V160" i="10"/>
  <c r="W162" i="10"/>
  <c r="X162" i="10"/>
  <c r="V162" i="10"/>
  <c r="W164" i="10"/>
  <c r="X164" i="10"/>
  <c r="V164" i="10"/>
  <c r="W166" i="10"/>
  <c r="X166" i="10"/>
  <c r="V166" i="10"/>
  <c r="W168" i="10"/>
  <c r="X168" i="10"/>
  <c r="V168" i="10"/>
  <c r="W170" i="10"/>
  <c r="X170" i="10"/>
  <c r="V170" i="10"/>
  <c r="W172" i="10"/>
  <c r="X172" i="10"/>
  <c r="V172" i="10"/>
  <c r="W174" i="10"/>
  <c r="X174" i="10"/>
  <c r="V174" i="10"/>
  <c r="W176" i="10"/>
  <c r="X176" i="10"/>
  <c r="V176" i="10"/>
  <c r="W178" i="10"/>
  <c r="X178" i="10"/>
  <c r="V178" i="10"/>
  <c r="W180" i="10"/>
  <c r="X180" i="10"/>
  <c r="V180" i="10"/>
  <c r="W182" i="10"/>
  <c r="X182" i="10"/>
  <c r="V182" i="10"/>
  <c r="W184" i="10"/>
  <c r="X184" i="10"/>
  <c r="V184" i="10"/>
  <c r="W186" i="10"/>
  <c r="X186" i="10"/>
  <c r="V186" i="10"/>
  <c r="W188" i="10"/>
  <c r="X188" i="10"/>
  <c r="V188" i="10"/>
  <c r="W190" i="10"/>
  <c r="X190" i="10"/>
  <c r="V190" i="10"/>
  <c r="W192" i="10"/>
  <c r="X192" i="10"/>
  <c r="V192" i="10"/>
  <c r="W194" i="10"/>
  <c r="X194" i="10"/>
  <c r="V194" i="10"/>
  <c r="W196" i="10"/>
  <c r="X196" i="10"/>
  <c r="V196" i="10"/>
  <c r="W198" i="10"/>
  <c r="X198" i="10"/>
  <c r="V198" i="10"/>
  <c r="W200" i="10"/>
  <c r="X200" i="10"/>
  <c r="V200" i="10"/>
  <c r="W202" i="10"/>
  <c r="X202" i="10"/>
  <c r="V202" i="10"/>
  <c r="W204" i="10"/>
  <c r="X204" i="10"/>
  <c r="V204" i="10"/>
  <c r="W206" i="10"/>
  <c r="X206" i="10"/>
  <c r="V206" i="10"/>
  <c r="W208" i="10"/>
  <c r="X208" i="10"/>
  <c r="V208" i="10"/>
  <c r="W210" i="10"/>
  <c r="X210" i="10"/>
  <c r="V210" i="10"/>
  <c r="W212" i="10"/>
  <c r="X212" i="10"/>
  <c r="V212" i="10"/>
  <c r="W214" i="10"/>
  <c r="X214" i="10"/>
  <c r="V214" i="10"/>
  <c r="W216" i="10"/>
  <c r="X216" i="10"/>
  <c r="V216" i="10"/>
  <c r="W218" i="10"/>
  <c r="X218" i="10"/>
  <c r="V218" i="10"/>
  <c r="W220" i="10"/>
  <c r="X220" i="10"/>
  <c r="V220" i="10"/>
  <c r="W222" i="10"/>
  <c r="X222" i="10"/>
  <c r="V222" i="10"/>
  <c r="W224" i="10"/>
  <c r="X224" i="10"/>
  <c r="V224" i="10"/>
  <c r="W226" i="10"/>
  <c r="X226" i="10"/>
  <c r="V226" i="10"/>
  <c r="W228" i="10"/>
  <c r="X228" i="10"/>
  <c r="V228" i="10"/>
  <c r="W230" i="10"/>
  <c r="X230" i="10"/>
  <c r="V230" i="10"/>
  <c r="W232" i="10"/>
  <c r="X232" i="10"/>
  <c r="V232" i="10"/>
  <c r="W234" i="10"/>
  <c r="X234" i="10"/>
  <c r="V234" i="10"/>
  <c r="W236" i="10"/>
  <c r="X236" i="10"/>
  <c r="V236" i="10"/>
  <c r="W238" i="10"/>
  <c r="X238" i="10"/>
  <c r="V238" i="10"/>
  <c r="W240" i="10"/>
  <c r="X240" i="10"/>
  <c r="V240" i="10"/>
  <c r="W242" i="10"/>
  <c r="X242" i="10"/>
  <c r="V242" i="10"/>
  <c r="W244" i="10"/>
  <c r="X244" i="10"/>
  <c r="V244" i="10"/>
  <c r="W246" i="10"/>
  <c r="X246" i="10"/>
  <c r="V246" i="10"/>
  <c r="W248" i="10"/>
  <c r="X248" i="10"/>
  <c r="V248" i="10"/>
  <c r="W250" i="10"/>
  <c r="X250" i="10"/>
  <c r="V250" i="10"/>
  <c r="W252" i="10"/>
  <c r="X252" i="10"/>
  <c r="V252" i="10"/>
  <c r="W254" i="10"/>
  <c r="X254" i="10"/>
  <c r="V254" i="10"/>
  <c r="W256" i="10"/>
  <c r="X256" i="10"/>
  <c r="V256" i="10"/>
  <c r="X258" i="10"/>
  <c r="W258" i="10"/>
  <c r="V258" i="10"/>
  <c r="X260" i="10"/>
  <c r="W260" i="10"/>
  <c r="V260" i="10"/>
  <c r="X262" i="10"/>
  <c r="V262" i="10"/>
  <c r="W262" i="10"/>
  <c r="X264" i="10"/>
  <c r="W264" i="10"/>
  <c r="V264" i="10"/>
  <c r="X266" i="10"/>
  <c r="W266" i="10"/>
  <c r="V266" i="10"/>
  <c r="X268" i="10"/>
  <c r="W268" i="10"/>
  <c r="V268" i="10"/>
  <c r="X270" i="10"/>
  <c r="V270" i="10"/>
  <c r="W270" i="10"/>
  <c r="W272" i="10"/>
  <c r="V272" i="10"/>
  <c r="X272" i="10"/>
  <c r="W274" i="10"/>
  <c r="V274" i="10"/>
  <c r="X274" i="10"/>
  <c r="X276" i="10"/>
  <c r="W276" i="10"/>
  <c r="V276" i="10"/>
  <c r="W278" i="10"/>
  <c r="V278" i="10"/>
  <c r="X278" i="10"/>
  <c r="X280" i="10"/>
  <c r="W280" i="10"/>
  <c r="V280" i="10"/>
  <c r="V282" i="10"/>
  <c r="W282" i="10"/>
  <c r="X282" i="10"/>
  <c r="W284" i="10"/>
  <c r="X284" i="10"/>
  <c r="V284" i="10"/>
  <c r="W286" i="10"/>
  <c r="X286" i="10"/>
  <c r="V286" i="10"/>
  <c r="W288" i="10"/>
  <c r="V288" i="10"/>
  <c r="X288" i="10"/>
  <c r="V290" i="10"/>
  <c r="W290" i="10"/>
  <c r="X290" i="10"/>
  <c r="W292" i="10"/>
  <c r="X292" i="10"/>
  <c r="V292" i="10"/>
  <c r="W294" i="10"/>
  <c r="X294" i="10"/>
  <c r="V294" i="10"/>
  <c r="W296" i="10"/>
  <c r="V296" i="10"/>
  <c r="X296" i="10"/>
  <c r="V298" i="10"/>
  <c r="W298" i="10"/>
  <c r="X298" i="10"/>
  <c r="W300" i="10"/>
  <c r="X300" i="10"/>
  <c r="V300" i="10"/>
  <c r="W302" i="10"/>
  <c r="X302" i="10"/>
  <c r="V302" i="10"/>
  <c r="W304" i="10"/>
  <c r="V304" i="10"/>
  <c r="X304" i="10"/>
  <c r="V306" i="10"/>
  <c r="W306" i="10"/>
  <c r="X306" i="10"/>
  <c r="W308" i="10"/>
  <c r="X308" i="10"/>
  <c r="V308" i="10"/>
  <c r="W310" i="10"/>
  <c r="X310" i="10"/>
  <c r="V310" i="10"/>
  <c r="W312" i="10"/>
  <c r="V312" i="10"/>
  <c r="X312" i="10"/>
  <c r="V314" i="10"/>
  <c r="W314" i="10"/>
  <c r="X314" i="10"/>
  <c r="W316" i="10"/>
  <c r="X316" i="10"/>
  <c r="V316" i="10"/>
  <c r="W318" i="10"/>
  <c r="X318" i="10"/>
  <c r="V318" i="10"/>
  <c r="W320" i="10"/>
  <c r="V320" i="10"/>
  <c r="X320" i="10"/>
  <c r="W322" i="10"/>
  <c r="X322" i="10"/>
  <c r="V322" i="10"/>
  <c r="W324" i="10"/>
  <c r="X324" i="10"/>
  <c r="V324" i="10"/>
  <c r="X326" i="10"/>
  <c r="W326" i="10"/>
  <c r="V326" i="10"/>
  <c r="X328" i="10"/>
  <c r="W328" i="10"/>
  <c r="V328" i="10"/>
  <c r="W330" i="10"/>
  <c r="X330" i="10"/>
  <c r="V330" i="10"/>
  <c r="W332" i="10"/>
  <c r="X332" i="10"/>
  <c r="V332" i="10"/>
  <c r="X334" i="10"/>
  <c r="W334" i="10"/>
  <c r="V334" i="10"/>
  <c r="X336" i="10"/>
  <c r="W336" i="10"/>
  <c r="V336" i="10"/>
  <c r="W338" i="10"/>
  <c r="X338" i="10"/>
  <c r="V338" i="10"/>
  <c r="W340" i="10"/>
  <c r="X340" i="10"/>
  <c r="V340" i="10"/>
  <c r="X342" i="10"/>
  <c r="W342" i="10"/>
  <c r="V342" i="10"/>
  <c r="W344" i="10"/>
  <c r="V344" i="10"/>
  <c r="X344" i="10"/>
  <c r="W346" i="10"/>
  <c r="X346" i="10"/>
  <c r="V346" i="10"/>
  <c r="W348" i="10"/>
  <c r="X348" i="10"/>
  <c r="V348" i="10"/>
  <c r="X350" i="10"/>
  <c r="W350" i="10"/>
  <c r="V350" i="10"/>
  <c r="X352" i="10"/>
  <c r="W352" i="10"/>
  <c r="V352" i="10"/>
  <c r="W354" i="10"/>
  <c r="X354" i="10"/>
  <c r="V354" i="10"/>
  <c r="W356" i="10"/>
  <c r="X356" i="10"/>
  <c r="V356" i="10"/>
  <c r="X358" i="10"/>
  <c r="W358" i="10"/>
  <c r="V358" i="10"/>
  <c r="X360" i="10"/>
  <c r="W360" i="10"/>
  <c r="V360" i="10"/>
  <c r="W362" i="10"/>
  <c r="X362" i="10"/>
  <c r="V362" i="10"/>
  <c r="W364" i="10"/>
  <c r="X364" i="10"/>
  <c r="V364" i="10"/>
  <c r="X366" i="10"/>
  <c r="W366" i="10"/>
  <c r="V366" i="10"/>
  <c r="X368" i="10"/>
  <c r="W368" i="10"/>
  <c r="V368" i="10"/>
  <c r="W370" i="10"/>
  <c r="X370" i="10"/>
  <c r="V370" i="10"/>
  <c r="W372" i="10"/>
  <c r="X372" i="10"/>
  <c r="V372" i="10"/>
  <c r="X374" i="10"/>
  <c r="W374" i="10"/>
  <c r="V374" i="10"/>
  <c r="X376" i="10"/>
  <c r="W376" i="10"/>
  <c r="V376" i="10"/>
  <c r="W378" i="10"/>
  <c r="X378" i="10"/>
  <c r="V378" i="10"/>
  <c r="W380" i="10"/>
  <c r="X380" i="10"/>
  <c r="V380" i="10"/>
  <c r="W382" i="10"/>
  <c r="X382" i="10"/>
  <c r="V382" i="10"/>
  <c r="W384" i="10"/>
  <c r="V384" i="10"/>
  <c r="X384" i="10"/>
  <c r="W386" i="10"/>
  <c r="X386" i="10"/>
  <c r="V386" i="10"/>
  <c r="W388" i="10"/>
  <c r="X388" i="10"/>
  <c r="V388" i="10"/>
  <c r="W390" i="10"/>
  <c r="X390" i="10"/>
  <c r="V390" i="10"/>
  <c r="W392" i="10"/>
  <c r="V392" i="10"/>
  <c r="X392" i="10"/>
  <c r="W394" i="10"/>
  <c r="X394" i="10"/>
  <c r="V394" i="10"/>
  <c r="W396" i="10"/>
  <c r="X396" i="10"/>
  <c r="V396" i="10"/>
  <c r="X398" i="10"/>
  <c r="W398" i="10"/>
  <c r="V398" i="10"/>
  <c r="W400" i="10"/>
  <c r="V400" i="10"/>
  <c r="X400" i="10"/>
  <c r="W402" i="10"/>
  <c r="X402" i="10"/>
  <c r="V402" i="10"/>
  <c r="W404" i="10"/>
  <c r="X404" i="10"/>
  <c r="V404" i="10"/>
  <c r="X406" i="10"/>
  <c r="W406" i="10"/>
  <c r="V406" i="10"/>
  <c r="X408" i="10"/>
  <c r="W408" i="10"/>
  <c r="V408" i="10"/>
  <c r="X9" i="10" l="1"/>
  <c r="X11" i="10"/>
  <c r="X10" i="10"/>
  <c r="C408" i="9"/>
  <c r="C407" i="9"/>
  <c r="C406" i="9"/>
  <c r="C405" i="9"/>
  <c r="C404" i="9"/>
  <c r="C403" i="9"/>
  <c r="C402" i="9"/>
  <c r="C401" i="9"/>
  <c r="C400" i="9"/>
  <c r="C399" i="9"/>
  <c r="C398" i="9"/>
  <c r="C397" i="9"/>
  <c r="C396" i="9"/>
  <c r="C395" i="9"/>
  <c r="C394" i="9"/>
  <c r="C393" i="9"/>
  <c r="C392" i="9"/>
  <c r="C391" i="9"/>
  <c r="C390" i="9"/>
  <c r="C389" i="9"/>
  <c r="C388" i="9"/>
  <c r="C387" i="9"/>
  <c r="C386" i="9"/>
  <c r="C385" i="9"/>
  <c r="C384" i="9"/>
  <c r="C383" i="9"/>
  <c r="C382" i="9"/>
  <c r="C381" i="9"/>
  <c r="C380" i="9"/>
  <c r="C379" i="9"/>
  <c r="C378" i="9"/>
  <c r="C377" i="9"/>
  <c r="C376" i="9"/>
  <c r="C375" i="9"/>
  <c r="C374" i="9"/>
  <c r="C373" i="9"/>
  <c r="C372" i="9"/>
  <c r="C371" i="9"/>
  <c r="C370" i="9"/>
  <c r="C369" i="9"/>
  <c r="C368" i="9"/>
  <c r="C367" i="9"/>
  <c r="C366" i="9"/>
  <c r="C365" i="9"/>
  <c r="C364" i="9"/>
  <c r="C363" i="9"/>
  <c r="C362" i="9"/>
  <c r="C361" i="9"/>
  <c r="C360" i="9"/>
  <c r="C359" i="9"/>
  <c r="C358" i="9"/>
  <c r="C357" i="9"/>
  <c r="C356" i="9"/>
  <c r="C355" i="9"/>
  <c r="C354" i="9"/>
  <c r="C353" i="9"/>
  <c r="C352" i="9"/>
  <c r="C351" i="9"/>
  <c r="C350" i="9"/>
  <c r="C349" i="9"/>
  <c r="C348" i="9"/>
  <c r="C347" i="9"/>
  <c r="C346" i="9"/>
  <c r="C345" i="9"/>
  <c r="C344" i="9"/>
  <c r="C343" i="9"/>
  <c r="C342" i="9"/>
  <c r="C341" i="9"/>
  <c r="C340" i="9"/>
  <c r="C339" i="9"/>
  <c r="C338" i="9"/>
  <c r="C337" i="9"/>
  <c r="C336" i="9"/>
  <c r="C335" i="9"/>
  <c r="C334" i="9"/>
  <c r="C333" i="9"/>
  <c r="C332" i="9"/>
  <c r="C331" i="9"/>
  <c r="C330" i="9"/>
  <c r="C329" i="9"/>
  <c r="C328" i="9"/>
  <c r="C327" i="9"/>
  <c r="C326" i="9"/>
  <c r="C325" i="9"/>
  <c r="C324" i="9"/>
  <c r="C323" i="9"/>
  <c r="C322" i="9"/>
  <c r="C321" i="9"/>
  <c r="C320" i="9"/>
  <c r="C319" i="9"/>
  <c r="C318" i="9"/>
  <c r="C317" i="9"/>
  <c r="C316" i="9"/>
  <c r="C315" i="9"/>
  <c r="C314" i="9"/>
  <c r="C313" i="9"/>
  <c r="C312" i="9"/>
  <c r="C311" i="9"/>
  <c r="C310" i="9"/>
  <c r="C309" i="9"/>
  <c r="C308" i="9"/>
  <c r="C307" i="9"/>
  <c r="C306" i="9"/>
  <c r="C305" i="9"/>
  <c r="C304" i="9"/>
  <c r="C303" i="9"/>
  <c r="C302" i="9"/>
  <c r="C301" i="9"/>
  <c r="C300" i="9"/>
  <c r="C299" i="9"/>
  <c r="C298" i="9"/>
  <c r="C297" i="9"/>
  <c r="C296" i="9"/>
  <c r="C295" i="9"/>
  <c r="C294" i="9"/>
  <c r="C293" i="9"/>
  <c r="C292" i="9"/>
  <c r="C291" i="9"/>
  <c r="C290" i="9"/>
  <c r="C289" i="9"/>
  <c r="C288" i="9"/>
  <c r="C287" i="9"/>
  <c r="C286" i="9"/>
  <c r="C285" i="9"/>
  <c r="C284" i="9"/>
  <c r="C283" i="9"/>
  <c r="C282" i="9"/>
  <c r="C281" i="9"/>
  <c r="C280" i="9"/>
  <c r="C279" i="9"/>
  <c r="C278" i="9"/>
  <c r="C277" i="9"/>
  <c r="C276" i="9"/>
  <c r="C275" i="9"/>
  <c r="C274" i="9"/>
  <c r="C273" i="9"/>
  <c r="C272" i="9"/>
  <c r="C271" i="9"/>
  <c r="C270" i="9"/>
  <c r="C269" i="9"/>
  <c r="C268" i="9"/>
  <c r="C267" i="9"/>
  <c r="C266" i="9"/>
  <c r="C265" i="9"/>
  <c r="C264" i="9"/>
  <c r="C263" i="9"/>
  <c r="C262" i="9"/>
  <c r="C261" i="9"/>
  <c r="C260" i="9"/>
  <c r="C259" i="9"/>
  <c r="C258" i="9"/>
  <c r="C257" i="9"/>
  <c r="C256" i="9"/>
  <c r="C255" i="9"/>
  <c r="C254" i="9"/>
  <c r="C253" i="9"/>
  <c r="C252" i="9"/>
  <c r="C251" i="9"/>
  <c r="C250" i="9"/>
  <c r="C249" i="9"/>
  <c r="C248" i="9"/>
  <c r="C247" i="9"/>
  <c r="C246" i="9"/>
  <c r="C245" i="9"/>
  <c r="C244" i="9"/>
  <c r="C243" i="9"/>
  <c r="C242" i="9"/>
  <c r="C241" i="9"/>
  <c r="C240" i="9"/>
  <c r="C239" i="9"/>
  <c r="C238" i="9"/>
  <c r="C237" i="9"/>
  <c r="C236" i="9"/>
  <c r="C235" i="9"/>
  <c r="C234" i="9"/>
  <c r="C233" i="9"/>
  <c r="C232" i="9"/>
  <c r="C231" i="9"/>
  <c r="C230" i="9"/>
  <c r="C229" i="9"/>
  <c r="C228" i="9"/>
  <c r="C227" i="9"/>
  <c r="C226" i="9"/>
  <c r="C225" i="9"/>
  <c r="C224" i="9"/>
  <c r="C223" i="9"/>
  <c r="C222" i="9"/>
  <c r="C221" i="9"/>
  <c r="C220" i="9"/>
  <c r="C219" i="9"/>
  <c r="C218" i="9"/>
  <c r="C217" i="9"/>
  <c r="C216" i="9"/>
  <c r="C215" i="9"/>
  <c r="C214" i="9"/>
  <c r="C213" i="9"/>
  <c r="C212" i="9"/>
  <c r="C211" i="9"/>
  <c r="C210" i="9"/>
  <c r="C209" i="9"/>
  <c r="C208" i="9"/>
  <c r="C207" i="9"/>
  <c r="C206" i="9"/>
  <c r="C205" i="9"/>
  <c r="C204" i="9"/>
  <c r="C203" i="9"/>
  <c r="C202" i="9"/>
  <c r="C201" i="9"/>
  <c r="C200" i="9"/>
  <c r="C199" i="9"/>
  <c r="C198" i="9"/>
  <c r="C197" i="9"/>
  <c r="C196" i="9"/>
  <c r="C195" i="9"/>
  <c r="C194" i="9"/>
  <c r="C193" i="9"/>
  <c r="C192" i="9"/>
  <c r="C191" i="9"/>
  <c r="C190" i="9"/>
  <c r="C189" i="9"/>
  <c r="C188" i="9"/>
  <c r="C187" i="9"/>
  <c r="C186" i="9"/>
  <c r="C185" i="9"/>
  <c r="C184" i="9"/>
  <c r="C183" i="9"/>
  <c r="C182" i="9"/>
  <c r="C181" i="9"/>
  <c r="C180" i="9"/>
  <c r="C179" i="9"/>
  <c r="C178" i="9"/>
  <c r="C177" i="9"/>
  <c r="C176" i="9"/>
  <c r="C175" i="9"/>
  <c r="C174" i="9"/>
  <c r="C173" i="9"/>
  <c r="C172" i="9"/>
  <c r="C171" i="9"/>
  <c r="C170" i="9"/>
  <c r="C169" i="9"/>
  <c r="C168" i="9"/>
  <c r="C167" i="9"/>
  <c r="C166" i="9"/>
  <c r="C165" i="9"/>
  <c r="C164" i="9"/>
  <c r="C163" i="9"/>
  <c r="C162" i="9"/>
  <c r="C161" i="9"/>
  <c r="C160" i="9"/>
  <c r="C159" i="9"/>
  <c r="C158" i="9"/>
  <c r="C157" i="9"/>
  <c r="C156" i="9"/>
  <c r="C155" i="9"/>
  <c r="C154" i="9"/>
  <c r="C153" i="9"/>
  <c r="C152" i="9"/>
  <c r="C151" i="9"/>
  <c r="C150" i="9"/>
  <c r="C149" i="9"/>
  <c r="C148" i="9"/>
  <c r="C147" i="9"/>
  <c r="C146" i="9"/>
  <c r="C145" i="9"/>
  <c r="C144" i="9"/>
  <c r="C143" i="9"/>
  <c r="C142" i="9"/>
  <c r="C141" i="9"/>
  <c r="C140" i="9"/>
  <c r="C139" i="9"/>
  <c r="C138" i="9"/>
  <c r="C137" i="9"/>
  <c r="C136" i="9"/>
  <c r="C135" i="9"/>
  <c r="C134" i="9"/>
  <c r="C133" i="9"/>
  <c r="C132" i="9"/>
  <c r="C131" i="9"/>
  <c r="C130" i="9"/>
  <c r="C129" i="9"/>
  <c r="C128" i="9"/>
  <c r="C127" i="9"/>
  <c r="C126" i="9"/>
  <c r="C125" i="9"/>
  <c r="C124" i="9"/>
  <c r="C123" i="9"/>
  <c r="C122" i="9"/>
  <c r="C121" i="9"/>
  <c r="C120" i="9"/>
  <c r="C119" i="9"/>
  <c r="C118" i="9"/>
  <c r="C117" i="9"/>
  <c r="C116" i="9"/>
  <c r="C115" i="9"/>
  <c r="C114" i="9"/>
  <c r="C113" i="9"/>
  <c r="C112" i="9"/>
  <c r="C111" i="9"/>
  <c r="C110" i="9"/>
  <c r="C109" i="9"/>
  <c r="C108" i="9"/>
  <c r="C107" i="9"/>
  <c r="C106" i="9"/>
  <c r="C105" i="9"/>
  <c r="C104" i="9"/>
  <c r="C103" i="9"/>
  <c r="C102" i="9"/>
  <c r="C101" i="9"/>
  <c r="C100" i="9"/>
  <c r="C99" i="9"/>
  <c r="C98" i="9"/>
  <c r="C97" i="9"/>
  <c r="C96" i="9"/>
  <c r="C95" i="9"/>
  <c r="C94" i="9"/>
  <c r="C93" i="9"/>
  <c r="C92" i="9"/>
  <c r="C91" i="9"/>
  <c r="C90" i="9"/>
  <c r="C89" i="9"/>
  <c r="C88" i="9"/>
  <c r="C87" i="9"/>
  <c r="C86" i="9"/>
  <c r="C85" i="9"/>
  <c r="C84" i="9"/>
  <c r="C83" i="9"/>
  <c r="C82" i="9"/>
  <c r="C81" i="9"/>
  <c r="C80" i="9"/>
  <c r="C79" i="9"/>
  <c r="C78" i="9"/>
  <c r="C77" i="9"/>
  <c r="C76" i="9"/>
  <c r="C75" i="9"/>
  <c r="C74" i="9"/>
  <c r="C73" i="9"/>
  <c r="C72" i="9"/>
  <c r="C71" i="9"/>
  <c r="C70" i="9"/>
  <c r="C69" i="9"/>
  <c r="C68" i="9"/>
  <c r="C67" i="9"/>
  <c r="C66" i="9"/>
  <c r="C65" i="9"/>
  <c r="C64" i="9"/>
  <c r="C63" i="9"/>
  <c r="C62" i="9"/>
  <c r="C61" i="9"/>
  <c r="C60" i="9"/>
  <c r="C59" i="9"/>
  <c r="C58" i="9"/>
  <c r="C57" i="9"/>
  <c r="C56" i="9"/>
  <c r="C55" i="9"/>
  <c r="C54" i="9"/>
  <c r="C53" i="9"/>
  <c r="C52" i="9"/>
  <c r="C51" i="9"/>
  <c r="C50" i="9"/>
  <c r="C49" i="9"/>
  <c r="C48" i="9"/>
  <c r="C47" i="9"/>
  <c r="C46" i="9"/>
  <c r="C45"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C15" i="9"/>
  <c r="C14" i="9"/>
  <c r="C13" i="9"/>
  <c r="C12" i="9"/>
  <c r="C11" i="9"/>
  <c r="C10" i="9"/>
  <c r="C9" i="9"/>
  <c r="M9" i="9" l="1"/>
  <c r="N9" i="9"/>
  <c r="M10" i="9"/>
  <c r="N10" i="9"/>
  <c r="I10" i="9"/>
  <c r="K10" i="9"/>
  <c r="J10" i="9"/>
  <c r="L10" i="9"/>
  <c r="N13" i="9"/>
  <c r="M13" i="9"/>
  <c r="L13" i="9"/>
  <c r="I13" i="9"/>
  <c r="J13" i="9"/>
  <c r="K13" i="9"/>
  <c r="N21" i="9"/>
  <c r="M21" i="9"/>
  <c r="I21" i="9"/>
  <c r="J21" i="9"/>
  <c r="K21" i="9"/>
  <c r="L21" i="9"/>
  <c r="N33" i="9"/>
  <c r="M33" i="9"/>
  <c r="I33" i="9"/>
  <c r="J33" i="9"/>
  <c r="K33" i="9"/>
  <c r="L33" i="9"/>
  <c r="N45" i="9"/>
  <c r="M45" i="9"/>
  <c r="I45" i="9"/>
  <c r="J45" i="9"/>
  <c r="K45" i="9"/>
  <c r="L45" i="9"/>
  <c r="N53" i="9"/>
  <c r="M53" i="9"/>
  <c r="I53" i="9"/>
  <c r="J53" i="9"/>
  <c r="K53" i="9"/>
  <c r="L53" i="9"/>
  <c r="N61" i="9"/>
  <c r="M61" i="9"/>
  <c r="I61" i="9"/>
  <c r="J61" i="9"/>
  <c r="K61" i="9"/>
  <c r="L61" i="9"/>
  <c r="N73" i="9"/>
  <c r="M73" i="9"/>
  <c r="I73" i="9"/>
  <c r="J73" i="9"/>
  <c r="K73" i="9"/>
  <c r="L73" i="9"/>
  <c r="N85" i="9"/>
  <c r="M85" i="9"/>
  <c r="I85" i="9"/>
  <c r="J85" i="9"/>
  <c r="K85" i="9"/>
  <c r="L85" i="9"/>
  <c r="N97" i="9"/>
  <c r="M97" i="9"/>
  <c r="I97" i="9"/>
  <c r="J97" i="9"/>
  <c r="K97" i="9"/>
  <c r="L97" i="9"/>
  <c r="N109" i="9"/>
  <c r="M109" i="9"/>
  <c r="I109" i="9"/>
  <c r="J109" i="9"/>
  <c r="K109" i="9"/>
  <c r="L109" i="9"/>
  <c r="N117" i="9"/>
  <c r="M117" i="9"/>
  <c r="I117" i="9"/>
  <c r="J117" i="9"/>
  <c r="K117" i="9"/>
  <c r="L117" i="9"/>
  <c r="N133" i="9"/>
  <c r="M133" i="9"/>
  <c r="I133" i="9"/>
  <c r="J133" i="9"/>
  <c r="K133" i="9"/>
  <c r="L133" i="9"/>
  <c r="N153" i="9"/>
  <c r="M153" i="9"/>
  <c r="I153" i="9"/>
  <c r="J153" i="9"/>
  <c r="K153" i="9"/>
  <c r="L153" i="9"/>
  <c r="N14" i="9"/>
  <c r="M14" i="9"/>
  <c r="J14" i="9"/>
  <c r="K14" i="9"/>
  <c r="L14" i="9"/>
  <c r="I14" i="9"/>
  <c r="N22" i="9"/>
  <c r="M22" i="9"/>
  <c r="I22" i="9"/>
  <c r="J22" i="9"/>
  <c r="K22" i="9"/>
  <c r="L22" i="9"/>
  <c r="N30" i="9"/>
  <c r="M30" i="9"/>
  <c r="I30" i="9"/>
  <c r="J30" i="9"/>
  <c r="K30" i="9"/>
  <c r="L30" i="9"/>
  <c r="N34" i="9"/>
  <c r="M34" i="9"/>
  <c r="I34" i="9"/>
  <c r="J34" i="9"/>
  <c r="K34" i="9"/>
  <c r="L34" i="9"/>
  <c r="N42" i="9"/>
  <c r="M42" i="9"/>
  <c r="I42" i="9"/>
  <c r="J42" i="9"/>
  <c r="K42" i="9"/>
  <c r="L42" i="9"/>
  <c r="N50" i="9"/>
  <c r="M50" i="9"/>
  <c r="I50" i="9"/>
  <c r="J50" i="9"/>
  <c r="K50" i="9"/>
  <c r="L50" i="9"/>
  <c r="N54" i="9"/>
  <c r="M54" i="9"/>
  <c r="I54" i="9"/>
  <c r="J54" i="9"/>
  <c r="K54" i="9"/>
  <c r="L54" i="9"/>
  <c r="N62" i="9"/>
  <c r="M62" i="9"/>
  <c r="I62" i="9"/>
  <c r="J62" i="9"/>
  <c r="K62" i="9"/>
  <c r="L62" i="9"/>
  <c r="N70" i="9"/>
  <c r="M70" i="9"/>
  <c r="I70" i="9"/>
  <c r="J70" i="9"/>
  <c r="K70" i="9"/>
  <c r="L70" i="9"/>
  <c r="N74" i="9"/>
  <c r="M74" i="9"/>
  <c r="I74" i="9"/>
  <c r="J74" i="9"/>
  <c r="K74" i="9"/>
  <c r="L74" i="9"/>
  <c r="N82" i="9"/>
  <c r="M82" i="9"/>
  <c r="I82" i="9"/>
  <c r="J82" i="9"/>
  <c r="K82" i="9"/>
  <c r="L82" i="9"/>
  <c r="N86" i="9"/>
  <c r="M86" i="9"/>
  <c r="I86" i="9"/>
  <c r="J86" i="9"/>
  <c r="K86" i="9"/>
  <c r="L86" i="9"/>
  <c r="N94" i="9"/>
  <c r="M94" i="9"/>
  <c r="I94" i="9"/>
  <c r="J94" i="9"/>
  <c r="K94" i="9"/>
  <c r="L94" i="9"/>
  <c r="N102" i="9"/>
  <c r="M102" i="9"/>
  <c r="I102" i="9"/>
  <c r="J102" i="9"/>
  <c r="K102" i="9"/>
  <c r="L102" i="9"/>
  <c r="N106" i="9"/>
  <c r="M106" i="9"/>
  <c r="I106" i="9"/>
  <c r="J106" i="9"/>
  <c r="K106" i="9"/>
  <c r="L106" i="9"/>
  <c r="N114" i="9"/>
  <c r="M114" i="9"/>
  <c r="I114" i="9"/>
  <c r="J114" i="9"/>
  <c r="K114" i="9"/>
  <c r="L114" i="9"/>
  <c r="N122" i="9"/>
  <c r="M122" i="9"/>
  <c r="I122" i="9"/>
  <c r="J122" i="9"/>
  <c r="K122" i="9"/>
  <c r="L122" i="9"/>
  <c r="N126" i="9"/>
  <c r="M126" i="9"/>
  <c r="I126" i="9"/>
  <c r="J126" i="9"/>
  <c r="K126" i="9"/>
  <c r="L126" i="9"/>
  <c r="N134" i="9"/>
  <c r="M134" i="9"/>
  <c r="I134" i="9"/>
  <c r="J134" i="9"/>
  <c r="K134" i="9"/>
  <c r="L134" i="9"/>
  <c r="N138" i="9"/>
  <c r="M138" i="9"/>
  <c r="I138" i="9"/>
  <c r="J138" i="9"/>
  <c r="K138" i="9"/>
  <c r="L138" i="9"/>
  <c r="N146" i="9"/>
  <c r="M146" i="9"/>
  <c r="I146" i="9"/>
  <c r="J146" i="9"/>
  <c r="K146" i="9"/>
  <c r="L146" i="9"/>
  <c r="N154" i="9"/>
  <c r="M154" i="9"/>
  <c r="I154" i="9"/>
  <c r="J154" i="9"/>
  <c r="K154" i="9"/>
  <c r="L154" i="9"/>
  <c r="N158" i="9"/>
  <c r="M158" i="9"/>
  <c r="I158" i="9"/>
  <c r="J158" i="9"/>
  <c r="K158" i="9"/>
  <c r="L158" i="9"/>
  <c r="N166" i="9"/>
  <c r="M166" i="9"/>
  <c r="I166" i="9"/>
  <c r="J166" i="9"/>
  <c r="K166" i="9"/>
  <c r="L166" i="9"/>
  <c r="N170" i="9"/>
  <c r="M170" i="9"/>
  <c r="I170" i="9"/>
  <c r="J170" i="9"/>
  <c r="K170" i="9"/>
  <c r="L170" i="9"/>
  <c r="N178" i="9"/>
  <c r="M178" i="9"/>
  <c r="I178" i="9"/>
  <c r="J178" i="9"/>
  <c r="K178" i="9"/>
  <c r="L178" i="9"/>
  <c r="N186" i="9"/>
  <c r="M186" i="9"/>
  <c r="I186" i="9"/>
  <c r="J186" i="9"/>
  <c r="K186" i="9"/>
  <c r="L186" i="9"/>
  <c r="N194" i="9"/>
  <c r="M194" i="9"/>
  <c r="I194" i="9"/>
  <c r="J194" i="9"/>
  <c r="K194" i="9"/>
  <c r="L194" i="9"/>
  <c r="N202" i="9"/>
  <c r="M202" i="9"/>
  <c r="I202" i="9"/>
  <c r="J202" i="9"/>
  <c r="K202" i="9"/>
  <c r="L202" i="9"/>
  <c r="N210" i="9"/>
  <c r="M210" i="9"/>
  <c r="I210" i="9"/>
  <c r="J210" i="9"/>
  <c r="K210" i="9"/>
  <c r="L210" i="9"/>
  <c r="N222" i="9"/>
  <c r="M222" i="9"/>
  <c r="I222" i="9"/>
  <c r="J222" i="9"/>
  <c r="K222" i="9"/>
  <c r="L222" i="9"/>
  <c r="N11" i="9"/>
  <c r="M11" i="9"/>
  <c r="K11" i="9"/>
  <c r="L11" i="9"/>
  <c r="I11" i="9"/>
  <c r="J11" i="9"/>
  <c r="N15" i="9"/>
  <c r="M15" i="9"/>
  <c r="I15" i="9"/>
  <c r="J15" i="9"/>
  <c r="L15" i="9"/>
  <c r="K15" i="9"/>
  <c r="N19" i="9"/>
  <c r="M19" i="9"/>
  <c r="I19" i="9"/>
  <c r="J19" i="9"/>
  <c r="K19" i="9"/>
  <c r="L19" i="9"/>
  <c r="N23" i="9"/>
  <c r="M23" i="9"/>
  <c r="I23" i="9"/>
  <c r="J23" i="9"/>
  <c r="K23" i="9"/>
  <c r="L23" i="9"/>
  <c r="N27" i="9"/>
  <c r="M27" i="9"/>
  <c r="I27" i="9"/>
  <c r="J27" i="9"/>
  <c r="K27" i="9"/>
  <c r="L27" i="9"/>
  <c r="N31" i="9"/>
  <c r="M31" i="9"/>
  <c r="I31" i="9"/>
  <c r="J31" i="9"/>
  <c r="K31" i="9"/>
  <c r="L31" i="9"/>
  <c r="N35" i="9"/>
  <c r="M35" i="9"/>
  <c r="I35" i="9"/>
  <c r="J35" i="9"/>
  <c r="K35" i="9"/>
  <c r="L35" i="9"/>
  <c r="N39" i="9"/>
  <c r="M39" i="9"/>
  <c r="I39" i="9"/>
  <c r="J39" i="9"/>
  <c r="K39" i="9"/>
  <c r="L39" i="9"/>
  <c r="N43" i="9"/>
  <c r="M43" i="9"/>
  <c r="I43" i="9"/>
  <c r="J43" i="9"/>
  <c r="K43" i="9"/>
  <c r="L43" i="9"/>
  <c r="N47" i="9"/>
  <c r="M47" i="9"/>
  <c r="I47" i="9"/>
  <c r="J47" i="9"/>
  <c r="K47" i="9"/>
  <c r="L47" i="9"/>
  <c r="N51" i="9"/>
  <c r="M51" i="9"/>
  <c r="I51" i="9"/>
  <c r="J51" i="9"/>
  <c r="K51" i="9"/>
  <c r="L51" i="9"/>
  <c r="N55" i="9"/>
  <c r="M55" i="9"/>
  <c r="I55" i="9"/>
  <c r="J55" i="9"/>
  <c r="K55" i="9"/>
  <c r="L55" i="9"/>
  <c r="N59" i="9"/>
  <c r="M59" i="9"/>
  <c r="I59" i="9"/>
  <c r="J59" i="9"/>
  <c r="K59" i="9"/>
  <c r="L59" i="9"/>
  <c r="N63" i="9"/>
  <c r="M63" i="9"/>
  <c r="I63" i="9"/>
  <c r="J63" i="9"/>
  <c r="K63" i="9"/>
  <c r="L63" i="9"/>
  <c r="N67" i="9"/>
  <c r="M67" i="9"/>
  <c r="I67" i="9"/>
  <c r="J67" i="9"/>
  <c r="K67" i="9"/>
  <c r="L67" i="9"/>
  <c r="N71" i="9"/>
  <c r="M71" i="9"/>
  <c r="I71" i="9"/>
  <c r="J71" i="9"/>
  <c r="K71" i="9"/>
  <c r="L71" i="9"/>
  <c r="N75" i="9"/>
  <c r="M75" i="9"/>
  <c r="I75" i="9"/>
  <c r="J75" i="9"/>
  <c r="K75" i="9"/>
  <c r="L75" i="9"/>
  <c r="N79" i="9"/>
  <c r="M79" i="9"/>
  <c r="I79" i="9"/>
  <c r="J79" i="9"/>
  <c r="K79" i="9"/>
  <c r="L79" i="9"/>
  <c r="N83" i="9"/>
  <c r="M83" i="9"/>
  <c r="I83" i="9"/>
  <c r="J83" i="9"/>
  <c r="K83" i="9"/>
  <c r="L83" i="9"/>
  <c r="N87" i="9"/>
  <c r="M87" i="9"/>
  <c r="I87" i="9"/>
  <c r="J87" i="9"/>
  <c r="K87" i="9"/>
  <c r="L87" i="9"/>
  <c r="N91" i="9"/>
  <c r="M91" i="9"/>
  <c r="I91" i="9"/>
  <c r="J91" i="9"/>
  <c r="K91" i="9"/>
  <c r="L91" i="9"/>
  <c r="N95" i="9"/>
  <c r="M95" i="9"/>
  <c r="I95" i="9"/>
  <c r="J95" i="9"/>
  <c r="K95" i="9"/>
  <c r="L95" i="9"/>
  <c r="N99" i="9"/>
  <c r="M99" i="9"/>
  <c r="I99" i="9"/>
  <c r="J99" i="9"/>
  <c r="K99" i="9"/>
  <c r="L99" i="9"/>
  <c r="N103" i="9"/>
  <c r="M103" i="9"/>
  <c r="I103" i="9"/>
  <c r="J103" i="9"/>
  <c r="K103" i="9"/>
  <c r="L103" i="9"/>
  <c r="N107" i="9"/>
  <c r="M107" i="9"/>
  <c r="I107" i="9"/>
  <c r="J107" i="9"/>
  <c r="K107" i="9"/>
  <c r="L107" i="9"/>
  <c r="N111" i="9"/>
  <c r="M111" i="9"/>
  <c r="I111" i="9"/>
  <c r="J111" i="9"/>
  <c r="K111" i="9"/>
  <c r="L111" i="9"/>
  <c r="N115" i="9"/>
  <c r="M115" i="9"/>
  <c r="I115" i="9"/>
  <c r="J115" i="9"/>
  <c r="K115" i="9"/>
  <c r="L115" i="9"/>
  <c r="N119" i="9"/>
  <c r="M119" i="9"/>
  <c r="I119" i="9"/>
  <c r="J119" i="9"/>
  <c r="K119" i="9"/>
  <c r="L119" i="9"/>
  <c r="N123" i="9"/>
  <c r="M123" i="9"/>
  <c r="I123" i="9"/>
  <c r="J123" i="9"/>
  <c r="K123" i="9"/>
  <c r="L123" i="9"/>
  <c r="N127" i="9"/>
  <c r="M127" i="9"/>
  <c r="I127" i="9"/>
  <c r="J127" i="9"/>
  <c r="K127" i="9"/>
  <c r="L127" i="9"/>
  <c r="N131" i="9"/>
  <c r="M131" i="9"/>
  <c r="I131" i="9"/>
  <c r="J131" i="9"/>
  <c r="K131" i="9"/>
  <c r="L131" i="9"/>
  <c r="N135" i="9"/>
  <c r="M135" i="9"/>
  <c r="I135" i="9"/>
  <c r="J135" i="9"/>
  <c r="K135" i="9"/>
  <c r="L135" i="9"/>
  <c r="N139" i="9"/>
  <c r="M139" i="9"/>
  <c r="I139" i="9"/>
  <c r="J139" i="9"/>
  <c r="K139" i="9"/>
  <c r="L139" i="9"/>
  <c r="N143" i="9"/>
  <c r="M143" i="9"/>
  <c r="I143" i="9"/>
  <c r="J143" i="9"/>
  <c r="K143" i="9"/>
  <c r="L143" i="9"/>
  <c r="N147" i="9"/>
  <c r="M147" i="9"/>
  <c r="I147" i="9"/>
  <c r="J147" i="9"/>
  <c r="K147" i="9"/>
  <c r="L147" i="9"/>
  <c r="N151" i="9"/>
  <c r="M151" i="9"/>
  <c r="I151" i="9"/>
  <c r="J151" i="9"/>
  <c r="K151" i="9"/>
  <c r="L151" i="9"/>
  <c r="N155" i="9"/>
  <c r="M155" i="9"/>
  <c r="I155" i="9"/>
  <c r="J155" i="9"/>
  <c r="K155" i="9"/>
  <c r="L155" i="9"/>
  <c r="N159" i="9"/>
  <c r="M159" i="9"/>
  <c r="I159" i="9"/>
  <c r="J159" i="9"/>
  <c r="K159" i="9"/>
  <c r="L159" i="9"/>
  <c r="N163" i="9"/>
  <c r="M163" i="9"/>
  <c r="I163" i="9"/>
  <c r="J163" i="9"/>
  <c r="K163" i="9"/>
  <c r="L163" i="9"/>
  <c r="N167" i="9"/>
  <c r="M167" i="9"/>
  <c r="I167" i="9"/>
  <c r="J167" i="9"/>
  <c r="K167" i="9"/>
  <c r="L167" i="9"/>
  <c r="N171" i="9"/>
  <c r="M171" i="9"/>
  <c r="I171" i="9"/>
  <c r="J171" i="9"/>
  <c r="K171" i="9"/>
  <c r="L171" i="9"/>
  <c r="N175" i="9"/>
  <c r="M175" i="9"/>
  <c r="I175" i="9"/>
  <c r="J175" i="9"/>
  <c r="K175" i="9"/>
  <c r="L175" i="9"/>
  <c r="N179" i="9"/>
  <c r="M179" i="9"/>
  <c r="I179" i="9"/>
  <c r="J179" i="9"/>
  <c r="K179" i="9"/>
  <c r="L179" i="9"/>
  <c r="N183" i="9"/>
  <c r="M183" i="9"/>
  <c r="I183" i="9"/>
  <c r="J183" i="9"/>
  <c r="K183" i="9"/>
  <c r="L183" i="9"/>
  <c r="N187" i="9"/>
  <c r="M187" i="9"/>
  <c r="I187" i="9"/>
  <c r="J187" i="9"/>
  <c r="K187" i="9"/>
  <c r="L187" i="9"/>
  <c r="N191" i="9"/>
  <c r="M191" i="9"/>
  <c r="I191" i="9"/>
  <c r="J191" i="9"/>
  <c r="K191" i="9"/>
  <c r="L191" i="9"/>
  <c r="N195" i="9"/>
  <c r="M195" i="9"/>
  <c r="I195" i="9"/>
  <c r="J195" i="9"/>
  <c r="K195" i="9"/>
  <c r="L195" i="9"/>
  <c r="N199" i="9"/>
  <c r="M199" i="9"/>
  <c r="I199" i="9"/>
  <c r="J199" i="9"/>
  <c r="K199" i="9"/>
  <c r="L199" i="9"/>
  <c r="N203" i="9"/>
  <c r="M203" i="9"/>
  <c r="I203" i="9"/>
  <c r="J203" i="9"/>
  <c r="K203" i="9"/>
  <c r="L203" i="9"/>
  <c r="N207" i="9"/>
  <c r="M207" i="9"/>
  <c r="I207" i="9"/>
  <c r="J207" i="9"/>
  <c r="K207" i="9"/>
  <c r="L207" i="9"/>
  <c r="N211" i="9"/>
  <c r="M211" i="9"/>
  <c r="I211" i="9"/>
  <c r="J211" i="9"/>
  <c r="K211" i="9"/>
  <c r="L211" i="9"/>
  <c r="N215" i="9"/>
  <c r="M215" i="9"/>
  <c r="I215" i="9"/>
  <c r="J215" i="9"/>
  <c r="K215" i="9"/>
  <c r="L215" i="9"/>
  <c r="N219" i="9"/>
  <c r="M219" i="9"/>
  <c r="I219" i="9"/>
  <c r="J219" i="9"/>
  <c r="K219" i="9"/>
  <c r="L219" i="9"/>
  <c r="N223" i="9"/>
  <c r="M223" i="9"/>
  <c r="I223" i="9"/>
  <c r="J223" i="9"/>
  <c r="K223" i="9"/>
  <c r="L223" i="9"/>
  <c r="N227" i="9"/>
  <c r="M227" i="9"/>
  <c r="I227" i="9"/>
  <c r="J227" i="9"/>
  <c r="K227" i="9"/>
  <c r="L227" i="9"/>
  <c r="N231" i="9"/>
  <c r="M231" i="9"/>
  <c r="I231" i="9"/>
  <c r="K231" i="9"/>
  <c r="L231" i="9"/>
  <c r="J231" i="9"/>
  <c r="N235" i="9"/>
  <c r="M235" i="9"/>
  <c r="I235" i="9"/>
  <c r="K235" i="9"/>
  <c r="L235" i="9"/>
  <c r="J235" i="9"/>
  <c r="N239" i="9"/>
  <c r="M239" i="9"/>
  <c r="I239" i="9"/>
  <c r="K239" i="9"/>
  <c r="L239" i="9"/>
  <c r="J239" i="9"/>
  <c r="N243" i="9"/>
  <c r="M243" i="9"/>
  <c r="I243" i="9"/>
  <c r="K243" i="9"/>
  <c r="L243" i="9"/>
  <c r="J243" i="9"/>
  <c r="N247" i="9"/>
  <c r="M247" i="9"/>
  <c r="I247" i="9"/>
  <c r="K247" i="9"/>
  <c r="L247" i="9"/>
  <c r="J247" i="9"/>
  <c r="N251" i="9"/>
  <c r="M251" i="9"/>
  <c r="I251" i="9"/>
  <c r="K251" i="9"/>
  <c r="L251" i="9"/>
  <c r="J251" i="9"/>
  <c r="N255" i="9"/>
  <c r="M255" i="9"/>
  <c r="I255" i="9"/>
  <c r="K255" i="9"/>
  <c r="L255" i="9"/>
  <c r="J255" i="9"/>
  <c r="N259" i="9"/>
  <c r="M259" i="9"/>
  <c r="I259" i="9"/>
  <c r="K259" i="9"/>
  <c r="L259" i="9"/>
  <c r="J259" i="9"/>
  <c r="N263" i="9"/>
  <c r="M263" i="9"/>
  <c r="I263" i="9"/>
  <c r="K263" i="9"/>
  <c r="L263" i="9"/>
  <c r="J263" i="9"/>
  <c r="N267" i="9"/>
  <c r="M267" i="9"/>
  <c r="I267" i="9"/>
  <c r="K267" i="9"/>
  <c r="L267" i="9"/>
  <c r="J267" i="9"/>
  <c r="N271" i="9"/>
  <c r="M271" i="9"/>
  <c r="I271" i="9"/>
  <c r="K271" i="9"/>
  <c r="L271" i="9"/>
  <c r="J271" i="9"/>
  <c r="N275" i="9"/>
  <c r="M275" i="9"/>
  <c r="I275" i="9"/>
  <c r="K275" i="9"/>
  <c r="L275" i="9"/>
  <c r="J275" i="9"/>
  <c r="N279" i="9"/>
  <c r="M279" i="9"/>
  <c r="I279" i="9"/>
  <c r="K279" i="9"/>
  <c r="L279" i="9"/>
  <c r="J279" i="9"/>
  <c r="N283" i="9"/>
  <c r="M283" i="9"/>
  <c r="I283" i="9"/>
  <c r="K283" i="9"/>
  <c r="L283" i="9"/>
  <c r="J283" i="9"/>
  <c r="N287" i="9"/>
  <c r="M287" i="9"/>
  <c r="I287" i="9"/>
  <c r="K287" i="9"/>
  <c r="L287" i="9"/>
  <c r="J287" i="9"/>
  <c r="N291" i="9"/>
  <c r="M291" i="9"/>
  <c r="I291" i="9"/>
  <c r="K291" i="9"/>
  <c r="L291" i="9"/>
  <c r="J291" i="9"/>
  <c r="N295" i="9"/>
  <c r="M295" i="9"/>
  <c r="I295" i="9"/>
  <c r="K295" i="9"/>
  <c r="L295" i="9"/>
  <c r="J295" i="9"/>
  <c r="N299" i="9"/>
  <c r="M299" i="9"/>
  <c r="I299" i="9"/>
  <c r="K299" i="9"/>
  <c r="L299" i="9"/>
  <c r="J299" i="9"/>
  <c r="N303" i="9"/>
  <c r="M303" i="9"/>
  <c r="I303" i="9"/>
  <c r="K303" i="9"/>
  <c r="L303" i="9"/>
  <c r="J303" i="9"/>
  <c r="N307" i="9"/>
  <c r="M307" i="9"/>
  <c r="I307" i="9"/>
  <c r="K307" i="9"/>
  <c r="L307" i="9"/>
  <c r="J307" i="9"/>
  <c r="N311" i="9"/>
  <c r="M311" i="9"/>
  <c r="I311" i="9"/>
  <c r="K311" i="9"/>
  <c r="L311" i="9"/>
  <c r="J311" i="9"/>
  <c r="N315" i="9"/>
  <c r="M315" i="9"/>
  <c r="I315" i="9"/>
  <c r="K315" i="9"/>
  <c r="L315" i="9"/>
  <c r="J315" i="9"/>
  <c r="N319" i="9"/>
  <c r="M319" i="9"/>
  <c r="I319" i="9"/>
  <c r="K319" i="9"/>
  <c r="L319" i="9"/>
  <c r="J319" i="9"/>
  <c r="N323" i="9"/>
  <c r="M323" i="9"/>
  <c r="I323" i="9"/>
  <c r="K323" i="9"/>
  <c r="L323" i="9"/>
  <c r="J323" i="9"/>
  <c r="N327" i="9"/>
  <c r="M327" i="9"/>
  <c r="I327" i="9"/>
  <c r="K327" i="9"/>
  <c r="L327" i="9"/>
  <c r="J327" i="9"/>
  <c r="N331" i="9"/>
  <c r="M331" i="9"/>
  <c r="I331" i="9"/>
  <c r="K331" i="9"/>
  <c r="L331" i="9"/>
  <c r="J331" i="9"/>
  <c r="N335" i="9"/>
  <c r="M335" i="9"/>
  <c r="I335" i="9"/>
  <c r="K335" i="9"/>
  <c r="L335" i="9"/>
  <c r="J335" i="9"/>
  <c r="N339" i="9"/>
  <c r="M339" i="9"/>
  <c r="I339" i="9"/>
  <c r="K339" i="9"/>
  <c r="L339" i="9"/>
  <c r="J339" i="9"/>
  <c r="N343" i="9"/>
  <c r="M343" i="9"/>
  <c r="I343" i="9"/>
  <c r="K343" i="9"/>
  <c r="L343" i="9"/>
  <c r="J343" i="9"/>
  <c r="N347" i="9"/>
  <c r="M347" i="9"/>
  <c r="I347" i="9"/>
  <c r="K347" i="9"/>
  <c r="L347" i="9"/>
  <c r="J347" i="9"/>
  <c r="N351" i="9"/>
  <c r="M351" i="9"/>
  <c r="I351" i="9"/>
  <c r="K351" i="9"/>
  <c r="L351" i="9"/>
  <c r="J351" i="9"/>
  <c r="N355" i="9"/>
  <c r="M355" i="9"/>
  <c r="I355" i="9"/>
  <c r="K355" i="9"/>
  <c r="L355" i="9"/>
  <c r="J355" i="9"/>
  <c r="N359" i="9"/>
  <c r="M359" i="9"/>
  <c r="L359" i="9"/>
  <c r="J359" i="9"/>
  <c r="K359" i="9"/>
  <c r="I359" i="9"/>
  <c r="N363" i="9"/>
  <c r="M363" i="9"/>
  <c r="L363" i="9"/>
  <c r="J363" i="9"/>
  <c r="K363" i="9"/>
  <c r="I363" i="9"/>
  <c r="N367" i="9"/>
  <c r="M367" i="9"/>
  <c r="J367" i="9"/>
  <c r="K367" i="9"/>
  <c r="L367" i="9"/>
  <c r="I367" i="9"/>
  <c r="N371" i="9"/>
  <c r="M371" i="9"/>
  <c r="J371" i="9"/>
  <c r="K371" i="9"/>
  <c r="L371" i="9"/>
  <c r="I371" i="9"/>
  <c r="N375" i="9"/>
  <c r="M375" i="9"/>
  <c r="J375" i="9"/>
  <c r="K375" i="9"/>
  <c r="L375" i="9"/>
  <c r="I375" i="9"/>
  <c r="N379" i="9"/>
  <c r="M379" i="9"/>
  <c r="J379" i="9"/>
  <c r="K379" i="9"/>
  <c r="L379" i="9"/>
  <c r="I379" i="9"/>
  <c r="N383" i="9"/>
  <c r="M383" i="9"/>
  <c r="J383" i="9"/>
  <c r="K383" i="9"/>
  <c r="L383" i="9"/>
  <c r="I383" i="9"/>
  <c r="N387" i="9"/>
  <c r="M387" i="9"/>
  <c r="J387" i="9"/>
  <c r="K387" i="9"/>
  <c r="L387" i="9"/>
  <c r="I387" i="9"/>
  <c r="N391" i="9"/>
  <c r="M391" i="9"/>
  <c r="I391" i="9"/>
  <c r="J391" i="9"/>
  <c r="K391" i="9"/>
  <c r="L391" i="9"/>
  <c r="N395" i="9"/>
  <c r="M395" i="9"/>
  <c r="I395" i="9"/>
  <c r="J395" i="9"/>
  <c r="K395" i="9"/>
  <c r="L395" i="9"/>
  <c r="N399" i="9"/>
  <c r="M399" i="9"/>
  <c r="J399" i="9"/>
  <c r="K399" i="9"/>
  <c r="L399" i="9"/>
  <c r="I399" i="9"/>
  <c r="N403" i="9"/>
  <c r="M403" i="9"/>
  <c r="J403" i="9"/>
  <c r="K403" i="9"/>
  <c r="L403" i="9"/>
  <c r="I403" i="9"/>
  <c r="N407" i="9"/>
  <c r="M407" i="9"/>
  <c r="J407" i="9"/>
  <c r="K407" i="9"/>
  <c r="L407" i="9"/>
  <c r="I407" i="9"/>
  <c r="N16" i="9"/>
  <c r="M16" i="9"/>
  <c r="I16" i="9"/>
  <c r="J16" i="9"/>
  <c r="K16" i="9"/>
  <c r="L16" i="9"/>
  <c r="M20" i="9"/>
  <c r="N20" i="9"/>
  <c r="I20" i="9"/>
  <c r="J20" i="9"/>
  <c r="K20" i="9"/>
  <c r="L20" i="9"/>
  <c r="M24" i="9"/>
  <c r="N24" i="9"/>
  <c r="I24" i="9"/>
  <c r="J24" i="9"/>
  <c r="K24" i="9"/>
  <c r="L24" i="9"/>
  <c r="M28" i="9"/>
  <c r="N28" i="9"/>
  <c r="I28" i="9"/>
  <c r="J28" i="9"/>
  <c r="K28" i="9"/>
  <c r="L28" i="9"/>
  <c r="M32" i="9"/>
  <c r="N32" i="9"/>
  <c r="I32" i="9"/>
  <c r="J32" i="9"/>
  <c r="K32" i="9"/>
  <c r="L32" i="9"/>
  <c r="M36" i="9"/>
  <c r="N36" i="9"/>
  <c r="I36" i="9"/>
  <c r="J36" i="9"/>
  <c r="K36" i="9"/>
  <c r="L36" i="9"/>
  <c r="M40" i="9"/>
  <c r="N40" i="9"/>
  <c r="I40" i="9"/>
  <c r="J40" i="9"/>
  <c r="K40" i="9"/>
  <c r="L40" i="9"/>
  <c r="M44" i="9"/>
  <c r="N44" i="9"/>
  <c r="I44" i="9"/>
  <c r="J44" i="9"/>
  <c r="K44" i="9"/>
  <c r="L44" i="9"/>
  <c r="M48" i="9"/>
  <c r="N48" i="9"/>
  <c r="I48" i="9"/>
  <c r="J48" i="9"/>
  <c r="K48" i="9"/>
  <c r="L48" i="9"/>
  <c r="M52" i="9"/>
  <c r="N52" i="9"/>
  <c r="I52" i="9"/>
  <c r="J52" i="9"/>
  <c r="K52" i="9"/>
  <c r="L52" i="9"/>
  <c r="M56" i="9"/>
  <c r="N56" i="9"/>
  <c r="I56" i="9"/>
  <c r="J56" i="9"/>
  <c r="K56" i="9"/>
  <c r="L56" i="9"/>
  <c r="M60" i="9"/>
  <c r="N60" i="9"/>
  <c r="I60" i="9"/>
  <c r="J60" i="9"/>
  <c r="K60" i="9"/>
  <c r="L60" i="9"/>
  <c r="M64" i="9"/>
  <c r="N64" i="9"/>
  <c r="I64" i="9"/>
  <c r="J64" i="9"/>
  <c r="K64" i="9"/>
  <c r="L64" i="9"/>
  <c r="M68" i="9"/>
  <c r="N68" i="9"/>
  <c r="I68" i="9"/>
  <c r="J68" i="9"/>
  <c r="K68" i="9"/>
  <c r="L68" i="9"/>
  <c r="M72" i="9"/>
  <c r="N72" i="9"/>
  <c r="I72" i="9"/>
  <c r="J72" i="9"/>
  <c r="K72" i="9"/>
  <c r="L72" i="9"/>
  <c r="M76" i="9"/>
  <c r="N76" i="9"/>
  <c r="I76" i="9"/>
  <c r="J76" i="9"/>
  <c r="K76" i="9"/>
  <c r="L76" i="9"/>
  <c r="M80" i="9"/>
  <c r="N80" i="9"/>
  <c r="I80" i="9"/>
  <c r="J80" i="9"/>
  <c r="K80" i="9"/>
  <c r="L80" i="9"/>
  <c r="M84" i="9"/>
  <c r="N84" i="9"/>
  <c r="I84" i="9"/>
  <c r="J84" i="9"/>
  <c r="K84" i="9"/>
  <c r="L84" i="9"/>
  <c r="M88" i="9"/>
  <c r="N88" i="9"/>
  <c r="I88" i="9"/>
  <c r="J88" i="9"/>
  <c r="K88" i="9"/>
  <c r="L88" i="9"/>
  <c r="M92" i="9"/>
  <c r="N92" i="9"/>
  <c r="I92" i="9"/>
  <c r="J92" i="9"/>
  <c r="K92" i="9"/>
  <c r="L92" i="9"/>
  <c r="M96" i="9"/>
  <c r="N96" i="9"/>
  <c r="I96" i="9"/>
  <c r="J96" i="9"/>
  <c r="K96" i="9"/>
  <c r="L96" i="9"/>
  <c r="M100" i="9"/>
  <c r="N100" i="9"/>
  <c r="I100" i="9"/>
  <c r="J100" i="9"/>
  <c r="K100" i="9"/>
  <c r="L100" i="9"/>
  <c r="M104" i="9"/>
  <c r="N104" i="9"/>
  <c r="I104" i="9"/>
  <c r="J104" i="9"/>
  <c r="K104" i="9"/>
  <c r="L104" i="9"/>
  <c r="M108" i="9"/>
  <c r="N108" i="9"/>
  <c r="I108" i="9"/>
  <c r="J108" i="9"/>
  <c r="K108" i="9"/>
  <c r="L108" i="9"/>
  <c r="M112" i="9"/>
  <c r="N112" i="9"/>
  <c r="I112" i="9"/>
  <c r="J112" i="9"/>
  <c r="K112" i="9"/>
  <c r="L112" i="9"/>
  <c r="M116" i="9"/>
  <c r="N116" i="9"/>
  <c r="I116" i="9"/>
  <c r="J116" i="9"/>
  <c r="K116" i="9"/>
  <c r="L116" i="9"/>
  <c r="M120" i="9"/>
  <c r="N120" i="9"/>
  <c r="I120" i="9"/>
  <c r="J120" i="9"/>
  <c r="K120" i="9"/>
  <c r="L120" i="9"/>
  <c r="M124" i="9"/>
  <c r="N124" i="9"/>
  <c r="I124" i="9"/>
  <c r="J124" i="9"/>
  <c r="K124" i="9"/>
  <c r="L124" i="9"/>
  <c r="M128" i="9"/>
  <c r="N128" i="9"/>
  <c r="I128" i="9"/>
  <c r="J128" i="9"/>
  <c r="K128" i="9"/>
  <c r="L128" i="9"/>
  <c r="M132" i="9"/>
  <c r="N132" i="9"/>
  <c r="I132" i="9"/>
  <c r="J132" i="9"/>
  <c r="K132" i="9"/>
  <c r="L132" i="9"/>
  <c r="M136" i="9"/>
  <c r="N136" i="9"/>
  <c r="I136" i="9"/>
  <c r="J136" i="9"/>
  <c r="K136" i="9"/>
  <c r="L136" i="9"/>
  <c r="M140" i="9"/>
  <c r="N140" i="9"/>
  <c r="I140" i="9"/>
  <c r="J140" i="9"/>
  <c r="K140" i="9"/>
  <c r="L140" i="9"/>
  <c r="M144" i="9"/>
  <c r="N144" i="9"/>
  <c r="I144" i="9"/>
  <c r="J144" i="9"/>
  <c r="K144" i="9"/>
  <c r="L144" i="9"/>
  <c r="M148" i="9"/>
  <c r="N148" i="9"/>
  <c r="I148" i="9"/>
  <c r="J148" i="9"/>
  <c r="K148" i="9"/>
  <c r="L148" i="9"/>
  <c r="M152" i="9"/>
  <c r="N152" i="9"/>
  <c r="I152" i="9"/>
  <c r="J152" i="9"/>
  <c r="K152" i="9"/>
  <c r="L152" i="9"/>
  <c r="M156" i="9"/>
  <c r="N156" i="9"/>
  <c r="I156" i="9"/>
  <c r="J156" i="9"/>
  <c r="K156" i="9"/>
  <c r="L156" i="9"/>
  <c r="M160" i="9"/>
  <c r="N160" i="9"/>
  <c r="I160" i="9"/>
  <c r="J160" i="9"/>
  <c r="K160" i="9"/>
  <c r="L160" i="9"/>
  <c r="M164" i="9"/>
  <c r="N164" i="9"/>
  <c r="I164" i="9"/>
  <c r="J164" i="9"/>
  <c r="K164" i="9"/>
  <c r="L164" i="9"/>
  <c r="M168" i="9"/>
  <c r="N168" i="9"/>
  <c r="I168" i="9"/>
  <c r="J168" i="9"/>
  <c r="K168" i="9"/>
  <c r="L168" i="9"/>
  <c r="M172" i="9"/>
  <c r="N172" i="9"/>
  <c r="I172" i="9"/>
  <c r="J172" i="9"/>
  <c r="K172" i="9"/>
  <c r="L172" i="9"/>
  <c r="M176" i="9"/>
  <c r="N176" i="9"/>
  <c r="I176" i="9"/>
  <c r="J176" i="9"/>
  <c r="K176" i="9"/>
  <c r="L176" i="9"/>
  <c r="M180" i="9"/>
  <c r="N180" i="9"/>
  <c r="I180" i="9"/>
  <c r="J180" i="9"/>
  <c r="K180" i="9"/>
  <c r="L180" i="9"/>
  <c r="M184" i="9"/>
  <c r="N184" i="9"/>
  <c r="I184" i="9"/>
  <c r="J184" i="9"/>
  <c r="K184" i="9"/>
  <c r="L184" i="9"/>
  <c r="M188" i="9"/>
  <c r="N188" i="9"/>
  <c r="I188" i="9"/>
  <c r="J188" i="9"/>
  <c r="K188" i="9"/>
  <c r="L188" i="9"/>
  <c r="M192" i="9"/>
  <c r="N192" i="9"/>
  <c r="I192" i="9"/>
  <c r="J192" i="9"/>
  <c r="K192" i="9"/>
  <c r="L192" i="9"/>
  <c r="M196" i="9"/>
  <c r="N196" i="9"/>
  <c r="I196" i="9"/>
  <c r="J196" i="9"/>
  <c r="K196" i="9"/>
  <c r="L196" i="9"/>
  <c r="M200" i="9"/>
  <c r="N200" i="9"/>
  <c r="I200" i="9"/>
  <c r="J200" i="9"/>
  <c r="K200" i="9"/>
  <c r="L200" i="9"/>
  <c r="M204" i="9"/>
  <c r="N204" i="9"/>
  <c r="I204" i="9"/>
  <c r="J204" i="9"/>
  <c r="K204" i="9"/>
  <c r="L204" i="9"/>
  <c r="M208" i="9"/>
  <c r="N208" i="9"/>
  <c r="I208" i="9"/>
  <c r="J208" i="9"/>
  <c r="K208" i="9"/>
  <c r="L208" i="9"/>
  <c r="M212" i="9"/>
  <c r="N212" i="9"/>
  <c r="I212" i="9"/>
  <c r="J212" i="9"/>
  <c r="K212" i="9"/>
  <c r="L212" i="9"/>
  <c r="M216" i="9"/>
  <c r="N216" i="9"/>
  <c r="I216" i="9"/>
  <c r="J216" i="9"/>
  <c r="K216" i="9"/>
  <c r="L216" i="9"/>
  <c r="M220" i="9"/>
  <c r="N220" i="9"/>
  <c r="I220" i="9"/>
  <c r="J220" i="9"/>
  <c r="K220" i="9"/>
  <c r="L220" i="9"/>
  <c r="M224" i="9"/>
  <c r="N224" i="9"/>
  <c r="I224" i="9"/>
  <c r="J224" i="9"/>
  <c r="K224" i="9"/>
  <c r="L224" i="9"/>
  <c r="M228" i="9"/>
  <c r="N228" i="9"/>
  <c r="I228" i="9"/>
  <c r="J228" i="9"/>
  <c r="K228" i="9"/>
  <c r="L228" i="9"/>
  <c r="M232" i="9"/>
  <c r="N232" i="9"/>
  <c r="I232" i="9"/>
  <c r="K232" i="9"/>
  <c r="L232" i="9"/>
  <c r="J232" i="9"/>
  <c r="M236" i="9"/>
  <c r="N236" i="9"/>
  <c r="I236" i="9"/>
  <c r="K236" i="9"/>
  <c r="L236" i="9"/>
  <c r="J236" i="9"/>
  <c r="M240" i="9"/>
  <c r="N240" i="9"/>
  <c r="I240" i="9"/>
  <c r="K240" i="9"/>
  <c r="L240" i="9"/>
  <c r="J240" i="9"/>
  <c r="M244" i="9"/>
  <c r="N244" i="9"/>
  <c r="I244" i="9"/>
  <c r="K244" i="9"/>
  <c r="L244" i="9"/>
  <c r="J244" i="9"/>
  <c r="M248" i="9"/>
  <c r="N248" i="9"/>
  <c r="I248" i="9"/>
  <c r="K248" i="9"/>
  <c r="L248" i="9"/>
  <c r="J248" i="9"/>
  <c r="M252" i="9"/>
  <c r="N252" i="9"/>
  <c r="I252" i="9"/>
  <c r="K252" i="9"/>
  <c r="L252" i="9"/>
  <c r="J252" i="9"/>
  <c r="M256" i="9"/>
  <c r="N256" i="9"/>
  <c r="I256" i="9"/>
  <c r="K256" i="9"/>
  <c r="L256" i="9"/>
  <c r="J256" i="9"/>
  <c r="M260" i="9"/>
  <c r="N260" i="9"/>
  <c r="I260" i="9"/>
  <c r="K260" i="9"/>
  <c r="L260" i="9"/>
  <c r="J260" i="9"/>
  <c r="M264" i="9"/>
  <c r="N264" i="9"/>
  <c r="I264" i="9"/>
  <c r="K264" i="9"/>
  <c r="L264" i="9"/>
  <c r="J264" i="9"/>
  <c r="M268" i="9"/>
  <c r="N268" i="9"/>
  <c r="I268" i="9"/>
  <c r="K268" i="9"/>
  <c r="L268" i="9"/>
  <c r="J268" i="9"/>
  <c r="M272" i="9"/>
  <c r="N272" i="9"/>
  <c r="I272" i="9"/>
  <c r="K272" i="9"/>
  <c r="L272" i="9"/>
  <c r="J272" i="9"/>
  <c r="M276" i="9"/>
  <c r="N276" i="9"/>
  <c r="I276" i="9"/>
  <c r="K276" i="9"/>
  <c r="L276" i="9"/>
  <c r="J276" i="9"/>
  <c r="M280" i="9"/>
  <c r="N280" i="9"/>
  <c r="I280" i="9"/>
  <c r="K280" i="9"/>
  <c r="L280" i="9"/>
  <c r="J280" i="9"/>
  <c r="M284" i="9"/>
  <c r="N284" i="9"/>
  <c r="I284" i="9"/>
  <c r="K284" i="9"/>
  <c r="L284" i="9"/>
  <c r="J284" i="9"/>
  <c r="M288" i="9"/>
  <c r="N288" i="9"/>
  <c r="I288" i="9"/>
  <c r="K288" i="9"/>
  <c r="L288" i="9"/>
  <c r="J288" i="9"/>
  <c r="M292" i="9"/>
  <c r="N292" i="9"/>
  <c r="I292" i="9"/>
  <c r="K292" i="9"/>
  <c r="L292" i="9"/>
  <c r="J292" i="9"/>
  <c r="M296" i="9"/>
  <c r="N296" i="9"/>
  <c r="I296" i="9"/>
  <c r="K296" i="9"/>
  <c r="L296" i="9"/>
  <c r="J296" i="9"/>
  <c r="M300" i="9"/>
  <c r="N300" i="9"/>
  <c r="I300" i="9"/>
  <c r="K300" i="9"/>
  <c r="L300" i="9"/>
  <c r="J300" i="9"/>
  <c r="M304" i="9"/>
  <c r="N304" i="9"/>
  <c r="I304" i="9"/>
  <c r="K304" i="9"/>
  <c r="L304" i="9"/>
  <c r="J304" i="9"/>
  <c r="M308" i="9"/>
  <c r="N308" i="9"/>
  <c r="I308" i="9"/>
  <c r="K308" i="9"/>
  <c r="L308" i="9"/>
  <c r="J308" i="9"/>
  <c r="M312" i="9"/>
  <c r="N312" i="9"/>
  <c r="I312" i="9"/>
  <c r="K312" i="9"/>
  <c r="L312" i="9"/>
  <c r="J312" i="9"/>
  <c r="M316" i="9"/>
  <c r="N316" i="9"/>
  <c r="I316" i="9"/>
  <c r="K316" i="9"/>
  <c r="L316" i="9"/>
  <c r="J316" i="9"/>
  <c r="M320" i="9"/>
  <c r="N320" i="9"/>
  <c r="I320" i="9"/>
  <c r="K320" i="9"/>
  <c r="L320" i="9"/>
  <c r="J320" i="9"/>
  <c r="M324" i="9"/>
  <c r="N324" i="9"/>
  <c r="I324" i="9"/>
  <c r="K324" i="9"/>
  <c r="L324" i="9"/>
  <c r="J324" i="9"/>
  <c r="M328" i="9"/>
  <c r="N328" i="9"/>
  <c r="I328" i="9"/>
  <c r="K328" i="9"/>
  <c r="L328" i="9"/>
  <c r="J328" i="9"/>
  <c r="M332" i="9"/>
  <c r="N332" i="9"/>
  <c r="I332" i="9"/>
  <c r="K332" i="9"/>
  <c r="L332" i="9"/>
  <c r="J332" i="9"/>
  <c r="M336" i="9"/>
  <c r="N336" i="9"/>
  <c r="I336" i="9"/>
  <c r="K336" i="9"/>
  <c r="L336" i="9"/>
  <c r="J336" i="9"/>
  <c r="M340" i="9"/>
  <c r="N340" i="9"/>
  <c r="I340" i="9"/>
  <c r="K340" i="9"/>
  <c r="L340" i="9"/>
  <c r="J340" i="9"/>
  <c r="M344" i="9"/>
  <c r="N344" i="9"/>
  <c r="I344" i="9"/>
  <c r="K344" i="9"/>
  <c r="L344" i="9"/>
  <c r="J344" i="9"/>
  <c r="M348" i="9"/>
  <c r="N348" i="9"/>
  <c r="I348" i="9"/>
  <c r="K348" i="9"/>
  <c r="L348" i="9"/>
  <c r="J348" i="9"/>
  <c r="M352" i="9"/>
  <c r="N352" i="9"/>
  <c r="I352" i="9"/>
  <c r="K352" i="9"/>
  <c r="L352" i="9"/>
  <c r="J352" i="9"/>
  <c r="M356" i="9"/>
  <c r="N356" i="9"/>
  <c r="L356" i="9"/>
  <c r="K356" i="9"/>
  <c r="I356" i="9"/>
  <c r="J356" i="9"/>
  <c r="M360" i="9"/>
  <c r="N360" i="9"/>
  <c r="L360" i="9"/>
  <c r="K360" i="9"/>
  <c r="I360" i="9"/>
  <c r="J360" i="9"/>
  <c r="M364" i="9"/>
  <c r="N364" i="9"/>
  <c r="L364" i="9"/>
  <c r="J364" i="9"/>
  <c r="K364" i="9"/>
  <c r="I364" i="9"/>
  <c r="M368" i="9"/>
  <c r="N368" i="9"/>
  <c r="J368" i="9"/>
  <c r="K368" i="9"/>
  <c r="L368" i="9"/>
  <c r="I368" i="9"/>
  <c r="M372" i="9"/>
  <c r="N372" i="9"/>
  <c r="J372" i="9"/>
  <c r="K372" i="9"/>
  <c r="L372" i="9"/>
  <c r="I372" i="9"/>
  <c r="M376" i="9"/>
  <c r="N376" i="9"/>
  <c r="J376" i="9"/>
  <c r="K376" i="9"/>
  <c r="L376" i="9"/>
  <c r="I376" i="9"/>
  <c r="M380" i="9"/>
  <c r="N380" i="9"/>
  <c r="J380" i="9"/>
  <c r="K380" i="9"/>
  <c r="L380" i="9"/>
  <c r="I380" i="9"/>
  <c r="M384" i="9"/>
  <c r="N384" i="9"/>
  <c r="I384" i="9"/>
  <c r="J384" i="9"/>
  <c r="K384" i="9"/>
  <c r="L384" i="9"/>
  <c r="M388" i="9"/>
  <c r="N388" i="9"/>
  <c r="I388" i="9"/>
  <c r="J388" i="9"/>
  <c r="K388" i="9"/>
  <c r="L388" i="9"/>
  <c r="M392" i="9"/>
  <c r="N392" i="9"/>
  <c r="J392" i="9"/>
  <c r="K392" i="9"/>
  <c r="L392" i="9"/>
  <c r="I392" i="9"/>
  <c r="M396" i="9"/>
  <c r="N396" i="9"/>
  <c r="J396" i="9"/>
  <c r="K396" i="9"/>
  <c r="L396" i="9"/>
  <c r="I396" i="9"/>
  <c r="M400" i="9"/>
  <c r="N400" i="9"/>
  <c r="J400" i="9"/>
  <c r="K400" i="9"/>
  <c r="L400" i="9"/>
  <c r="I400" i="9"/>
  <c r="M404" i="9"/>
  <c r="N404" i="9"/>
  <c r="J404" i="9"/>
  <c r="K404" i="9"/>
  <c r="L404" i="9"/>
  <c r="I404" i="9"/>
  <c r="M408" i="9"/>
  <c r="N408" i="9"/>
  <c r="I408" i="9"/>
  <c r="J408" i="9"/>
  <c r="K408" i="9"/>
  <c r="L408" i="9"/>
  <c r="N25" i="9"/>
  <c r="M25" i="9"/>
  <c r="I25" i="9"/>
  <c r="J25" i="9"/>
  <c r="K25" i="9"/>
  <c r="L25" i="9"/>
  <c r="N37" i="9"/>
  <c r="M37" i="9"/>
  <c r="I37" i="9"/>
  <c r="J37" i="9"/>
  <c r="K37" i="9"/>
  <c r="L37" i="9"/>
  <c r="N57" i="9"/>
  <c r="M57" i="9"/>
  <c r="I57" i="9"/>
  <c r="J57" i="9"/>
  <c r="K57" i="9"/>
  <c r="L57" i="9"/>
  <c r="N69" i="9"/>
  <c r="M69" i="9"/>
  <c r="I69" i="9"/>
  <c r="J69" i="9"/>
  <c r="K69" i="9"/>
  <c r="L69" i="9"/>
  <c r="N81" i="9"/>
  <c r="M81" i="9"/>
  <c r="I81" i="9"/>
  <c r="J81" i="9"/>
  <c r="K81" i="9"/>
  <c r="L81" i="9"/>
  <c r="N93" i="9"/>
  <c r="M93" i="9"/>
  <c r="I93" i="9"/>
  <c r="J93" i="9"/>
  <c r="K93" i="9"/>
  <c r="L93" i="9"/>
  <c r="N105" i="9"/>
  <c r="M105" i="9"/>
  <c r="I105" i="9"/>
  <c r="J105" i="9"/>
  <c r="K105" i="9"/>
  <c r="L105" i="9"/>
  <c r="N121" i="9"/>
  <c r="M121" i="9"/>
  <c r="I121" i="9"/>
  <c r="J121" i="9"/>
  <c r="K121" i="9"/>
  <c r="L121" i="9"/>
  <c r="N129" i="9"/>
  <c r="M129" i="9"/>
  <c r="I129" i="9"/>
  <c r="J129" i="9"/>
  <c r="K129" i="9"/>
  <c r="L129" i="9"/>
  <c r="N137" i="9"/>
  <c r="M137" i="9"/>
  <c r="I137" i="9"/>
  <c r="J137" i="9"/>
  <c r="K137" i="9"/>
  <c r="L137" i="9"/>
  <c r="N141" i="9"/>
  <c r="M141" i="9"/>
  <c r="I141" i="9"/>
  <c r="J141" i="9"/>
  <c r="K141" i="9"/>
  <c r="L141" i="9"/>
  <c r="N149" i="9"/>
  <c r="M149" i="9"/>
  <c r="I149" i="9"/>
  <c r="J149" i="9"/>
  <c r="K149" i="9"/>
  <c r="L149" i="9"/>
  <c r="N157" i="9"/>
  <c r="M157" i="9"/>
  <c r="I157" i="9"/>
  <c r="J157" i="9"/>
  <c r="K157" i="9"/>
  <c r="L157" i="9"/>
  <c r="N161" i="9"/>
  <c r="M161" i="9"/>
  <c r="I161" i="9"/>
  <c r="J161" i="9"/>
  <c r="K161" i="9"/>
  <c r="L161" i="9"/>
  <c r="N165" i="9"/>
  <c r="M165" i="9"/>
  <c r="I165" i="9"/>
  <c r="J165" i="9"/>
  <c r="K165" i="9"/>
  <c r="L165" i="9"/>
  <c r="N169" i="9"/>
  <c r="M169" i="9"/>
  <c r="I169" i="9"/>
  <c r="J169" i="9"/>
  <c r="K169" i="9"/>
  <c r="L169" i="9"/>
  <c r="N173" i="9"/>
  <c r="M173" i="9"/>
  <c r="I173" i="9"/>
  <c r="J173" i="9"/>
  <c r="K173" i="9"/>
  <c r="L173" i="9"/>
  <c r="N177" i="9"/>
  <c r="M177" i="9"/>
  <c r="I177" i="9"/>
  <c r="J177" i="9"/>
  <c r="K177" i="9"/>
  <c r="L177" i="9"/>
  <c r="N181" i="9"/>
  <c r="M181" i="9"/>
  <c r="I181" i="9"/>
  <c r="J181" i="9"/>
  <c r="K181" i="9"/>
  <c r="L181" i="9"/>
  <c r="N185" i="9"/>
  <c r="M185" i="9"/>
  <c r="I185" i="9"/>
  <c r="J185" i="9"/>
  <c r="K185" i="9"/>
  <c r="L185" i="9"/>
  <c r="N189" i="9"/>
  <c r="M189" i="9"/>
  <c r="I189" i="9"/>
  <c r="J189" i="9"/>
  <c r="K189" i="9"/>
  <c r="L189" i="9"/>
  <c r="N193" i="9"/>
  <c r="M193" i="9"/>
  <c r="I193" i="9"/>
  <c r="J193" i="9"/>
  <c r="K193" i="9"/>
  <c r="L193" i="9"/>
  <c r="N197" i="9"/>
  <c r="M197" i="9"/>
  <c r="I197" i="9"/>
  <c r="J197" i="9"/>
  <c r="K197" i="9"/>
  <c r="L197" i="9"/>
  <c r="N201" i="9"/>
  <c r="M201" i="9"/>
  <c r="I201" i="9"/>
  <c r="J201" i="9"/>
  <c r="K201" i="9"/>
  <c r="L201" i="9"/>
  <c r="N205" i="9"/>
  <c r="M205" i="9"/>
  <c r="I205" i="9"/>
  <c r="J205" i="9"/>
  <c r="K205" i="9"/>
  <c r="L205" i="9"/>
  <c r="N209" i="9"/>
  <c r="M209" i="9"/>
  <c r="I209" i="9"/>
  <c r="J209" i="9"/>
  <c r="K209" i="9"/>
  <c r="L209" i="9"/>
  <c r="N213" i="9"/>
  <c r="M213" i="9"/>
  <c r="I213" i="9"/>
  <c r="J213" i="9"/>
  <c r="K213" i="9"/>
  <c r="L213" i="9"/>
  <c r="N217" i="9"/>
  <c r="M217" i="9"/>
  <c r="I217" i="9"/>
  <c r="J217" i="9"/>
  <c r="K217" i="9"/>
  <c r="L217" i="9"/>
  <c r="N221" i="9"/>
  <c r="M221" i="9"/>
  <c r="I221" i="9"/>
  <c r="J221" i="9"/>
  <c r="K221" i="9"/>
  <c r="L221" i="9"/>
  <c r="N225" i="9"/>
  <c r="M225" i="9"/>
  <c r="I225" i="9"/>
  <c r="J225" i="9"/>
  <c r="K225" i="9"/>
  <c r="L225" i="9"/>
  <c r="N229" i="9"/>
  <c r="M229" i="9"/>
  <c r="I229" i="9"/>
  <c r="J229" i="9"/>
  <c r="K229" i="9"/>
  <c r="L229" i="9"/>
  <c r="N233" i="9"/>
  <c r="M233" i="9"/>
  <c r="I233" i="9"/>
  <c r="K233" i="9"/>
  <c r="L233" i="9"/>
  <c r="J233" i="9"/>
  <c r="N237" i="9"/>
  <c r="M237" i="9"/>
  <c r="I237" i="9"/>
  <c r="K237" i="9"/>
  <c r="L237" i="9"/>
  <c r="J237" i="9"/>
  <c r="N241" i="9"/>
  <c r="M241" i="9"/>
  <c r="I241" i="9"/>
  <c r="K241" i="9"/>
  <c r="L241" i="9"/>
  <c r="J241" i="9"/>
  <c r="N245" i="9"/>
  <c r="M245" i="9"/>
  <c r="I245" i="9"/>
  <c r="K245" i="9"/>
  <c r="L245" i="9"/>
  <c r="J245" i="9"/>
  <c r="N249" i="9"/>
  <c r="M249" i="9"/>
  <c r="I249" i="9"/>
  <c r="K249" i="9"/>
  <c r="L249" i="9"/>
  <c r="J249" i="9"/>
  <c r="N253" i="9"/>
  <c r="M253" i="9"/>
  <c r="I253" i="9"/>
  <c r="K253" i="9"/>
  <c r="L253" i="9"/>
  <c r="J253" i="9"/>
  <c r="N257" i="9"/>
  <c r="M257" i="9"/>
  <c r="I257" i="9"/>
  <c r="K257" i="9"/>
  <c r="L257" i="9"/>
  <c r="J257" i="9"/>
  <c r="N261" i="9"/>
  <c r="M261" i="9"/>
  <c r="I261" i="9"/>
  <c r="K261" i="9"/>
  <c r="L261" i="9"/>
  <c r="J261" i="9"/>
  <c r="N265" i="9"/>
  <c r="M265" i="9"/>
  <c r="I265" i="9"/>
  <c r="K265" i="9"/>
  <c r="L265" i="9"/>
  <c r="J265" i="9"/>
  <c r="N269" i="9"/>
  <c r="M269" i="9"/>
  <c r="I269" i="9"/>
  <c r="K269" i="9"/>
  <c r="L269" i="9"/>
  <c r="J269" i="9"/>
  <c r="N273" i="9"/>
  <c r="M273" i="9"/>
  <c r="I273" i="9"/>
  <c r="K273" i="9"/>
  <c r="L273" i="9"/>
  <c r="J273" i="9"/>
  <c r="N277" i="9"/>
  <c r="M277" i="9"/>
  <c r="I277" i="9"/>
  <c r="K277" i="9"/>
  <c r="L277" i="9"/>
  <c r="J277" i="9"/>
  <c r="N281" i="9"/>
  <c r="M281" i="9"/>
  <c r="I281" i="9"/>
  <c r="K281" i="9"/>
  <c r="L281" i="9"/>
  <c r="J281" i="9"/>
  <c r="N285" i="9"/>
  <c r="M285" i="9"/>
  <c r="I285" i="9"/>
  <c r="K285" i="9"/>
  <c r="L285" i="9"/>
  <c r="J285" i="9"/>
  <c r="N289" i="9"/>
  <c r="M289" i="9"/>
  <c r="I289" i="9"/>
  <c r="K289" i="9"/>
  <c r="L289" i="9"/>
  <c r="J289" i="9"/>
  <c r="N293" i="9"/>
  <c r="M293" i="9"/>
  <c r="I293" i="9"/>
  <c r="K293" i="9"/>
  <c r="L293" i="9"/>
  <c r="J293" i="9"/>
  <c r="N297" i="9"/>
  <c r="M297" i="9"/>
  <c r="I297" i="9"/>
  <c r="K297" i="9"/>
  <c r="L297" i="9"/>
  <c r="J297" i="9"/>
  <c r="N301" i="9"/>
  <c r="M301" i="9"/>
  <c r="I301" i="9"/>
  <c r="K301" i="9"/>
  <c r="L301" i="9"/>
  <c r="J301" i="9"/>
  <c r="N305" i="9"/>
  <c r="M305" i="9"/>
  <c r="I305" i="9"/>
  <c r="K305" i="9"/>
  <c r="L305" i="9"/>
  <c r="J305" i="9"/>
  <c r="N309" i="9"/>
  <c r="M309" i="9"/>
  <c r="I309" i="9"/>
  <c r="K309" i="9"/>
  <c r="L309" i="9"/>
  <c r="J309" i="9"/>
  <c r="N313" i="9"/>
  <c r="M313" i="9"/>
  <c r="I313" i="9"/>
  <c r="K313" i="9"/>
  <c r="L313" i="9"/>
  <c r="J313" i="9"/>
  <c r="N317" i="9"/>
  <c r="M317" i="9"/>
  <c r="I317" i="9"/>
  <c r="K317" i="9"/>
  <c r="L317" i="9"/>
  <c r="J317" i="9"/>
  <c r="N321" i="9"/>
  <c r="M321" i="9"/>
  <c r="I321" i="9"/>
  <c r="K321" i="9"/>
  <c r="L321" i="9"/>
  <c r="J321" i="9"/>
  <c r="N325" i="9"/>
  <c r="M325" i="9"/>
  <c r="I325" i="9"/>
  <c r="K325" i="9"/>
  <c r="L325" i="9"/>
  <c r="J325" i="9"/>
  <c r="N329" i="9"/>
  <c r="M329" i="9"/>
  <c r="I329" i="9"/>
  <c r="K329" i="9"/>
  <c r="L329" i="9"/>
  <c r="J329" i="9"/>
  <c r="N333" i="9"/>
  <c r="M333" i="9"/>
  <c r="I333" i="9"/>
  <c r="K333" i="9"/>
  <c r="L333" i="9"/>
  <c r="J333" i="9"/>
  <c r="N337" i="9"/>
  <c r="M337" i="9"/>
  <c r="I337" i="9"/>
  <c r="K337" i="9"/>
  <c r="L337" i="9"/>
  <c r="J337" i="9"/>
  <c r="N341" i="9"/>
  <c r="M341" i="9"/>
  <c r="I341" i="9"/>
  <c r="K341" i="9"/>
  <c r="L341" i="9"/>
  <c r="J341" i="9"/>
  <c r="N345" i="9"/>
  <c r="M345" i="9"/>
  <c r="I345" i="9"/>
  <c r="K345" i="9"/>
  <c r="L345" i="9"/>
  <c r="J345" i="9"/>
  <c r="N349" i="9"/>
  <c r="M349" i="9"/>
  <c r="I349" i="9"/>
  <c r="K349" i="9"/>
  <c r="L349" i="9"/>
  <c r="J349" i="9"/>
  <c r="N353" i="9"/>
  <c r="M353" i="9"/>
  <c r="I353" i="9"/>
  <c r="K353" i="9"/>
  <c r="L353" i="9"/>
  <c r="J353" i="9"/>
  <c r="N357" i="9"/>
  <c r="M357" i="9"/>
  <c r="L357" i="9"/>
  <c r="K357" i="9"/>
  <c r="I357" i="9"/>
  <c r="J357" i="9"/>
  <c r="N361" i="9"/>
  <c r="M361" i="9"/>
  <c r="L361" i="9"/>
  <c r="I361" i="9"/>
  <c r="J361" i="9"/>
  <c r="K361" i="9"/>
  <c r="N365" i="9"/>
  <c r="M365" i="9"/>
  <c r="L365" i="9"/>
  <c r="I365" i="9"/>
  <c r="J365" i="9"/>
  <c r="K365" i="9"/>
  <c r="N369" i="9"/>
  <c r="M369" i="9"/>
  <c r="J369" i="9"/>
  <c r="K369" i="9"/>
  <c r="L369" i="9"/>
  <c r="I369" i="9"/>
  <c r="N373" i="9"/>
  <c r="M373" i="9"/>
  <c r="J373" i="9"/>
  <c r="K373" i="9"/>
  <c r="L373" i="9"/>
  <c r="I373" i="9"/>
  <c r="N377" i="9"/>
  <c r="M377" i="9"/>
  <c r="I377" i="9"/>
  <c r="J377" i="9"/>
  <c r="K377" i="9"/>
  <c r="L377" i="9"/>
  <c r="N381" i="9"/>
  <c r="M381" i="9"/>
  <c r="I381" i="9"/>
  <c r="J381" i="9"/>
  <c r="K381" i="9"/>
  <c r="L381" i="9"/>
  <c r="N385" i="9"/>
  <c r="M385" i="9"/>
  <c r="J385" i="9"/>
  <c r="K385" i="9"/>
  <c r="L385" i="9"/>
  <c r="I385" i="9"/>
  <c r="N389" i="9"/>
  <c r="M389" i="9"/>
  <c r="J389" i="9"/>
  <c r="K389" i="9"/>
  <c r="L389" i="9"/>
  <c r="I389" i="9"/>
  <c r="N393" i="9"/>
  <c r="M393" i="9"/>
  <c r="J393" i="9"/>
  <c r="K393" i="9"/>
  <c r="L393" i="9"/>
  <c r="I393" i="9"/>
  <c r="N397" i="9"/>
  <c r="M397" i="9"/>
  <c r="J397" i="9"/>
  <c r="K397" i="9"/>
  <c r="L397" i="9"/>
  <c r="I397" i="9"/>
  <c r="N401" i="9"/>
  <c r="M401" i="9"/>
  <c r="J401" i="9"/>
  <c r="K401" i="9"/>
  <c r="L401" i="9"/>
  <c r="I401" i="9"/>
  <c r="N405" i="9"/>
  <c r="M405" i="9"/>
  <c r="I405" i="9"/>
  <c r="J405" i="9"/>
  <c r="K405" i="9"/>
  <c r="L405" i="9"/>
  <c r="N12" i="9"/>
  <c r="M12" i="9"/>
  <c r="I12" i="9"/>
  <c r="J12" i="9"/>
  <c r="K12" i="9"/>
  <c r="L12" i="9"/>
  <c r="N17" i="9"/>
  <c r="M17" i="9"/>
  <c r="I17" i="9"/>
  <c r="J17" i="9"/>
  <c r="K17" i="9"/>
  <c r="L17" i="9"/>
  <c r="N29" i="9"/>
  <c r="M29" i="9"/>
  <c r="I29" i="9"/>
  <c r="J29" i="9"/>
  <c r="K29" i="9"/>
  <c r="L29" i="9"/>
  <c r="N41" i="9"/>
  <c r="M41" i="9"/>
  <c r="I41" i="9"/>
  <c r="J41" i="9"/>
  <c r="K41" i="9"/>
  <c r="L41" i="9"/>
  <c r="N49" i="9"/>
  <c r="M49" i="9"/>
  <c r="I49" i="9"/>
  <c r="J49" i="9"/>
  <c r="K49" i="9"/>
  <c r="L49" i="9"/>
  <c r="N65" i="9"/>
  <c r="M65" i="9"/>
  <c r="I65" i="9"/>
  <c r="J65" i="9"/>
  <c r="K65" i="9"/>
  <c r="L65" i="9"/>
  <c r="N77" i="9"/>
  <c r="M77" i="9"/>
  <c r="I77" i="9"/>
  <c r="J77" i="9"/>
  <c r="K77" i="9"/>
  <c r="L77" i="9"/>
  <c r="N89" i="9"/>
  <c r="M89" i="9"/>
  <c r="I89" i="9"/>
  <c r="J89" i="9"/>
  <c r="K89" i="9"/>
  <c r="L89" i="9"/>
  <c r="N101" i="9"/>
  <c r="M101" i="9"/>
  <c r="I101" i="9"/>
  <c r="J101" i="9"/>
  <c r="K101" i="9"/>
  <c r="L101" i="9"/>
  <c r="N113" i="9"/>
  <c r="M113" i="9"/>
  <c r="I113" i="9"/>
  <c r="J113" i="9"/>
  <c r="K113" i="9"/>
  <c r="L113" i="9"/>
  <c r="N125" i="9"/>
  <c r="M125" i="9"/>
  <c r="I125" i="9"/>
  <c r="J125" i="9"/>
  <c r="K125" i="9"/>
  <c r="L125" i="9"/>
  <c r="N145" i="9"/>
  <c r="M145" i="9"/>
  <c r="I145" i="9"/>
  <c r="J145" i="9"/>
  <c r="K145" i="9"/>
  <c r="L145" i="9"/>
  <c r="N18" i="9"/>
  <c r="M18" i="9"/>
  <c r="I18" i="9"/>
  <c r="J18" i="9"/>
  <c r="K18" i="9"/>
  <c r="L18" i="9"/>
  <c r="N26" i="9"/>
  <c r="M26" i="9"/>
  <c r="I26" i="9"/>
  <c r="J26" i="9"/>
  <c r="K26" i="9"/>
  <c r="L26" i="9"/>
  <c r="N38" i="9"/>
  <c r="M38" i="9"/>
  <c r="I38" i="9"/>
  <c r="J38" i="9"/>
  <c r="K38" i="9"/>
  <c r="L38" i="9"/>
  <c r="N46" i="9"/>
  <c r="M46" i="9"/>
  <c r="I46" i="9"/>
  <c r="J46" i="9"/>
  <c r="K46" i="9"/>
  <c r="L46" i="9"/>
  <c r="N58" i="9"/>
  <c r="M58" i="9"/>
  <c r="I58" i="9"/>
  <c r="J58" i="9"/>
  <c r="K58" i="9"/>
  <c r="L58" i="9"/>
  <c r="N66" i="9"/>
  <c r="M66" i="9"/>
  <c r="I66" i="9"/>
  <c r="J66" i="9"/>
  <c r="K66" i="9"/>
  <c r="L66" i="9"/>
  <c r="N78" i="9"/>
  <c r="M78" i="9"/>
  <c r="I78" i="9"/>
  <c r="J78" i="9"/>
  <c r="K78" i="9"/>
  <c r="L78" i="9"/>
  <c r="N90" i="9"/>
  <c r="M90" i="9"/>
  <c r="I90" i="9"/>
  <c r="J90" i="9"/>
  <c r="K90" i="9"/>
  <c r="L90" i="9"/>
  <c r="N98" i="9"/>
  <c r="M98" i="9"/>
  <c r="I98" i="9"/>
  <c r="J98" i="9"/>
  <c r="K98" i="9"/>
  <c r="L98" i="9"/>
  <c r="N110" i="9"/>
  <c r="M110" i="9"/>
  <c r="I110" i="9"/>
  <c r="J110" i="9"/>
  <c r="K110" i="9"/>
  <c r="L110" i="9"/>
  <c r="N118" i="9"/>
  <c r="M118" i="9"/>
  <c r="I118" i="9"/>
  <c r="J118" i="9"/>
  <c r="K118" i="9"/>
  <c r="L118" i="9"/>
  <c r="N130" i="9"/>
  <c r="M130" i="9"/>
  <c r="I130" i="9"/>
  <c r="J130" i="9"/>
  <c r="K130" i="9"/>
  <c r="L130" i="9"/>
  <c r="N142" i="9"/>
  <c r="M142" i="9"/>
  <c r="I142" i="9"/>
  <c r="J142" i="9"/>
  <c r="K142" i="9"/>
  <c r="L142" i="9"/>
  <c r="N150" i="9"/>
  <c r="M150" i="9"/>
  <c r="I150" i="9"/>
  <c r="J150" i="9"/>
  <c r="K150" i="9"/>
  <c r="L150" i="9"/>
  <c r="N162" i="9"/>
  <c r="M162" i="9"/>
  <c r="I162" i="9"/>
  <c r="J162" i="9"/>
  <c r="K162" i="9"/>
  <c r="L162" i="9"/>
  <c r="N174" i="9"/>
  <c r="M174" i="9"/>
  <c r="I174" i="9"/>
  <c r="J174" i="9"/>
  <c r="K174" i="9"/>
  <c r="L174" i="9"/>
  <c r="N182" i="9"/>
  <c r="M182" i="9"/>
  <c r="I182" i="9"/>
  <c r="J182" i="9"/>
  <c r="K182" i="9"/>
  <c r="L182" i="9"/>
  <c r="N190" i="9"/>
  <c r="M190" i="9"/>
  <c r="I190" i="9"/>
  <c r="J190" i="9"/>
  <c r="K190" i="9"/>
  <c r="L190" i="9"/>
  <c r="N198" i="9"/>
  <c r="M198" i="9"/>
  <c r="I198" i="9"/>
  <c r="J198" i="9"/>
  <c r="K198" i="9"/>
  <c r="L198" i="9"/>
  <c r="N206" i="9"/>
  <c r="M206" i="9"/>
  <c r="I206" i="9"/>
  <c r="J206" i="9"/>
  <c r="K206" i="9"/>
  <c r="L206" i="9"/>
  <c r="N214" i="9"/>
  <c r="M214" i="9"/>
  <c r="I214" i="9"/>
  <c r="J214" i="9"/>
  <c r="K214" i="9"/>
  <c r="L214" i="9"/>
  <c r="N218" i="9"/>
  <c r="M218" i="9"/>
  <c r="I218" i="9"/>
  <c r="J218" i="9"/>
  <c r="K218" i="9"/>
  <c r="L218" i="9"/>
  <c r="N226" i="9"/>
  <c r="M226" i="9"/>
  <c r="I226" i="9"/>
  <c r="J226" i="9"/>
  <c r="K226" i="9"/>
  <c r="L226" i="9"/>
  <c r="N230" i="9"/>
  <c r="M230" i="9"/>
  <c r="I230" i="9"/>
  <c r="K230" i="9"/>
  <c r="L230" i="9"/>
  <c r="J230" i="9"/>
  <c r="N234" i="9"/>
  <c r="M234" i="9"/>
  <c r="I234" i="9"/>
  <c r="K234" i="9"/>
  <c r="L234" i="9"/>
  <c r="J234" i="9"/>
  <c r="N238" i="9"/>
  <c r="M238" i="9"/>
  <c r="I238" i="9"/>
  <c r="K238" i="9"/>
  <c r="L238" i="9"/>
  <c r="J238" i="9"/>
  <c r="N242" i="9"/>
  <c r="M242" i="9"/>
  <c r="I242" i="9"/>
  <c r="K242" i="9"/>
  <c r="L242" i="9"/>
  <c r="J242" i="9"/>
  <c r="N246" i="9"/>
  <c r="M246" i="9"/>
  <c r="I246" i="9"/>
  <c r="K246" i="9"/>
  <c r="L246" i="9"/>
  <c r="J246" i="9"/>
  <c r="N250" i="9"/>
  <c r="M250" i="9"/>
  <c r="I250" i="9"/>
  <c r="K250" i="9"/>
  <c r="L250" i="9"/>
  <c r="J250" i="9"/>
  <c r="N254" i="9"/>
  <c r="M254" i="9"/>
  <c r="I254" i="9"/>
  <c r="K254" i="9"/>
  <c r="L254" i="9"/>
  <c r="J254" i="9"/>
  <c r="N258" i="9"/>
  <c r="M258" i="9"/>
  <c r="I258" i="9"/>
  <c r="K258" i="9"/>
  <c r="L258" i="9"/>
  <c r="J258" i="9"/>
  <c r="N262" i="9"/>
  <c r="M262" i="9"/>
  <c r="I262" i="9"/>
  <c r="K262" i="9"/>
  <c r="L262" i="9"/>
  <c r="J262" i="9"/>
  <c r="N266" i="9"/>
  <c r="M266" i="9"/>
  <c r="I266" i="9"/>
  <c r="K266" i="9"/>
  <c r="L266" i="9"/>
  <c r="J266" i="9"/>
  <c r="N270" i="9"/>
  <c r="M270" i="9"/>
  <c r="I270" i="9"/>
  <c r="K270" i="9"/>
  <c r="L270" i="9"/>
  <c r="J270" i="9"/>
  <c r="N274" i="9"/>
  <c r="M274" i="9"/>
  <c r="I274" i="9"/>
  <c r="K274" i="9"/>
  <c r="L274" i="9"/>
  <c r="J274" i="9"/>
  <c r="N278" i="9"/>
  <c r="M278" i="9"/>
  <c r="I278" i="9"/>
  <c r="K278" i="9"/>
  <c r="L278" i="9"/>
  <c r="J278" i="9"/>
  <c r="N282" i="9"/>
  <c r="M282" i="9"/>
  <c r="I282" i="9"/>
  <c r="K282" i="9"/>
  <c r="L282" i="9"/>
  <c r="J282" i="9"/>
  <c r="N286" i="9"/>
  <c r="M286" i="9"/>
  <c r="I286" i="9"/>
  <c r="K286" i="9"/>
  <c r="L286" i="9"/>
  <c r="J286" i="9"/>
  <c r="N290" i="9"/>
  <c r="M290" i="9"/>
  <c r="I290" i="9"/>
  <c r="K290" i="9"/>
  <c r="L290" i="9"/>
  <c r="J290" i="9"/>
  <c r="N294" i="9"/>
  <c r="M294" i="9"/>
  <c r="I294" i="9"/>
  <c r="K294" i="9"/>
  <c r="L294" i="9"/>
  <c r="J294" i="9"/>
  <c r="N298" i="9"/>
  <c r="M298" i="9"/>
  <c r="I298" i="9"/>
  <c r="K298" i="9"/>
  <c r="L298" i="9"/>
  <c r="J298" i="9"/>
  <c r="N302" i="9"/>
  <c r="M302" i="9"/>
  <c r="I302" i="9"/>
  <c r="K302" i="9"/>
  <c r="L302" i="9"/>
  <c r="J302" i="9"/>
  <c r="N306" i="9"/>
  <c r="M306" i="9"/>
  <c r="I306" i="9"/>
  <c r="K306" i="9"/>
  <c r="L306" i="9"/>
  <c r="J306" i="9"/>
  <c r="N310" i="9"/>
  <c r="M310" i="9"/>
  <c r="I310" i="9"/>
  <c r="K310" i="9"/>
  <c r="L310" i="9"/>
  <c r="J310" i="9"/>
  <c r="N314" i="9"/>
  <c r="M314" i="9"/>
  <c r="I314" i="9"/>
  <c r="K314" i="9"/>
  <c r="L314" i="9"/>
  <c r="J314" i="9"/>
  <c r="N318" i="9"/>
  <c r="M318" i="9"/>
  <c r="I318" i="9"/>
  <c r="K318" i="9"/>
  <c r="L318" i="9"/>
  <c r="J318" i="9"/>
  <c r="N322" i="9"/>
  <c r="M322" i="9"/>
  <c r="I322" i="9"/>
  <c r="K322" i="9"/>
  <c r="L322" i="9"/>
  <c r="J322" i="9"/>
  <c r="N326" i="9"/>
  <c r="M326" i="9"/>
  <c r="I326" i="9"/>
  <c r="K326" i="9"/>
  <c r="L326" i="9"/>
  <c r="J326" i="9"/>
  <c r="N330" i="9"/>
  <c r="M330" i="9"/>
  <c r="I330" i="9"/>
  <c r="K330" i="9"/>
  <c r="L330" i="9"/>
  <c r="J330" i="9"/>
  <c r="N334" i="9"/>
  <c r="M334" i="9"/>
  <c r="I334" i="9"/>
  <c r="K334" i="9"/>
  <c r="L334" i="9"/>
  <c r="J334" i="9"/>
  <c r="N338" i="9"/>
  <c r="M338" i="9"/>
  <c r="I338" i="9"/>
  <c r="K338" i="9"/>
  <c r="L338" i="9"/>
  <c r="J338" i="9"/>
  <c r="N342" i="9"/>
  <c r="M342" i="9"/>
  <c r="I342" i="9"/>
  <c r="K342" i="9"/>
  <c r="L342" i="9"/>
  <c r="J342" i="9"/>
  <c r="N346" i="9"/>
  <c r="M346" i="9"/>
  <c r="I346" i="9"/>
  <c r="K346" i="9"/>
  <c r="L346" i="9"/>
  <c r="J346" i="9"/>
  <c r="N350" i="9"/>
  <c r="M350" i="9"/>
  <c r="I350" i="9"/>
  <c r="K350" i="9"/>
  <c r="L350" i="9"/>
  <c r="J350" i="9"/>
  <c r="N354" i="9"/>
  <c r="M354" i="9"/>
  <c r="I354" i="9"/>
  <c r="K354" i="9"/>
  <c r="L354" i="9"/>
  <c r="J354" i="9"/>
  <c r="N358" i="9"/>
  <c r="M358" i="9"/>
  <c r="L358" i="9"/>
  <c r="I358" i="9"/>
  <c r="J358" i="9"/>
  <c r="K358" i="9"/>
  <c r="N362" i="9"/>
  <c r="M362" i="9"/>
  <c r="L362" i="9"/>
  <c r="I362" i="9"/>
  <c r="J362" i="9"/>
  <c r="K362" i="9"/>
  <c r="N366" i="9"/>
  <c r="M366" i="9"/>
  <c r="L366" i="9"/>
  <c r="I366" i="9"/>
  <c r="J366" i="9"/>
  <c r="K366" i="9"/>
  <c r="N370" i="9"/>
  <c r="M370" i="9"/>
  <c r="I370" i="9"/>
  <c r="J370" i="9"/>
  <c r="K370" i="9"/>
  <c r="L370" i="9"/>
  <c r="N374" i="9"/>
  <c r="M374" i="9"/>
  <c r="I374" i="9"/>
  <c r="J374" i="9"/>
  <c r="K374" i="9"/>
  <c r="L374" i="9"/>
  <c r="N378" i="9"/>
  <c r="M378" i="9"/>
  <c r="J378" i="9"/>
  <c r="K378" i="9"/>
  <c r="L378" i="9"/>
  <c r="I378" i="9"/>
  <c r="N382" i="9"/>
  <c r="M382" i="9"/>
  <c r="J382" i="9"/>
  <c r="K382" i="9"/>
  <c r="L382" i="9"/>
  <c r="I382" i="9"/>
  <c r="N386" i="9"/>
  <c r="M386" i="9"/>
  <c r="J386" i="9"/>
  <c r="K386" i="9"/>
  <c r="L386" i="9"/>
  <c r="I386" i="9"/>
  <c r="N390" i="9"/>
  <c r="M390" i="9"/>
  <c r="J390" i="9"/>
  <c r="K390" i="9"/>
  <c r="L390" i="9"/>
  <c r="I390" i="9"/>
  <c r="N394" i="9"/>
  <c r="M394" i="9"/>
  <c r="J394" i="9"/>
  <c r="K394" i="9"/>
  <c r="L394" i="9"/>
  <c r="I394" i="9"/>
  <c r="N398" i="9"/>
  <c r="M398" i="9"/>
  <c r="I398" i="9"/>
  <c r="J398" i="9"/>
  <c r="K398" i="9"/>
  <c r="L398" i="9"/>
  <c r="N402" i="9"/>
  <c r="M402" i="9"/>
  <c r="I402" i="9"/>
  <c r="J402" i="9"/>
  <c r="K402" i="9"/>
  <c r="L402" i="9"/>
  <c r="N406" i="9"/>
  <c r="M406" i="9"/>
  <c r="J406" i="9"/>
  <c r="K406" i="9"/>
  <c r="L406" i="9"/>
  <c r="I406" i="9"/>
  <c r="J9" i="9"/>
  <c r="L9" i="9"/>
  <c r="K9" i="9"/>
  <c r="I9" i="9"/>
  <c r="O9" i="9" l="1"/>
  <c r="O13" i="9"/>
  <c r="O17" i="9"/>
  <c r="O21" i="9"/>
  <c r="O25" i="9"/>
  <c r="O29" i="9"/>
  <c r="O33" i="9"/>
  <c r="O37" i="9"/>
  <c r="O41" i="9"/>
  <c r="O45" i="9"/>
  <c r="O49" i="9"/>
  <c r="O53" i="9"/>
  <c r="O57" i="9"/>
  <c r="O61" i="9"/>
  <c r="O65" i="9"/>
  <c r="O69" i="9"/>
  <c r="O73" i="9"/>
  <c r="O77" i="9"/>
  <c r="O81" i="9"/>
  <c r="O85" i="9"/>
  <c r="O89" i="9"/>
  <c r="O93" i="9"/>
  <c r="O97" i="9"/>
  <c r="O101" i="9"/>
  <c r="O105" i="9"/>
  <c r="O109" i="9"/>
  <c r="O113" i="9"/>
  <c r="O117" i="9"/>
  <c r="O121" i="9"/>
  <c r="O125" i="9"/>
  <c r="O129" i="9"/>
  <c r="O133" i="9"/>
  <c r="O137" i="9"/>
  <c r="O141" i="9"/>
  <c r="O145" i="9"/>
  <c r="O149" i="9"/>
  <c r="O153" i="9"/>
  <c r="O157" i="9"/>
  <c r="O161" i="9"/>
  <c r="O165" i="9"/>
  <c r="O169" i="9"/>
  <c r="O173" i="9"/>
  <c r="O177" i="9"/>
  <c r="O181" i="9"/>
  <c r="O185" i="9"/>
  <c r="O189" i="9"/>
  <c r="O193" i="9"/>
  <c r="O197" i="9"/>
  <c r="O201" i="9"/>
  <c r="O205" i="9"/>
  <c r="O209" i="9"/>
  <c r="O213" i="9"/>
  <c r="O217" i="9"/>
  <c r="O221" i="9"/>
  <c r="O225" i="9"/>
  <c r="O229" i="9"/>
  <c r="O233" i="9"/>
  <c r="O237" i="9"/>
  <c r="O241" i="9"/>
  <c r="O245" i="9"/>
  <c r="O249" i="9"/>
  <c r="O253" i="9"/>
  <c r="O257" i="9"/>
  <c r="O261" i="9"/>
  <c r="O265" i="9"/>
  <c r="O269" i="9"/>
  <c r="O273" i="9"/>
  <c r="O277" i="9"/>
  <c r="O281" i="9"/>
  <c r="O285" i="9"/>
  <c r="O289" i="9"/>
  <c r="O293" i="9"/>
  <c r="O297" i="9"/>
  <c r="O301" i="9"/>
  <c r="O305" i="9"/>
  <c r="O309" i="9"/>
  <c r="O313" i="9"/>
  <c r="O317" i="9"/>
  <c r="O321" i="9"/>
  <c r="O325" i="9"/>
  <c r="O329" i="9"/>
  <c r="O333" i="9"/>
  <c r="O337" i="9"/>
  <c r="O341" i="9"/>
  <c r="O345" i="9"/>
  <c r="O10" i="9"/>
  <c r="O14" i="9"/>
  <c r="O18" i="9"/>
  <c r="O22" i="9"/>
  <c r="O26" i="9"/>
  <c r="O30" i="9"/>
  <c r="O34" i="9"/>
  <c r="O38" i="9"/>
  <c r="O42" i="9"/>
  <c r="O46" i="9"/>
  <c r="O50" i="9"/>
  <c r="O54" i="9"/>
  <c r="O58" i="9"/>
  <c r="O62" i="9"/>
  <c r="O66" i="9"/>
  <c r="O70" i="9"/>
  <c r="O74" i="9"/>
  <c r="O78" i="9"/>
  <c r="O82" i="9"/>
  <c r="O86" i="9"/>
  <c r="O90" i="9"/>
  <c r="O94" i="9"/>
  <c r="O98" i="9"/>
  <c r="O102" i="9"/>
  <c r="O106" i="9"/>
  <c r="O110" i="9"/>
  <c r="O114" i="9"/>
  <c r="O118" i="9"/>
  <c r="O122" i="9"/>
  <c r="O126" i="9"/>
  <c r="O130" i="9"/>
  <c r="O134" i="9"/>
  <c r="O138" i="9"/>
  <c r="O142" i="9"/>
  <c r="O146" i="9"/>
  <c r="O150" i="9"/>
  <c r="O154" i="9"/>
  <c r="O158" i="9"/>
  <c r="O162" i="9"/>
  <c r="O166" i="9"/>
  <c r="O170" i="9"/>
  <c r="O174" i="9"/>
  <c r="O178" i="9"/>
  <c r="O182" i="9"/>
  <c r="O186" i="9"/>
  <c r="O190" i="9"/>
  <c r="O194" i="9"/>
  <c r="O198" i="9"/>
  <c r="O202" i="9"/>
  <c r="O206" i="9"/>
  <c r="O210" i="9"/>
  <c r="O214" i="9"/>
  <c r="O218" i="9"/>
  <c r="O222" i="9"/>
  <c r="O226" i="9"/>
  <c r="O230" i="9"/>
  <c r="O234" i="9"/>
  <c r="O238" i="9"/>
  <c r="O242" i="9"/>
  <c r="O246" i="9"/>
  <c r="O250" i="9"/>
  <c r="O254" i="9"/>
  <c r="O258" i="9"/>
  <c r="O262" i="9"/>
  <c r="O266" i="9"/>
  <c r="O270" i="9"/>
  <c r="O274" i="9"/>
  <c r="O278" i="9"/>
  <c r="O282" i="9"/>
  <c r="O286" i="9"/>
  <c r="O290" i="9"/>
  <c r="O294" i="9"/>
  <c r="O298" i="9"/>
  <c r="O302" i="9"/>
  <c r="O306" i="9"/>
  <c r="O310" i="9"/>
  <c r="O314" i="9"/>
  <c r="O318" i="9"/>
  <c r="O322" i="9"/>
  <c r="O326" i="9"/>
  <c r="O330" i="9"/>
  <c r="O334" i="9"/>
  <c r="O338" i="9"/>
  <c r="O342" i="9"/>
  <c r="O346" i="9"/>
  <c r="O12" i="9"/>
  <c r="O16" i="9"/>
  <c r="O20" i="9"/>
  <c r="O24" i="9"/>
  <c r="O28" i="9"/>
  <c r="O32" i="9"/>
  <c r="O36" i="9"/>
  <c r="O40" i="9"/>
  <c r="O44" i="9"/>
  <c r="O48" i="9"/>
  <c r="O52" i="9"/>
  <c r="O56" i="9"/>
  <c r="O60" i="9"/>
  <c r="O64" i="9"/>
  <c r="O68" i="9"/>
  <c r="O72" i="9"/>
  <c r="O76" i="9"/>
  <c r="O80" i="9"/>
  <c r="O84" i="9"/>
  <c r="O88" i="9"/>
  <c r="O92" i="9"/>
  <c r="O96" i="9"/>
  <c r="O100" i="9"/>
  <c r="O104" i="9"/>
  <c r="O108" i="9"/>
  <c r="O112" i="9"/>
  <c r="O116" i="9"/>
  <c r="O120" i="9"/>
  <c r="O124" i="9"/>
  <c r="O128" i="9"/>
  <c r="O132" i="9"/>
  <c r="O136" i="9"/>
  <c r="O140" i="9"/>
  <c r="O144" i="9"/>
  <c r="O11" i="9"/>
  <c r="O27" i="9"/>
  <c r="O43" i="9"/>
  <c r="O59" i="9"/>
  <c r="O75" i="9"/>
  <c r="O91" i="9"/>
  <c r="O107" i="9"/>
  <c r="O123" i="9"/>
  <c r="O139" i="9"/>
  <c r="O151" i="9"/>
  <c r="O159" i="9"/>
  <c r="O167" i="9"/>
  <c r="O175" i="9"/>
  <c r="O183" i="9"/>
  <c r="O191" i="9"/>
  <c r="O199" i="9"/>
  <c r="O207" i="9"/>
  <c r="O215" i="9"/>
  <c r="O223" i="9"/>
  <c r="O231" i="9"/>
  <c r="O239" i="9"/>
  <c r="O247" i="9"/>
  <c r="O255" i="9"/>
  <c r="O263" i="9"/>
  <c r="O271" i="9"/>
  <c r="O279" i="9"/>
  <c r="O287" i="9"/>
  <c r="O295" i="9"/>
  <c r="O303" i="9"/>
  <c r="O311" i="9"/>
  <c r="O319" i="9"/>
  <c r="O327" i="9"/>
  <c r="O335" i="9"/>
  <c r="O343" i="9"/>
  <c r="O349" i="9"/>
  <c r="O353" i="9"/>
  <c r="O357" i="9"/>
  <c r="O361" i="9"/>
  <c r="O365" i="9"/>
  <c r="O369" i="9"/>
  <c r="O373" i="9"/>
  <c r="O377" i="9"/>
  <c r="O381" i="9"/>
  <c r="O385" i="9"/>
  <c r="O389" i="9"/>
  <c r="O393" i="9"/>
  <c r="O397" i="9"/>
  <c r="O401" i="9"/>
  <c r="O405" i="9"/>
  <c r="O15" i="9"/>
  <c r="O31" i="9"/>
  <c r="O47" i="9"/>
  <c r="O63" i="9"/>
  <c r="O79" i="9"/>
  <c r="O95" i="9"/>
  <c r="O111" i="9"/>
  <c r="O127" i="9"/>
  <c r="O143" i="9"/>
  <c r="O152" i="9"/>
  <c r="O160" i="9"/>
  <c r="O168" i="9"/>
  <c r="O176" i="9"/>
  <c r="O184" i="9"/>
  <c r="O192" i="9"/>
  <c r="O200" i="9"/>
  <c r="O208" i="9"/>
  <c r="O216" i="9"/>
  <c r="O224" i="9"/>
  <c r="O232" i="9"/>
  <c r="O240" i="9"/>
  <c r="O248" i="9"/>
  <c r="O256" i="9"/>
  <c r="O264" i="9"/>
  <c r="O272" i="9"/>
  <c r="O280" i="9"/>
  <c r="O288" i="9"/>
  <c r="O296" i="9"/>
  <c r="O304" i="9"/>
  <c r="O312" i="9"/>
  <c r="O320" i="9"/>
  <c r="O328" i="9"/>
  <c r="O336" i="9"/>
  <c r="O344" i="9"/>
  <c r="O350" i="9"/>
  <c r="O354" i="9"/>
  <c r="O358" i="9"/>
  <c r="O362" i="9"/>
  <c r="O366" i="9"/>
  <c r="O370" i="9"/>
  <c r="O374" i="9"/>
  <c r="O378" i="9"/>
  <c r="O382" i="9"/>
  <c r="O386" i="9"/>
  <c r="O390" i="9"/>
  <c r="O394" i="9"/>
  <c r="O398" i="9"/>
  <c r="O402" i="9"/>
  <c r="O406" i="9"/>
  <c r="O19" i="9"/>
  <c r="O35" i="9"/>
  <c r="O51" i="9"/>
  <c r="O67" i="9"/>
  <c r="O83" i="9"/>
  <c r="O99" i="9"/>
  <c r="O115" i="9"/>
  <c r="O131" i="9"/>
  <c r="O147" i="9"/>
  <c r="O155" i="9"/>
  <c r="O163" i="9"/>
  <c r="O171" i="9"/>
  <c r="O179" i="9"/>
  <c r="O187" i="9"/>
  <c r="O195" i="9"/>
  <c r="O203" i="9"/>
  <c r="O211" i="9"/>
  <c r="O219" i="9"/>
  <c r="O227" i="9"/>
  <c r="O235" i="9"/>
  <c r="O243" i="9"/>
  <c r="O251" i="9"/>
  <c r="O259" i="9"/>
  <c r="O267" i="9"/>
  <c r="O275" i="9"/>
  <c r="O283" i="9"/>
  <c r="O291" i="9"/>
  <c r="O299" i="9"/>
  <c r="O307" i="9"/>
  <c r="O315" i="9"/>
  <c r="O323" i="9"/>
  <c r="O331" i="9"/>
  <c r="O339" i="9"/>
  <c r="O347" i="9"/>
  <c r="O351" i="9"/>
  <c r="O355" i="9"/>
  <c r="O359" i="9"/>
  <c r="O363" i="9"/>
  <c r="O367" i="9"/>
  <c r="O371" i="9"/>
  <c r="O375" i="9"/>
  <c r="O379" i="9"/>
  <c r="O383" i="9"/>
  <c r="O387" i="9"/>
  <c r="O391" i="9"/>
  <c r="O395" i="9"/>
  <c r="O399" i="9"/>
  <c r="O403" i="9"/>
  <c r="O407" i="9"/>
  <c r="O23" i="9"/>
  <c r="O39" i="9"/>
  <c r="O55" i="9"/>
  <c r="O71" i="9"/>
  <c r="O87" i="9"/>
  <c r="O103" i="9"/>
  <c r="O119" i="9"/>
  <c r="O135" i="9"/>
  <c r="O148" i="9"/>
  <c r="O156" i="9"/>
  <c r="O164" i="9"/>
  <c r="O172" i="9"/>
  <c r="O180" i="9"/>
  <c r="O188" i="9"/>
  <c r="O196" i="9"/>
  <c r="O204" i="9"/>
  <c r="O212" i="9"/>
  <c r="O220" i="9"/>
  <c r="O228" i="9"/>
  <c r="O236" i="9"/>
  <c r="O244" i="9"/>
  <c r="O252" i="9"/>
  <c r="O260" i="9"/>
  <c r="O268" i="9"/>
  <c r="O276" i="9"/>
  <c r="O284" i="9"/>
  <c r="O292" i="9"/>
  <c r="O300" i="9"/>
  <c r="O308" i="9"/>
  <c r="O316" i="9"/>
  <c r="O324" i="9"/>
  <c r="O332" i="9"/>
  <c r="O340" i="9"/>
  <c r="O348" i="9"/>
  <c r="O352" i="9"/>
  <c r="O356" i="9"/>
  <c r="O360" i="9"/>
  <c r="O364" i="9"/>
  <c r="O368" i="9"/>
  <c r="O372" i="9"/>
  <c r="O376" i="9"/>
  <c r="O380" i="9"/>
  <c r="O384" i="9"/>
  <c r="O388" i="9"/>
  <c r="O392" i="9"/>
  <c r="O396" i="9"/>
  <c r="O400" i="9"/>
  <c r="O404" i="9"/>
  <c r="O408" i="9"/>
  <c r="DF5" i="6"/>
  <c r="AN5" i="6"/>
  <c r="E5" i="6"/>
  <c r="DM6" i="6"/>
  <c r="U8" i="10" s="1"/>
  <c r="DF6" i="6"/>
  <c r="T8" i="10" s="1"/>
  <c r="BW6" i="6"/>
  <c r="O8" i="10" s="1"/>
  <c r="O9" i="12" s="1"/>
  <c r="AF9" i="12" s="1"/>
  <c r="BP6" i="6"/>
  <c r="N8" i="10" s="1"/>
  <c r="N9" i="12" s="1"/>
  <c r="AE9" i="12" s="1"/>
  <c r="BI6" i="6"/>
  <c r="M8" i="10" s="1"/>
  <c r="M9" i="12" s="1"/>
  <c r="AD9" i="12" s="1"/>
  <c r="BB6" i="6"/>
  <c r="L8" i="10" s="1"/>
  <c r="L9" i="12" s="1"/>
  <c r="AC9" i="12" s="1"/>
  <c r="AU6" i="6"/>
  <c r="K8" i="10" s="1"/>
  <c r="K9" i="12" s="1"/>
  <c r="AB9" i="12" s="1"/>
  <c r="AN6" i="6"/>
  <c r="J8" i="10" s="1"/>
  <c r="J9" i="12" s="1"/>
  <c r="AA9" i="12" s="1"/>
  <c r="AG6" i="6"/>
  <c r="I8" i="10" s="1"/>
  <c r="I9" i="12" s="1"/>
  <c r="Z9" i="12" s="1"/>
  <c r="Z6" i="6"/>
  <c r="H8" i="10" s="1"/>
  <c r="H9" i="12" s="1"/>
  <c r="Y9" i="12" s="1"/>
  <c r="S6" i="6"/>
  <c r="G8" i="10" s="1"/>
  <c r="G9" i="12" s="1"/>
  <c r="X9" i="12" s="1"/>
  <c r="L6" i="6"/>
  <c r="F8" i="10" s="1"/>
  <c r="F9" i="12" s="1"/>
  <c r="W9" i="12" s="1"/>
  <c r="DS408" i="6"/>
  <c r="U409" i="12" s="1"/>
  <c r="DL408" i="6"/>
  <c r="T409" i="12" s="1"/>
  <c r="DS407" i="6"/>
  <c r="U408" i="12" s="1"/>
  <c r="DL407" i="6"/>
  <c r="T408" i="12" s="1"/>
  <c r="DS406" i="6"/>
  <c r="U407" i="12" s="1"/>
  <c r="DL406" i="6"/>
  <c r="T407" i="12" s="1"/>
  <c r="DS405" i="6"/>
  <c r="U406" i="12" s="1"/>
  <c r="DL405" i="6"/>
  <c r="T406" i="12" s="1"/>
  <c r="DS404" i="6"/>
  <c r="U405" i="12" s="1"/>
  <c r="DL404" i="6"/>
  <c r="T405" i="12" s="1"/>
  <c r="DS403" i="6"/>
  <c r="U404" i="12" s="1"/>
  <c r="DL403" i="6"/>
  <c r="T404" i="12" s="1"/>
  <c r="DS402" i="6"/>
  <c r="U403" i="12" s="1"/>
  <c r="DL402" i="6"/>
  <c r="T403" i="12" s="1"/>
  <c r="DS401" i="6"/>
  <c r="U402" i="12" s="1"/>
  <c r="DL401" i="6"/>
  <c r="T402" i="12" s="1"/>
  <c r="DS400" i="6"/>
  <c r="U401" i="12" s="1"/>
  <c r="DL400" i="6"/>
  <c r="T401" i="12" s="1"/>
  <c r="DS399" i="6"/>
  <c r="U400" i="12" s="1"/>
  <c r="DL399" i="6"/>
  <c r="T400" i="12" s="1"/>
  <c r="DS398" i="6"/>
  <c r="U399" i="12" s="1"/>
  <c r="DL398" i="6"/>
  <c r="T399" i="12" s="1"/>
  <c r="DS397" i="6"/>
  <c r="U398" i="12" s="1"/>
  <c r="DL397" i="6"/>
  <c r="T398" i="12" s="1"/>
  <c r="DS396" i="6"/>
  <c r="U397" i="12" s="1"/>
  <c r="DL396" i="6"/>
  <c r="T397" i="12" s="1"/>
  <c r="DS395" i="6"/>
  <c r="U396" i="12" s="1"/>
  <c r="DL395" i="6"/>
  <c r="T396" i="12" s="1"/>
  <c r="DS394" i="6"/>
  <c r="U395" i="12" s="1"/>
  <c r="DL394" i="6"/>
  <c r="T395" i="12" s="1"/>
  <c r="DS393" i="6"/>
  <c r="U394" i="12" s="1"/>
  <c r="DL393" i="6"/>
  <c r="T394" i="12" s="1"/>
  <c r="DS392" i="6"/>
  <c r="U393" i="12" s="1"/>
  <c r="DL392" i="6"/>
  <c r="T393" i="12" s="1"/>
  <c r="DS391" i="6"/>
  <c r="U392" i="12" s="1"/>
  <c r="DL391" i="6"/>
  <c r="T392" i="12" s="1"/>
  <c r="DS390" i="6"/>
  <c r="U391" i="12" s="1"/>
  <c r="DL390" i="6"/>
  <c r="T391" i="12" s="1"/>
  <c r="DS389" i="6"/>
  <c r="U390" i="12" s="1"/>
  <c r="DL389" i="6"/>
  <c r="T390" i="12" s="1"/>
  <c r="DS388" i="6"/>
  <c r="U389" i="12" s="1"/>
  <c r="DL388" i="6"/>
  <c r="T389" i="12" s="1"/>
  <c r="DS387" i="6"/>
  <c r="U388" i="12" s="1"/>
  <c r="DL387" i="6"/>
  <c r="T388" i="12" s="1"/>
  <c r="DS386" i="6"/>
  <c r="U387" i="12" s="1"/>
  <c r="DL386" i="6"/>
  <c r="T387" i="12" s="1"/>
  <c r="DS385" i="6"/>
  <c r="U386" i="12" s="1"/>
  <c r="DL385" i="6"/>
  <c r="T386" i="12" s="1"/>
  <c r="DS384" i="6"/>
  <c r="U385" i="12" s="1"/>
  <c r="DL384" i="6"/>
  <c r="T385" i="12" s="1"/>
  <c r="DS383" i="6"/>
  <c r="U384" i="12" s="1"/>
  <c r="DL383" i="6"/>
  <c r="T384" i="12" s="1"/>
  <c r="DS382" i="6"/>
  <c r="U383" i="12" s="1"/>
  <c r="DL382" i="6"/>
  <c r="T383" i="12" s="1"/>
  <c r="DS381" i="6"/>
  <c r="U382" i="12" s="1"/>
  <c r="DL381" i="6"/>
  <c r="T382" i="12" s="1"/>
  <c r="DS380" i="6"/>
  <c r="U381" i="12" s="1"/>
  <c r="DL380" i="6"/>
  <c r="T381" i="12" s="1"/>
  <c r="DS379" i="6"/>
  <c r="U380" i="12" s="1"/>
  <c r="DL379" i="6"/>
  <c r="T380" i="12" s="1"/>
  <c r="DS378" i="6"/>
  <c r="U379" i="12" s="1"/>
  <c r="DL378" i="6"/>
  <c r="T379" i="12" s="1"/>
  <c r="DS377" i="6"/>
  <c r="U378" i="12" s="1"/>
  <c r="DL377" i="6"/>
  <c r="T378" i="12" s="1"/>
  <c r="DS376" i="6"/>
  <c r="U377" i="12" s="1"/>
  <c r="DL376" i="6"/>
  <c r="T377" i="12" s="1"/>
  <c r="DS375" i="6"/>
  <c r="U376" i="12" s="1"/>
  <c r="DL375" i="6"/>
  <c r="T376" i="12" s="1"/>
  <c r="DS374" i="6"/>
  <c r="U375" i="12" s="1"/>
  <c r="DL374" i="6"/>
  <c r="T375" i="12" s="1"/>
  <c r="DS373" i="6"/>
  <c r="U374" i="12" s="1"/>
  <c r="DL373" i="6"/>
  <c r="T374" i="12" s="1"/>
  <c r="DS372" i="6"/>
  <c r="U373" i="12" s="1"/>
  <c r="DL372" i="6"/>
  <c r="T373" i="12" s="1"/>
  <c r="DS371" i="6"/>
  <c r="U372" i="12" s="1"/>
  <c r="DL371" i="6"/>
  <c r="T372" i="12" s="1"/>
  <c r="DS370" i="6"/>
  <c r="U371" i="12" s="1"/>
  <c r="DL370" i="6"/>
  <c r="T371" i="12" s="1"/>
  <c r="DS369" i="6"/>
  <c r="U370" i="12" s="1"/>
  <c r="DL369" i="6"/>
  <c r="T370" i="12" s="1"/>
  <c r="DS368" i="6"/>
  <c r="U369" i="12" s="1"/>
  <c r="DL368" i="6"/>
  <c r="T369" i="12" s="1"/>
  <c r="DS367" i="6"/>
  <c r="U368" i="12" s="1"/>
  <c r="DL367" i="6"/>
  <c r="T368" i="12" s="1"/>
  <c r="DS366" i="6"/>
  <c r="U367" i="12" s="1"/>
  <c r="DL366" i="6"/>
  <c r="T367" i="12" s="1"/>
  <c r="DS365" i="6"/>
  <c r="U366" i="12" s="1"/>
  <c r="DL365" i="6"/>
  <c r="T366" i="12" s="1"/>
  <c r="DS364" i="6"/>
  <c r="U365" i="12" s="1"/>
  <c r="DL364" i="6"/>
  <c r="T365" i="12" s="1"/>
  <c r="DS363" i="6"/>
  <c r="U364" i="12" s="1"/>
  <c r="DL363" i="6"/>
  <c r="T364" i="12" s="1"/>
  <c r="DS362" i="6"/>
  <c r="U363" i="12" s="1"/>
  <c r="DL362" i="6"/>
  <c r="T363" i="12" s="1"/>
  <c r="DS361" i="6"/>
  <c r="U362" i="12" s="1"/>
  <c r="DL361" i="6"/>
  <c r="T362" i="12" s="1"/>
  <c r="DS360" i="6"/>
  <c r="U361" i="12" s="1"/>
  <c r="DL360" i="6"/>
  <c r="T361" i="12" s="1"/>
  <c r="DS359" i="6"/>
  <c r="U360" i="12" s="1"/>
  <c r="DL359" i="6"/>
  <c r="T360" i="12" s="1"/>
  <c r="DS358" i="6"/>
  <c r="U359" i="12" s="1"/>
  <c r="DL358" i="6"/>
  <c r="T359" i="12" s="1"/>
  <c r="DS357" i="6"/>
  <c r="U358" i="12" s="1"/>
  <c r="DL357" i="6"/>
  <c r="T358" i="12" s="1"/>
  <c r="DS356" i="6"/>
  <c r="U357" i="12" s="1"/>
  <c r="DL356" i="6"/>
  <c r="T357" i="12" s="1"/>
  <c r="DS355" i="6"/>
  <c r="U356" i="12" s="1"/>
  <c r="DL355" i="6"/>
  <c r="T356" i="12" s="1"/>
  <c r="DS354" i="6"/>
  <c r="U355" i="12" s="1"/>
  <c r="DL354" i="6"/>
  <c r="T355" i="12" s="1"/>
  <c r="DS353" i="6"/>
  <c r="U354" i="12" s="1"/>
  <c r="DL353" i="6"/>
  <c r="T354" i="12" s="1"/>
  <c r="DS352" i="6"/>
  <c r="U353" i="12" s="1"/>
  <c r="DL352" i="6"/>
  <c r="T353" i="12" s="1"/>
  <c r="DS351" i="6"/>
  <c r="U352" i="12" s="1"/>
  <c r="DL351" i="6"/>
  <c r="T352" i="12" s="1"/>
  <c r="DS350" i="6"/>
  <c r="U351" i="12" s="1"/>
  <c r="DL350" i="6"/>
  <c r="T351" i="12" s="1"/>
  <c r="DS349" i="6"/>
  <c r="U350" i="12" s="1"/>
  <c r="DL349" i="6"/>
  <c r="T350" i="12" s="1"/>
  <c r="DS348" i="6"/>
  <c r="U349" i="12" s="1"/>
  <c r="DL348" i="6"/>
  <c r="T349" i="12" s="1"/>
  <c r="DS347" i="6"/>
  <c r="U348" i="12" s="1"/>
  <c r="DL347" i="6"/>
  <c r="T348" i="12" s="1"/>
  <c r="DS346" i="6"/>
  <c r="U347" i="12" s="1"/>
  <c r="DL346" i="6"/>
  <c r="T347" i="12" s="1"/>
  <c r="DS345" i="6"/>
  <c r="U346" i="12" s="1"/>
  <c r="DL345" i="6"/>
  <c r="T346" i="12" s="1"/>
  <c r="DS344" i="6"/>
  <c r="U345" i="12" s="1"/>
  <c r="DL344" i="6"/>
  <c r="T345" i="12" s="1"/>
  <c r="DS343" i="6"/>
  <c r="U344" i="12" s="1"/>
  <c r="DL343" i="6"/>
  <c r="T344" i="12" s="1"/>
  <c r="DS342" i="6"/>
  <c r="U343" i="12" s="1"/>
  <c r="DL342" i="6"/>
  <c r="T343" i="12" s="1"/>
  <c r="DS341" i="6"/>
  <c r="U342" i="12" s="1"/>
  <c r="DL341" i="6"/>
  <c r="T342" i="12" s="1"/>
  <c r="DS340" i="6"/>
  <c r="U341" i="12" s="1"/>
  <c r="DL340" i="6"/>
  <c r="T341" i="12" s="1"/>
  <c r="DS339" i="6"/>
  <c r="U340" i="12" s="1"/>
  <c r="DL339" i="6"/>
  <c r="T340" i="12" s="1"/>
  <c r="DS338" i="6"/>
  <c r="U339" i="12" s="1"/>
  <c r="DL338" i="6"/>
  <c r="T339" i="12" s="1"/>
  <c r="DS337" i="6"/>
  <c r="U338" i="12" s="1"/>
  <c r="DL337" i="6"/>
  <c r="T338" i="12" s="1"/>
  <c r="DS336" i="6"/>
  <c r="U337" i="12" s="1"/>
  <c r="DL336" i="6"/>
  <c r="T337" i="12" s="1"/>
  <c r="DS335" i="6"/>
  <c r="U336" i="12" s="1"/>
  <c r="DL335" i="6"/>
  <c r="T336" i="12" s="1"/>
  <c r="DS334" i="6"/>
  <c r="U335" i="12" s="1"/>
  <c r="DL334" i="6"/>
  <c r="T335" i="12" s="1"/>
  <c r="DS333" i="6"/>
  <c r="U334" i="12" s="1"/>
  <c r="DL333" i="6"/>
  <c r="T334" i="12" s="1"/>
  <c r="DS332" i="6"/>
  <c r="U333" i="12" s="1"/>
  <c r="DL332" i="6"/>
  <c r="T333" i="12" s="1"/>
  <c r="DS331" i="6"/>
  <c r="U332" i="12" s="1"/>
  <c r="DL331" i="6"/>
  <c r="T332" i="12" s="1"/>
  <c r="DS330" i="6"/>
  <c r="U331" i="12" s="1"/>
  <c r="DL330" i="6"/>
  <c r="T331" i="12" s="1"/>
  <c r="DS329" i="6"/>
  <c r="U330" i="12" s="1"/>
  <c r="DL329" i="6"/>
  <c r="T330" i="12" s="1"/>
  <c r="DS328" i="6"/>
  <c r="U329" i="12" s="1"/>
  <c r="DL328" i="6"/>
  <c r="T329" i="12" s="1"/>
  <c r="DS327" i="6"/>
  <c r="U328" i="12" s="1"/>
  <c r="DL327" i="6"/>
  <c r="T328" i="12" s="1"/>
  <c r="DS326" i="6"/>
  <c r="U327" i="12" s="1"/>
  <c r="DL326" i="6"/>
  <c r="T327" i="12" s="1"/>
  <c r="DS325" i="6"/>
  <c r="U326" i="12" s="1"/>
  <c r="DL325" i="6"/>
  <c r="T326" i="12" s="1"/>
  <c r="DS324" i="6"/>
  <c r="U325" i="12" s="1"/>
  <c r="DL324" i="6"/>
  <c r="T325" i="12" s="1"/>
  <c r="DS323" i="6"/>
  <c r="U324" i="12" s="1"/>
  <c r="DL323" i="6"/>
  <c r="T324" i="12" s="1"/>
  <c r="DS322" i="6"/>
  <c r="U323" i="12" s="1"/>
  <c r="DL322" i="6"/>
  <c r="T323" i="12" s="1"/>
  <c r="DS321" i="6"/>
  <c r="U322" i="12" s="1"/>
  <c r="DL321" i="6"/>
  <c r="T322" i="12" s="1"/>
  <c r="DS320" i="6"/>
  <c r="U321" i="12" s="1"/>
  <c r="DL320" i="6"/>
  <c r="T321" i="12" s="1"/>
  <c r="DS319" i="6"/>
  <c r="U320" i="12" s="1"/>
  <c r="DL319" i="6"/>
  <c r="T320" i="12" s="1"/>
  <c r="DS318" i="6"/>
  <c r="U319" i="12" s="1"/>
  <c r="DL318" i="6"/>
  <c r="T319" i="12" s="1"/>
  <c r="DS317" i="6"/>
  <c r="U318" i="12" s="1"/>
  <c r="DL317" i="6"/>
  <c r="T318" i="12" s="1"/>
  <c r="DS316" i="6"/>
  <c r="U317" i="12" s="1"/>
  <c r="DL316" i="6"/>
  <c r="T317" i="12" s="1"/>
  <c r="DS315" i="6"/>
  <c r="U316" i="12" s="1"/>
  <c r="DL315" i="6"/>
  <c r="T316" i="12" s="1"/>
  <c r="DS314" i="6"/>
  <c r="U315" i="12" s="1"/>
  <c r="DL314" i="6"/>
  <c r="T315" i="12" s="1"/>
  <c r="DS313" i="6"/>
  <c r="U314" i="12" s="1"/>
  <c r="DL313" i="6"/>
  <c r="T314" i="12" s="1"/>
  <c r="DS312" i="6"/>
  <c r="U313" i="12" s="1"/>
  <c r="DL312" i="6"/>
  <c r="T313" i="12" s="1"/>
  <c r="DS311" i="6"/>
  <c r="U312" i="12" s="1"/>
  <c r="DL311" i="6"/>
  <c r="T312" i="12" s="1"/>
  <c r="DS310" i="6"/>
  <c r="U311" i="12" s="1"/>
  <c r="DL310" i="6"/>
  <c r="T311" i="12" s="1"/>
  <c r="DS309" i="6"/>
  <c r="U310" i="12" s="1"/>
  <c r="DL309" i="6"/>
  <c r="T310" i="12" s="1"/>
  <c r="DS308" i="6"/>
  <c r="U309" i="12" s="1"/>
  <c r="DL308" i="6"/>
  <c r="T309" i="12" s="1"/>
  <c r="DS307" i="6"/>
  <c r="U308" i="12" s="1"/>
  <c r="DL307" i="6"/>
  <c r="T308" i="12" s="1"/>
  <c r="DS306" i="6"/>
  <c r="U307" i="12" s="1"/>
  <c r="DL306" i="6"/>
  <c r="T307" i="12" s="1"/>
  <c r="DS305" i="6"/>
  <c r="U306" i="12" s="1"/>
  <c r="DL305" i="6"/>
  <c r="T306" i="12" s="1"/>
  <c r="DS304" i="6"/>
  <c r="U305" i="12" s="1"/>
  <c r="DL304" i="6"/>
  <c r="T305" i="12" s="1"/>
  <c r="DS303" i="6"/>
  <c r="U304" i="12" s="1"/>
  <c r="DL303" i="6"/>
  <c r="T304" i="12" s="1"/>
  <c r="DS302" i="6"/>
  <c r="U303" i="12" s="1"/>
  <c r="DL302" i="6"/>
  <c r="T303" i="12" s="1"/>
  <c r="DS301" i="6"/>
  <c r="U302" i="12" s="1"/>
  <c r="DL301" i="6"/>
  <c r="T302" i="12" s="1"/>
  <c r="DS300" i="6"/>
  <c r="U301" i="12" s="1"/>
  <c r="DL300" i="6"/>
  <c r="T301" i="12" s="1"/>
  <c r="DS299" i="6"/>
  <c r="U300" i="12" s="1"/>
  <c r="DL299" i="6"/>
  <c r="T300" i="12" s="1"/>
  <c r="DS298" i="6"/>
  <c r="U299" i="12" s="1"/>
  <c r="DL298" i="6"/>
  <c r="T299" i="12" s="1"/>
  <c r="DS297" i="6"/>
  <c r="U298" i="12" s="1"/>
  <c r="DL297" i="6"/>
  <c r="T298" i="12" s="1"/>
  <c r="DS296" i="6"/>
  <c r="U297" i="12" s="1"/>
  <c r="DL296" i="6"/>
  <c r="T297" i="12" s="1"/>
  <c r="DS295" i="6"/>
  <c r="U296" i="12" s="1"/>
  <c r="DL295" i="6"/>
  <c r="T296" i="12" s="1"/>
  <c r="DS294" i="6"/>
  <c r="U295" i="12" s="1"/>
  <c r="DL294" i="6"/>
  <c r="T295" i="12" s="1"/>
  <c r="DS293" i="6"/>
  <c r="U294" i="12" s="1"/>
  <c r="DL293" i="6"/>
  <c r="T294" i="12" s="1"/>
  <c r="DS292" i="6"/>
  <c r="U293" i="12" s="1"/>
  <c r="DL292" i="6"/>
  <c r="T293" i="12" s="1"/>
  <c r="DS291" i="6"/>
  <c r="U292" i="12" s="1"/>
  <c r="DL291" i="6"/>
  <c r="T292" i="12" s="1"/>
  <c r="DS290" i="6"/>
  <c r="U291" i="12" s="1"/>
  <c r="DL290" i="6"/>
  <c r="T291" i="12" s="1"/>
  <c r="DS289" i="6"/>
  <c r="U290" i="12" s="1"/>
  <c r="DL289" i="6"/>
  <c r="T290" i="12" s="1"/>
  <c r="DS288" i="6"/>
  <c r="U289" i="12" s="1"/>
  <c r="DL288" i="6"/>
  <c r="T289" i="12" s="1"/>
  <c r="DS287" i="6"/>
  <c r="U288" i="12" s="1"/>
  <c r="DL287" i="6"/>
  <c r="T288" i="12" s="1"/>
  <c r="DS286" i="6"/>
  <c r="U287" i="12" s="1"/>
  <c r="DL286" i="6"/>
  <c r="T287" i="12" s="1"/>
  <c r="DS285" i="6"/>
  <c r="U286" i="12" s="1"/>
  <c r="DL285" i="6"/>
  <c r="T286" i="12" s="1"/>
  <c r="DS284" i="6"/>
  <c r="U285" i="12" s="1"/>
  <c r="DL284" i="6"/>
  <c r="T285" i="12" s="1"/>
  <c r="DS283" i="6"/>
  <c r="U284" i="12" s="1"/>
  <c r="DL283" i="6"/>
  <c r="T284" i="12" s="1"/>
  <c r="DS282" i="6"/>
  <c r="U283" i="12" s="1"/>
  <c r="DL282" i="6"/>
  <c r="T283" i="12" s="1"/>
  <c r="DS281" i="6"/>
  <c r="U282" i="12" s="1"/>
  <c r="DL281" i="6"/>
  <c r="T282" i="12" s="1"/>
  <c r="DS280" i="6"/>
  <c r="U281" i="12" s="1"/>
  <c r="DL280" i="6"/>
  <c r="T281" i="12" s="1"/>
  <c r="DS279" i="6"/>
  <c r="U280" i="12" s="1"/>
  <c r="DL279" i="6"/>
  <c r="T280" i="12" s="1"/>
  <c r="DS278" i="6"/>
  <c r="U279" i="12" s="1"/>
  <c r="DL278" i="6"/>
  <c r="T279" i="12" s="1"/>
  <c r="DS277" i="6"/>
  <c r="U278" i="12" s="1"/>
  <c r="DL277" i="6"/>
  <c r="T278" i="12" s="1"/>
  <c r="DS276" i="6"/>
  <c r="U277" i="12" s="1"/>
  <c r="DL276" i="6"/>
  <c r="T277" i="12" s="1"/>
  <c r="DS275" i="6"/>
  <c r="U276" i="12" s="1"/>
  <c r="DL275" i="6"/>
  <c r="T276" i="12" s="1"/>
  <c r="DS274" i="6"/>
  <c r="U275" i="12" s="1"/>
  <c r="DL274" i="6"/>
  <c r="T275" i="12" s="1"/>
  <c r="DS273" i="6"/>
  <c r="U274" i="12" s="1"/>
  <c r="DL273" i="6"/>
  <c r="T274" i="12" s="1"/>
  <c r="DS272" i="6"/>
  <c r="U273" i="12" s="1"/>
  <c r="DL272" i="6"/>
  <c r="T273" i="12" s="1"/>
  <c r="DS271" i="6"/>
  <c r="U272" i="12" s="1"/>
  <c r="DL271" i="6"/>
  <c r="T272" i="12" s="1"/>
  <c r="DS270" i="6"/>
  <c r="U271" i="12" s="1"/>
  <c r="DL270" i="6"/>
  <c r="T271" i="12" s="1"/>
  <c r="DS269" i="6"/>
  <c r="U270" i="12" s="1"/>
  <c r="DL269" i="6"/>
  <c r="T270" i="12" s="1"/>
  <c r="DS268" i="6"/>
  <c r="U269" i="12" s="1"/>
  <c r="DL268" i="6"/>
  <c r="T269" i="12" s="1"/>
  <c r="DS267" i="6"/>
  <c r="U268" i="12" s="1"/>
  <c r="DL267" i="6"/>
  <c r="T268" i="12" s="1"/>
  <c r="DS266" i="6"/>
  <c r="U267" i="12" s="1"/>
  <c r="DL266" i="6"/>
  <c r="T267" i="12" s="1"/>
  <c r="DS265" i="6"/>
  <c r="U266" i="12" s="1"/>
  <c r="DL265" i="6"/>
  <c r="T266" i="12" s="1"/>
  <c r="DS264" i="6"/>
  <c r="U265" i="12" s="1"/>
  <c r="DL264" i="6"/>
  <c r="T265" i="12" s="1"/>
  <c r="DS263" i="6"/>
  <c r="U264" i="12" s="1"/>
  <c r="DL263" i="6"/>
  <c r="T264" i="12" s="1"/>
  <c r="DS262" i="6"/>
  <c r="U263" i="12" s="1"/>
  <c r="DL262" i="6"/>
  <c r="T263" i="12" s="1"/>
  <c r="DS261" i="6"/>
  <c r="U262" i="12" s="1"/>
  <c r="DL261" i="6"/>
  <c r="T262" i="12" s="1"/>
  <c r="DS260" i="6"/>
  <c r="U261" i="12" s="1"/>
  <c r="DL260" i="6"/>
  <c r="T261" i="12" s="1"/>
  <c r="DS259" i="6"/>
  <c r="U260" i="12" s="1"/>
  <c r="DL259" i="6"/>
  <c r="T260" i="12" s="1"/>
  <c r="DS258" i="6"/>
  <c r="U259" i="12" s="1"/>
  <c r="DL258" i="6"/>
  <c r="T259" i="12" s="1"/>
  <c r="DS257" i="6"/>
  <c r="U258" i="12" s="1"/>
  <c r="DL257" i="6"/>
  <c r="T258" i="12" s="1"/>
  <c r="DS256" i="6"/>
  <c r="U257" i="12" s="1"/>
  <c r="DL256" i="6"/>
  <c r="T257" i="12" s="1"/>
  <c r="DS255" i="6"/>
  <c r="U256" i="12" s="1"/>
  <c r="DL255" i="6"/>
  <c r="T256" i="12" s="1"/>
  <c r="DS254" i="6"/>
  <c r="U255" i="12" s="1"/>
  <c r="DL254" i="6"/>
  <c r="T255" i="12" s="1"/>
  <c r="DS253" i="6"/>
  <c r="U254" i="12" s="1"/>
  <c r="DL253" i="6"/>
  <c r="T254" i="12" s="1"/>
  <c r="DS252" i="6"/>
  <c r="U253" i="12" s="1"/>
  <c r="DL252" i="6"/>
  <c r="T253" i="12" s="1"/>
  <c r="DS251" i="6"/>
  <c r="U252" i="12" s="1"/>
  <c r="DL251" i="6"/>
  <c r="T252" i="12" s="1"/>
  <c r="DS250" i="6"/>
  <c r="U251" i="12" s="1"/>
  <c r="DL250" i="6"/>
  <c r="T251" i="12" s="1"/>
  <c r="DS249" i="6"/>
  <c r="U250" i="12" s="1"/>
  <c r="DL249" i="6"/>
  <c r="T250" i="12" s="1"/>
  <c r="DS248" i="6"/>
  <c r="U249" i="12" s="1"/>
  <c r="DL248" i="6"/>
  <c r="T249" i="12" s="1"/>
  <c r="DS247" i="6"/>
  <c r="U248" i="12" s="1"/>
  <c r="DL247" i="6"/>
  <c r="T248" i="12" s="1"/>
  <c r="DS246" i="6"/>
  <c r="U247" i="12" s="1"/>
  <c r="DL246" i="6"/>
  <c r="T247" i="12" s="1"/>
  <c r="DS245" i="6"/>
  <c r="U246" i="12" s="1"/>
  <c r="DL245" i="6"/>
  <c r="T246" i="12" s="1"/>
  <c r="DS244" i="6"/>
  <c r="U245" i="12" s="1"/>
  <c r="DL244" i="6"/>
  <c r="T245" i="12" s="1"/>
  <c r="DS243" i="6"/>
  <c r="U244" i="12" s="1"/>
  <c r="DL243" i="6"/>
  <c r="T244" i="12" s="1"/>
  <c r="DS242" i="6"/>
  <c r="U243" i="12" s="1"/>
  <c r="DL242" i="6"/>
  <c r="T243" i="12" s="1"/>
  <c r="DS241" i="6"/>
  <c r="U242" i="12" s="1"/>
  <c r="DL241" i="6"/>
  <c r="T242" i="12" s="1"/>
  <c r="DS240" i="6"/>
  <c r="U241" i="12" s="1"/>
  <c r="DL240" i="6"/>
  <c r="T241" i="12" s="1"/>
  <c r="DS239" i="6"/>
  <c r="U240" i="12" s="1"/>
  <c r="DL239" i="6"/>
  <c r="T240" i="12" s="1"/>
  <c r="DS238" i="6"/>
  <c r="U239" i="12" s="1"/>
  <c r="DL238" i="6"/>
  <c r="T239" i="12" s="1"/>
  <c r="DS237" i="6"/>
  <c r="U238" i="12" s="1"/>
  <c r="DL237" i="6"/>
  <c r="T238" i="12" s="1"/>
  <c r="DS236" i="6"/>
  <c r="U237" i="12" s="1"/>
  <c r="DL236" i="6"/>
  <c r="T237" i="12" s="1"/>
  <c r="DS235" i="6"/>
  <c r="U236" i="12" s="1"/>
  <c r="DL235" i="6"/>
  <c r="T236" i="12" s="1"/>
  <c r="DS234" i="6"/>
  <c r="U235" i="12" s="1"/>
  <c r="DL234" i="6"/>
  <c r="T235" i="12" s="1"/>
  <c r="DS233" i="6"/>
  <c r="U234" i="12" s="1"/>
  <c r="DL233" i="6"/>
  <c r="T234" i="12" s="1"/>
  <c r="DS232" i="6"/>
  <c r="U233" i="12" s="1"/>
  <c r="DL232" i="6"/>
  <c r="T233" i="12" s="1"/>
  <c r="DS231" i="6"/>
  <c r="U232" i="12" s="1"/>
  <c r="DL231" i="6"/>
  <c r="T232" i="12" s="1"/>
  <c r="DS230" i="6"/>
  <c r="U231" i="12" s="1"/>
  <c r="DL230" i="6"/>
  <c r="T231" i="12" s="1"/>
  <c r="DS229" i="6"/>
  <c r="U230" i="12" s="1"/>
  <c r="DL229" i="6"/>
  <c r="T230" i="12" s="1"/>
  <c r="DS228" i="6"/>
  <c r="U229" i="12" s="1"/>
  <c r="DL228" i="6"/>
  <c r="T229" i="12" s="1"/>
  <c r="DS227" i="6"/>
  <c r="U228" i="12" s="1"/>
  <c r="DL227" i="6"/>
  <c r="T228" i="12" s="1"/>
  <c r="DS226" i="6"/>
  <c r="U227" i="12" s="1"/>
  <c r="DL226" i="6"/>
  <c r="T227" i="12" s="1"/>
  <c r="DS225" i="6"/>
  <c r="U226" i="12" s="1"/>
  <c r="DL225" i="6"/>
  <c r="T226" i="12" s="1"/>
  <c r="DS224" i="6"/>
  <c r="U225" i="12" s="1"/>
  <c r="DL224" i="6"/>
  <c r="T225" i="12" s="1"/>
  <c r="DS223" i="6"/>
  <c r="U224" i="12" s="1"/>
  <c r="DL223" i="6"/>
  <c r="T224" i="12" s="1"/>
  <c r="DS222" i="6"/>
  <c r="U223" i="12" s="1"/>
  <c r="DL222" i="6"/>
  <c r="T223" i="12" s="1"/>
  <c r="DS221" i="6"/>
  <c r="U222" i="12" s="1"/>
  <c r="DL221" i="6"/>
  <c r="T222" i="12" s="1"/>
  <c r="DS220" i="6"/>
  <c r="U221" i="12" s="1"/>
  <c r="DL220" i="6"/>
  <c r="T221" i="12" s="1"/>
  <c r="DS219" i="6"/>
  <c r="U220" i="12" s="1"/>
  <c r="DL219" i="6"/>
  <c r="T220" i="12" s="1"/>
  <c r="DS218" i="6"/>
  <c r="U219" i="12" s="1"/>
  <c r="DL218" i="6"/>
  <c r="T219" i="12" s="1"/>
  <c r="DS217" i="6"/>
  <c r="U218" i="12" s="1"/>
  <c r="DL217" i="6"/>
  <c r="T218" i="12" s="1"/>
  <c r="DS216" i="6"/>
  <c r="U217" i="12" s="1"/>
  <c r="DL216" i="6"/>
  <c r="T217" i="12" s="1"/>
  <c r="DS215" i="6"/>
  <c r="U216" i="12" s="1"/>
  <c r="DL215" i="6"/>
  <c r="T216" i="12" s="1"/>
  <c r="DS214" i="6"/>
  <c r="U215" i="12" s="1"/>
  <c r="DL214" i="6"/>
  <c r="T215" i="12" s="1"/>
  <c r="DS213" i="6"/>
  <c r="U214" i="12" s="1"/>
  <c r="DL213" i="6"/>
  <c r="T214" i="12" s="1"/>
  <c r="DS212" i="6"/>
  <c r="U213" i="12" s="1"/>
  <c r="DL212" i="6"/>
  <c r="T213" i="12" s="1"/>
  <c r="DS211" i="6"/>
  <c r="U212" i="12" s="1"/>
  <c r="DL211" i="6"/>
  <c r="T212" i="12" s="1"/>
  <c r="DS210" i="6"/>
  <c r="U211" i="12" s="1"/>
  <c r="DL210" i="6"/>
  <c r="T211" i="12" s="1"/>
  <c r="DS209" i="6"/>
  <c r="U210" i="12" s="1"/>
  <c r="DL209" i="6"/>
  <c r="T210" i="12" s="1"/>
  <c r="DS208" i="6"/>
  <c r="U209" i="12" s="1"/>
  <c r="DL208" i="6"/>
  <c r="T209" i="12" s="1"/>
  <c r="DS207" i="6"/>
  <c r="U208" i="12" s="1"/>
  <c r="DL207" i="6"/>
  <c r="T208" i="12" s="1"/>
  <c r="DS206" i="6"/>
  <c r="U207" i="12" s="1"/>
  <c r="DL206" i="6"/>
  <c r="T207" i="12" s="1"/>
  <c r="DS205" i="6"/>
  <c r="U206" i="12" s="1"/>
  <c r="DL205" i="6"/>
  <c r="T206" i="12" s="1"/>
  <c r="DS204" i="6"/>
  <c r="U205" i="12" s="1"/>
  <c r="DL204" i="6"/>
  <c r="T205" i="12" s="1"/>
  <c r="DS203" i="6"/>
  <c r="U204" i="12" s="1"/>
  <c r="DL203" i="6"/>
  <c r="T204" i="12" s="1"/>
  <c r="DS202" i="6"/>
  <c r="U203" i="12" s="1"/>
  <c r="DL202" i="6"/>
  <c r="T203" i="12" s="1"/>
  <c r="DS201" i="6"/>
  <c r="U202" i="12" s="1"/>
  <c r="DL201" i="6"/>
  <c r="T202" i="12" s="1"/>
  <c r="DS200" i="6"/>
  <c r="U201" i="12" s="1"/>
  <c r="DL200" i="6"/>
  <c r="T201" i="12" s="1"/>
  <c r="DS199" i="6"/>
  <c r="U200" i="12" s="1"/>
  <c r="DL199" i="6"/>
  <c r="T200" i="12" s="1"/>
  <c r="DS198" i="6"/>
  <c r="U199" i="12" s="1"/>
  <c r="DL198" i="6"/>
  <c r="T199" i="12" s="1"/>
  <c r="DS197" i="6"/>
  <c r="U198" i="12" s="1"/>
  <c r="DL197" i="6"/>
  <c r="T198" i="12" s="1"/>
  <c r="DS196" i="6"/>
  <c r="U197" i="12" s="1"/>
  <c r="DL196" i="6"/>
  <c r="T197" i="12" s="1"/>
  <c r="DS195" i="6"/>
  <c r="U196" i="12" s="1"/>
  <c r="DL195" i="6"/>
  <c r="T196" i="12" s="1"/>
  <c r="DS194" i="6"/>
  <c r="U195" i="12" s="1"/>
  <c r="DL194" i="6"/>
  <c r="T195" i="12" s="1"/>
  <c r="DS193" i="6"/>
  <c r="U194" i="12" s="1"/>
  <c r="DL193" i="6"/>
  <c r="T194" i="12" s="1"/>
  <c r="DS192" i="6"/>
  <c r="U193" i="12" s="1"/>
  <c r="DL192" i="6"/>
  <c r="T193" i="12" s="1"/>
  <c r="DS191" i="6"/>
  <c r="U192" i="12" s="1"/>
  <c r="DL191" i="6"/>
  <c r="T192" i="12" s="1"/>
  <c r="DS190" i="6"/>
  <c r="U191" i="12" s="1"/>
  <c r="DL190" i="6"/>
  <c r="T191" i="12" s="1"/>
  <c r="DS189" i="6"/>
  <c r="U190" i="12" s="1"/>
  <c r="DL189" i="6"/>
  <c r="T190" i="12" s="1"/>
  <c r="DS188" i="6"/>
  <c r="U189" i="12" s="1"/>
  <c r="DL188" i="6"/>
  <c r="T189" i="12" s="1"/>
  <c r="DS187" i="6"/>
  <c r="U188" i="12" s="1"/>
  <c r="DL187" i="6"/>
  <c r="T188" i="12" s="1"/>
  <c r="DS186" i="6"/>
  <c r="U187" i="12" s="1"/>
  <c r="DL186" i="6"/>
  <c r="T187" i="12" s="1"/>
  <c r="DS185" i="6"/>
  <c r="U186" i="12" s="1"/>
  <c r="DL185" i="6"/>
  <c r="T186" i="12" s="1"/>
  <c r="DS184" i="6"/>
  <c r="U185" i="12" s="1"/>
  <c r="DL184" i="6"/>
  <c r="T185" i="12" s="1"/>
  <c r="DS183" i="6"/>
  <c r="U184" i="12" s="1"/>
  <c r="DL183" i="6"/>
  <c r="T184" i="12" s="1"/>
  <c r="DS182" i="6"/>
  <c r="U183" i="12" s="1"/>
  <c r="DL182" i="6"/>
  <c r="T183" i="12" s="1"/>
  <c r="DS181" i="6"/>
  <c r="U182" i="12" s="1"/>
  <c r="DL181" i="6"/>
  <c r="T182" i="12" s="1"/>
  <c r="DS180" i="6"/>
  <c r="U181" i="12" s="1"/>
  <c r="DL180" i="6"/>
  <c r="T181" i="12" s="1"/>
  <c r="DS179" i="6"/>
  <c r="U180" i="12" s="1"/>
  <c r="DL179" i="6"/>
  <c r="T180" i="12" s="1"/>
  <c r="DS178" i="6"/>
  <c r="U179" i="12" s="1"/>
  <c r="DL178" i="6"/>
  <c r="T179" i="12" s="1"/>
  <c r="DS177" i="6"/>
  <c r="U178" i="12" s="1"/>
  <c r="DL177" i="6"/>
  <c r="T178" i="12" s="1"/>
  <c r="DS176" i="6"/>
  <c r="U177" i="12" s="1"/>
  <c r="DL176" i="6"/>
  <c r="T177" i="12" s="1"/>
  <c r="DS175" i="6"/>
  <c r="U176" i="12" s="1"/>
  <c r="DL175" i="6"/>
  <c r="T176" i="12" s="1"/>
  <c r="DS174" i="6"/>
  <c r="U175" i="12" s="1"/>
  <c r="DL174" i="6"/>
  <c r="T175" i="12" s="1"/>
  <c r="DS173" i="6"/>
  <c r="U174" i="12" s="1"/>
  <c r="DL173" i="6"/>
  <c r="T174" i="12" s="1"/>
  <c r="DS172" i="6"/>
  <c r="U173" i="12" s="1"/>
  <c r="DL172" i="6"/>
  <c r="T173" i="12" s="1"/>
  <c r="DS171" i="6"/>
  <c r="U172" i="12" s="1"/>
  <c r="DL171" i="6"/>
  <c r="T172" i="12" s="1"/>
  <c r="DS170" i="6"/>
  <c r="U171" i="12" s="1"/>
  <c r="DL170" i="6"/>
  <c r="T171" i="12" s="1"/>
  <c r="DS169" i="6"/>
  <c r="U170" i="12" s="1"/>
  <c r="DL169" i="6"/>
  <c r="T170" i="12" s="1"/>
  <c r="DS168" i="6"/>
  <c r="U169" i="12" s="1"/>
  <c r="DL168" i="6"/>
  <c r="T169" i="12" s="1"/>
  <c r="DS167" i="6"/>
  <c r="U168" i="12" s="1"/>
  <c r="DL167" i="6"/>
  <c r="T168" i="12" s="1"/>
  <c r="DS166" i="6"/>
  <c r="U167" i="12" s="1"/>
  <c r="DL166" i="6"/>
  <c r="T167" i="12" s="1"/>
  <c r="DS165" i="6"/>
  <c r="U166" i="12" s="1"/>
  <c r="DL165" i="6"/>
  <c r="T166" i="12" s="1"/>
  <c r="DS164" i="6"/>
  <c r="U165" i="12" s="1"/>
  <c r="DL164" i="6"/>
  <c r="T165" i="12" s="1"/>
  <c r="DS163" i="6"/>
  <c r="U164" i="12" s="1"/>
  <c r="DL163" i="6"/>
  <c r="T164" i="12" s="1"/>
  <c r="DS162" i="6"/>
  <c r="U163" i="12" s="1"/>
  <c r="DL162" i="6"/>
  <c r="T163" i="12" s="1"/>
  <c r="DS161" i="6"/>
  <c r="U162" i="12" s="1"/>
  <c r="DL161" i="6"/>
  <c r="T162" i="12" s="1"/>
  <c r="DS160" i="6"/>
  <c r="U161" i="12" s="1"/>
  <c r="DL160" i="6"/>
  <c r="T161" i="12" s="1"/>
  <c r="DS159" i="6"/>
  <c r="U160" i="12" s="1"/>
  <c r="DL159" i="6"/>
  <c r="T160" i="12" s="1"/>
  <c r="DS158" i="6"/>
  <c r="U159" i="12" s="1"/>
  <c r="DL158" i="6"/>
  <c r="T159" i="12" s="1"/>
  <c r="DS157" i="6"/>
  <c r="U158" i="12" s="1"/>
  <c r="DL157" i="6"/>
  <c r="T158" i="12" s="1"/>
  <c r="DS156" i="6"/>
  <c r="U157" i="12" s="1"/>
  <c r="DL156" i="6"/>
  <c r="T157" i="12" s="1"/>
  <c r="DS155" i="6"/>
  <c r="U156" i="12" s="1"/>
  <c r="DL155" i="6"/>
  <c r="T156" i="12" s="1"/>
  <c r="DS154" i="6"/>
  <c r="U155" i="12" s="1"/>
  <c r="DL154" i="6"/>
  <c r="T155" i="12" s="1"/>
  <c r="DS153" i="6"/>
  <c r="U154" i="12" s="1"/>
  <c r="DL153" i="6"/>
  <c r="T154" i="12" s="1"/>
  <c r="DS152" i="6"/>
  <c r="U153" i="12" s="1"/>
  <c r="DL152" i="6"/>
  <c r="T153" i="12" s="1"/>
  <c r="DS151" i="6"/>
  <c r="U152" i="12" s="1"/>
  <c r="DL151" i="6"/>
  <c r="T152" i="12" s="1"/>
  <c r="DS150" i="6"/>
  <c r="U151" i="12" s="1"/>
  <c r="DL150" i="6"/>
  <c r="T151" i="12" s="1"/>
  <c r="DS149" i="6"/>
  <c r="U150" i="12" s="1"/>
  <c r="DL149" i="6"/>
  <c r="T150" i="12" s="1"/>
  <c r="DS148" i="6"/>
  <c r="U149" i="12" s="1"/>
  <c r="DL148" i="6"/>
  <c r="T149" i="12" s="1"/>
  <c r="DS147" i="6"/>
  <c r="U148" i="12" s="1"/>
  <c r="DL147" i="6"/>
  <c r="T148" i="12" s="1"/>
  <c r="DS146" i="6"/>
  <c r="U147" i="12" s="1"/>
  <c r="DL146" i="6"/>
  <c r="T147" i="12" s="1"/>
  <c r="DS145" i="6"/>
  <c r="U146" i="12" s="1"/>
  <c r="DL145" i="6"/>
  <c r="T146" i="12" s="1"/>
  <c r="DS144" i="6"/>
  <c r="U145" i="12" s="1"/>
  <c r="DL144" i="6"/>
  <c r="T145" i="12" s="1"/>
  <c r="DS143" i="6"/>
  <c r="U144" i="12" s="1"/>
  <c r="DL143" i="6"/>
  <c r="T144" i="12" s="1"/>
  <c r="DS142" i="6"/>
  <c r="U143" i="12" s="1"/>
  <c r="DL142" i="6"/>
  <c r="T143" i="12" s="1"/>
  <c r="DS141" i="6"/>
  <c r="U142" i="12" s="1"/>
  <c r="DL141" i="6"/>
  <c r="T142" i="12" s="1"/>
  <c r="DS140" i="6"/>
  <c r="U141" i="12" s="1"/>
  <c r="DL140" i="6"/>
  <c r="T141" i="12" s="1"/>
  <c r="DS139" i="6"/>
  <c r="U140" i="12" s="1"/>
  <c r="DL139" i="6"/>
  <c r="T140" i="12" s="1"/>
  <c r="DS138" i="6"/>
  <c r="U139" i="12" s="1"/>
  <c r="DL138" i="6"/>
  <c r="T139" i="12" s="1"/>
  <c r="DS137" i="6"/>
  <c r="U138" i="12" s="1"/>
  <c r="DL137" i="6"/>
  <c r="T138" i="12" s="1"/>
  <c r="DS136" i="6"/>
  <c r="U137" i="12" s="1"/>
  <c r="DL136" i="6"/>
  <c r="T137" i="12" s="1"/>
  <c r="DS135" i="6"/>
  <c r="U136" i="12" s="1"/>
  <c r="DL135" i="6"/>
  <c r="T136" i="12" s="1"/>
  <c r="DS134" i="6"/>
  <c r="U135" i="12" s="1"/>
  <c r="DL134" i="6"/>
  <c r="T135" i="12" s="1"/>
  <c r="DS133" i="6"/>
  <c r="U134" i="12" s="1"/>
  <c r="DL133" i="6"/>
  <c r="T134" i="12" s="1"/>
  <c r="DS132" i="6"/>
  <c r="U133" i="12" s="1"/>
  <c r="DL132" i="6"/>
  <c r="T133" i="12" s="1"/>
  <c r="DS131" i="6"/>
  <c r="U132" i="12" s="1"/>
  <c r="DL131" i="6"/>
  <c r="T132" i="12" s="1"/>
  <c r="DS130" i="6"/>
  <c r="U131" i="12" s="1"/>
  <c r="DL130" i="6"/>
  <c r="T131" i="12" s="1"/>
  <c r="DS129" i="6"/>
  <c r="U130" i="12" s="1"/>
  <c r="DL129" i="6"/>
  <c r="T130" i="12" s="1"/>
  <c r="DS128" i="6"/>
  <c r="U129" i="12" s="1"/>
  <c r="DL128" i="6"/>
  <c r="T129" i="12" s="1"/>
  <c r="DS127" i="6"/>
  <c r="U128" i="12" s="1"/>
  <c r="DL127" i="6"/>
  <c r="T128" i="12" s="1"/>
  <c r="DS126" i="6"/>
  <c r="U127" i="12" s="1"/>
  <c r="DL126" i="6"/>
  <c r="T127" i="12" s="1"/>
  <c r="DS125" i="6"/>
  <c r="U126" i="12" s="1"/>
  <c r="DL125" i="6"/>
  <c r="T126" i="12" s="1"/>
  <c r="DS124" i="6"/>
  <c r="U125" i="12" s="1"/>
  <c r="DL124" i="6"/>
  <c r="T125" i="12" s="1"/>
  <c r="DS123" i="6"/>
  <c r="U124" i="12" s="1"/>
  <c r="DL123" i="6"/>
  <c r="T124" i="12" s="1"/>
  <c r="DS122" i="6"/>
  <c r="U123" i="12" s="1"/>
  <c r="DL122" i="6"/>
  <c r="T123" i="12" s="1"/>
  <c r="DS121" i="6"/>
  <c r="U122" i="12" s="1"/>
  <c r="DL121" i="6"/>
  <c r="T122" i="12" s="1"/>
  <c r="DS120" i="6"/>
  <c r="U121" i="12" s="1"/>
  <c r="DL120" i="6"/>
  <c r="T121" i="12" s="1"/>
  <c r="DS119" i="6"/>
  <c r="U120" i="12" s="1"/>
  <c r="DL119" i="6"/>
  <c r="T120" i="12" s="1"/>
  <c r="DS118" i="6"/>
  <c r="U119" i="12" s="1"/>
  <c r="DL118" i="6"/>
  <c r="T119" i="12" s="1"/>
  <c r="DS117" i="6"/>
  <c r="U118" i="12" s="1"/>
  <c r="DL117" i="6"/>
  <c r="T118" i="12" s="1"/>
  <c r="DS116" i="6"/>
  <c r="U117" i="12" s="1"/>
  <c r="DL116" i="6"/>
  <c r="T117" i="12" s="1"/>
  <c r="DS115" i="6"/>
  <c r="U116" i="12" s="1"/>
  <c r="DL115" i="6"/>
  <c r="T116" i="12" s="1"/>
  <c r="DS114" i="6"/>
  <c r="U115" i="12" s="1"/>
  <c r="DL114" i="6"/>
  <c r="T115" i="12" s="1"/>
  <c r="DS113" i="6"/>
  <c r="U114" i="12" s="1"/>
  <c r="DL113" i="6"/>
  <c r="T114" i="12" s="1"/>
  <c r="DS112" i="6"/>
  <c r="U113" i="12" s="1"/>
  <c r="DL112" i="6"/>
  <c r="T113" i="12" s="1"/>
  <c r="DS111" i="6"/>
  <c r="U112" i="12" s="1"/>
  <c r="DL111" i="6"/>
  <c r="T112" i="12" s="1"/>
  <c r="DS110" i="6"/>
  <c r="U111" i="12" s="1"/>
  <c r="DL110" i="6"/>
  <c r="T111" i="12" s="1"/>
  <c r="DS109" i="6"/>
  <c r="U110" i="12" s="1"/>
  <c r="DL109" i="6"/>
  <c r="T110" i="12" s="1"/>
  <c r="DS108" i="6"/>
  <c r="U109" i="12" s="1"/>
  <c r="DL108" i="6"/>
  <c r="T109" i="12" s="1"/>
  <c r="DS107" i="6"/>
  <c r="U108" i="12" s="1"/>
  <c r="DL107" i="6"/>
  <c r="T108" i="12" s="1"/>
  <c r="DS106" i="6"/>
  <c r="U107" i="12" s="1"/>
  <c r="DL106" i="6"/>
  <c r="T107" i="12" s="1"/>
  <c r="DS105" i="6"/>
  <c r="U106" i="12" s="1"/>
  <c r="DL105" i="6"/>
  <c r="T106" i="12" s="1"/>
  <c r="DS104" i="6"/>
  <c r="U105" i="12" s="1"/>
  <c r="DL104" i="6"/>
  <c r="T105" i="12" s="1"/>
  <c r="DS103" i="6"/>
  <c r="U104" i="12" s="1"/>
  <c r="DL103" i="6"/>
  <c r="T104" i="12" s="1"/>
  <c r="DS102" i="6"/>
  <c r="U103" i="12" s="1"/>
  <c r="DL102" i="6"/>
  <c r="T103" i="12" s="1"/>
  <c r="DS101" i="6"/>
  <c r="U102" i="12" s="1"/>
  <c r="DL101" i="6"/>
  <c r="T102" i="12" s="1"/>
  <c r="DS100" i="6"/>
  <c r="U101" i="12" s="1"/>
  <c r="DL100" i="6"/>
  <c r="T101" i="12" s="1"/>
  <c r="DS99" i="6"/>
  <c r="U100" i="12" s="1"/>
  <c r="DL99" i="6"/>
  <c r="T100" i="12" s="1"/>
  <c r="DS98" i="6"/>
  <c r="U99" i="12" s="1"/>
  <c r="DL98" i="6"/>
  <c r="T99" i="12" s="1"/>
  <c r="DS97" i="6"/>
  <c r="U98" i="12" s="1"/>
  <c r="DL97" i="6"/>
  <c r="T98" i="12" s="1"/>
  <c r="DS96" i="6"/>
  <c r="U97" i="12" s="1"/>
  <c r="DL96" i="6"/>
  <c r="T97" i="12" s="1"/>
  <c r="DS95" i="6"/>
  <c r="U96" i="12" s="1"/>
  <c r="DL95" i="6"/>
  <c r="T96" i="12" s="1"/>
  <c r="DS94" i="6"/>
  <c r="U95" i="12" s="1"/>
  <c r="DL94" i="6"/>
  <c r="T95" i="12" s="1"/>
  <c r="DS93" i="6"/>
  <c r="U94" i="12" s="1"/>
  <c r="DL93" i="6"/>
  <c r="T94" i="12" s="1"/>
  <c r="DS92" i="6"/>
  <c r="U93" i="12" s="1"/>
  <c r="DL92" i="6"/>
  <c r="T93" i="12" s="1"/>
  <c r="DS91" i="6"/>
  <c r="U92" i="12" s="1"/>
  <c r="DL91" i="6"/>
  <c r="T92" i="12" s="1"/>
  <c r="DS90" i="6"/>
  <c r="U91" i="12" s="1"/>
  <c r="DL90" i="6"/>
  <c r="T91" i="12" s="1"/>
  <c r="DS89" i="6"/>
  <c r="U90" i="12" s="1"/>
  <c r="DL89" i="6"/>
  <c r="T90" i="12" s="1"/>
  <c r="DS88" i="6"/>
  <c r="U89" i="12" s="1"/>
  <c r="DL88" i="6"/>
  <c r="T89" i="12" s="1"/>
  <c r="DS87" i="6"/>
  <c r="U88" i="12" s="1"/>
  <c r="DL87" i="6"/>
  <c r="T88" i="12" s="1"/>
  <c r="DS86" i="6"/>
  <c r="U87" i="12" s="1"/>
  <c r="DL86" i="6"/>
  <c r="T87" i="12" s="1"/>
  <c r="DS85" i="6"/>
  <c r="U86" i="12" s="1"/>
  <c r="DL85" i="6"/>
  <c r="T86" i="12" s="1"/>
  <c r="DS84" i="6"/>
  <c r="U85" i="12" s="1"/>
  <c r="DL84" i="6"/>
  <c r="T85" i="12" s="1"/>
  <c r="DS83" i="6"/>
  <c r="U84" i="12" s="1"/>
  <c r="DL83" i="6"/>
  <c r="T84" i="12" s="1"/>
  <c r="DS82" i="6"/>
  <c r="U83" i="12" s="1"/>
  <c r="DL82" i="6"/>
  <c r="T83" i="12" s="1"/>
  <c r="DS81" i="6"/>
  <c r="U82" i="12" s="1"/>
  <c r="DL81" i="6"/>
  <c r="T82" i="12" s="1"/>
  <c r="DS80" i="6"/>
  <c r="U81" i="12" s="1"/>
  <c r="DL80" i="6"/>
  <c r="T81" i="12" s="1"/>
  <c r="DS79" i="6"/>
  <c r="U80" i="12" s="1"/>
  <c r="DL79" i="6"/>
  <c r="T80" i="12" s="1"/>
  <c r="DS78" i="6"/>
  <c r="U79" i="12" s="1"/>
  <c r="DL78" i="6"/>
  <c r="T79" i="12" s="1"/>
  <c r="DS77" i="6"/>
  <c r="U78" i="12" s="1"/>
  <c r="DL77" i="6"/>
  <c r="T78" i="12" s="1"/>
  <c r="DS76" i="6"/>
  <c r="U77" i="12" s="1"/>
  <c r="DL76" i="6"/>
  <c r="T77" i="12" s="1"/>
  <c r="DS75" i="6"/>
  <c r="U76" i="12" s="1"/>
  <c r="DL75" i="6"/>
  <c r="T76" i="12" s="1"/>
  <c r="DS74" i="6"/>
  <c r="U75" i="12" s="1"/>
  <c r="DL74" i="6"/>
  <c r="T75" i="12" s="1"/>
  <c r="DS73" i="6"/>
  <c r="U74" i="12" s="1"/>
  <c r="DL73" i="6"/>
  <c r="T74" i="12" s="1"/>
  <c r="DS72" i="6"/>
  <c r="U73" i="12" s="1"/>
  <c r="DL72" i="6"/>
  <c r="T73" i="12" s="1"/>
  <c r="DS71" i="6"/>
  <c r="U72" i="12" s="1"/>
  <c r="DL71" i="6"/>
  <c r="T72" i="12" s="1"/>
  <c r="DS70" i="6"/>
  <c r="U71" i="12" s="1"/>
  <c r="DL70" i="6"/>
  <c r="T71" i="12" s="1"/>
  <c r="DS69" i="6"/>
  <c r="U70" i="12" s="1"/>
  <c r="DL69" i="6"/>
  <c r="T70" i="12" s="1"/>
  <c r="DS68" i="6"/>
  <c r="U69" i="12" s="1"/>
  <c r="DL68" i="6"/>
  <c r="T69" i="12" s="1"/>
  <c r="DS67" i="6"/>
  <c r="U68" i="12" s="1"/>
  <c r="DL67" i="6"/>
  <c r="T68" i="12" s="1"/>
  <c r="DS66" i="6"/>
  <c r="U67" i="12" s="1"/>
  <c r="DL66" i="6"/>
  <c r="T67" i="12" s="1"/>
  <c r="DS65" i="6"/>
  <c r="U66" i="12" s="1"/>
  <c r="DL65" i="6"/>
  <c r="T66" i="12" s="1"/>
  <c r="DS64" i="6"/>
  <c r="U65" i="12" s="1"/>
  <c r="DL64" i="6"/>
  <c r="T65" i="12" s="1"/>
  <c r="DS63" i="6"/>
  <c r="U64" i="12" s="1"/>
  <c r="DL63" i="6"/>
  <c r="T64" i="12" s="1"/>
  <c r="DS62" i="6"/>
  <c r="U63" i="12" s="1"/>
  <c r="DL62" i="6"/>
  <c r="T63" i="12" s="1"/>
  <c r="DS61" i="6"/>
  <c r="U62" i="12" s="1"/>
  <c r="DL61" i="6"/>
  <c r="T62" i="12" s="1"/>
  <c r="DS60" i="6"/>
  <c r="U61" i="12" s="1"/>
  <c r="DL60" i="6"/>
  <c r="T61" i="12" s="1"/>
  <c r="DS59" i="6"/>
  <c r="U60" i="12" s="1"/>
  <c r="DL59" i="6"/>
  <c r="T60" i="12" s="1"/>
  <c r="DS58" i="6"/>
  <c r="U59" i="12" s="1"/>
  <c r="DL58" i="6"/>
  <c r="T59" i="12" s="1"/>
  <c r="DS57" i="6"/>
  <c r="U58" i="12" s="1"/>
  <c r="DL57" i="6"/>
  <c r="T58" i="12" s="1"/>
  <c r="DS56" i="6"/>
  <c r="U57" i="12" s="1"/>
  <c r="DL56" i="6"/>
  <c r="T57" i="12" s="1"/>
  <c r="DS55" i="6"/>
  <c r="U56" i="12" s="1"/>
  <c r="DL55" i="6"/>
  <c r="T56" i="12" s="1"/>
  <c r="DS54" i="6"/>
  <c r="U55" i="12" s="1"/>
  <c r="DL54" i="6"/>
  <c r="T55" i="12" s="1"/>
  <c r="DS53" i="6"/>
  <c r="U54" i="12" s="1"/>
  <c r="DL53" i="6"/>
  <c r="T54" i="12" s="1"/>
  <c r="DS52" i="6"/>
  <c r="U53" i="12" s="1"/>
  <c r="DL52" i="6"/>
  <c r="T53" i="12" s="1"/>
  <c r="DS51" i="6"/>
  <c r="U52" i="12" s="1"/>
  <c r="DL51" i="6"/>
  <c r="T52" i="12" s="1"/>
  <c r="DS50" i="6"/>
  <c r="U51" i="12" s="1"/>
  <c r="DL50" i="6"/>
  <c r="T51" i="12" s="1"/>
  <c r="DS49" i="6"/>
  <c r="U50" i="12" s="1"/>
  <c r="DL49" i="6"/>
  <c r="T50" i="12" s="1"/>
  <c r="DS48" i="6"/>
  <c r="U49" i="12" s="1"/>
  <c r="DL48" i="6"/>
  <c r="T49" i="12" s="1"/>
  <c r="DS47" i="6"/>
  <c r="U48" i="12" s="1"/>
  <c r="DL47" i="6"/>
  <c r="T48" i="12" s="1"/>
  <c r="DS46" i="6"/>
  <c r="U47" i="12" s="1"/>
  <c r="DL46" i="6"/>
  <c r="T47" i="12" s="1"/>
  <c r="DS45" i="6"/>
  <c r="U46" i="12" s="1"/>
  <c r="DL45" i="6"/>
  <c r="T46" i="12" s="1"/>
  <c r="DS44" i="6"/>
  <c r="U45" i="12" s="1"/>
  <c r="DL44" i="6"/>
  <c r="T45" i="12" s="1"/>
  <c r="DS43" i="6"/>
  <c r="U44" i="12" s="1"/>
  <c r="DL43" i="6"/>
  <c r="T44" i="12" s="1"/>
  <c r="DS42" i="6"/>
  <c r="U43" i="12" s="1"/>
  <c r="DL42" i="6"/>
  <c r="T43" i="12" s="1"/>
  <c r="DS41" i="6"/>
  <c r="U42" i="12" s="1"/>
  <c r="DL41" i="6"/>
  <c r="T42" i="12" s="1"/>
  <c r="DS40" i="6"/>
  <c r="U41" i="12" s="1"/>
  <c r="DL40" i="6"/>
  <c r="T41" i="12" s="1"/>
  <c r="DS39" i="6"/>
  <c r="U40" i="12" s="1"/>
  <c r="DL39" i="6"/>
  <c r="T40" i="12" s="1"/>
  <c r="DS38" i="6"/>
  <c r="U39" i="12" s="1"/>
  <c r="DL38" i="6"/>
  <c r="T39" i="12" s="1"/>
  <c r="DS37" i="6"/>
  <c r="U38" i="12" s="1"/>
  <c r="DL37" i="6"/>
  <c r="T38" i="12" s="1"/>
  <c r="DS36" i="6"/>
  <c r="U37" i="12" s="1"/>
  <c r="DL36" i="6"/>
  <c r="T37" i="12" s="1"/>
  <c r="DS35" i="6"/>
  <c r="U36" i="12" s="1"/>
  <c r="DL35" i="6"/>
  <c r="T36" i="12" s="1"/>
  <c r="DS34" i="6"/>
  <c r="U35" i="12" s="1"/>
  <c r="DL34" i="6"/>
  <c r="T35" i="12" s="1"/>
  <c r="DS33" i="6"/>
  <c r="U34" i="12" s="1"/>
  <c r="DL33" i="6"/>
  <c r="T34" i="12" s="1"/>
  <c r="DS32" i="6"/>
  <c r="U33" i="12" s="1"/>
  <c r="DL32" i="6"/>
  <c r="T33" i="12" s="1"/>
  <c r="DS31" i="6"/>
  <c r="U32" i="12" s="1"/>
  <c r="DL31" i="6"/>
  <c r="T32" i="12" s="1"/>
  <c r="DS30" i="6"/>
  <c r="U31" i="12" s="1"/>
  <c r="DL30" i="6"/>
  <c r="T31" i="12" s="1"/>
  <c r="DS29" i="6"/>
  <c r="U30" i="12" s="1"/>
  <c r="DL29" i="6"/>
  <c r="T30" i="12" s="1"/>
  <c r="DS28" i="6"/>
  <c r="U29" i="12" s="1"/>
  <c r="DL28" i="6"/>
  <c r="T29" i="12" s="1"/>
  <c r="DS27" i="6"/>
  <c r="U28" i="12" s="1"/>
  <c r="DL27" i="6"/>
  <c r="T28" i="12" s="1"/>
  <c r="DS26" i="6"/>
  <c r="U27" i="12" s="1"/>
  <c r="DL26" i="6"/>
  <c r="T27" i="12" s="1"/>
  <c r="DS25" i="6"/>
  <c r="U26" i="12" s="1"/>
  <c r="DL25" i="6"/>
  <c r="T26" i="12" s="1"/>
  <c r="DS24" i="6"/>
  <c r="U25" i="12" s="1"/>
  <c r="DL24" i="6"/>
  <c r="T25" i="12" s="1"/>
  <c r="DS23" i="6"/>
  <c r="U24" i="12" s="1"/>
  <c r="DL23" i="6"/>
  <c r="T24" i="12" s="1"/>
  <c r="DS22" i="6"/>
  <c r="U23" i="12" s="1"/>
  <c r="DL22" i="6"/>
  <c r="T23" i="12" s="1"/>
  <c r="DS21" i="6"/>
  <c r="U22" i="12" s="1"/>
  <c r="DL21" i="6"/>
  <c r="T22" i="12" s="1"/>
  <c r="DS20" i="6"/>
  <c r="U21" i="12" s="1"/>
  <c r="DL20" i="6"/>
  <c r="T21" i="12" s="1"/>
  <c r="DS19" i="6"/>
  <c r="U20" i="12" s="1"/>
  <c r="DL19" i="6"/>
  <c r="T20" i="12" s="1"/>
  <c r="DS18" i="6"/>
  <c r="U19" i="12" s="1"/>
  <c r="DL18" i="6"/>
  <c r="T19" i="12" s="1"/>
  <c r="DS17" i="6"/>
  <c r="U18" i="12" s="1"/>
  <c r="DL17" i="6"/>
  <c r="T18" i="12" s="1"/>
  <c r="DS16" i="6"/>
  <c r="U17" i="12" s="1"/>
  <c r="DL16" i="6"/>
  <c r="T17" i="12" s="1"/>
  <c r="DS15" i="6"/>
  <c r="U16" i="12" s="1"/>
  <c r="DL15" i="6"/>
  <c r="T16" i="12" s="1"/>
  <c r="DS14" i="6"/>
  <c r="U15" i="12" s="1"/>
  <c r="DL14" i="6"/>
  <c r="T15" i="12" s="1"/>
  <c r="DS13" i="6"/>
  <c r="U14" i="12" s="1"/>
  <c r="DL13" i="6"/>
  <c r="T14" i="12" s="1"/>
  <c r="DS12" i="6"/>
  <c r="U13" i="12" s="1"/>
  <c r="DL12" i="6"/>
  <c r="T13" i="12" s="1"/>
  <c r="DS11" i="6"/>
  <c r="U12" i="12" s="1"/>
  <c r="DL11" i="6"/>
  <c r="T12" i="12" s="1"/>
  <c r="DS10" i="6"/>
  <c r="U11" i="12" s="1"/>
  <c r="DL10" i="6"/>
  <c r="T11" i="12" s="1"/>
  <c r="DS9" i="6"/>
  <c r="U10" i="12" s="1"/>
  <c r="DL9" i="6"/>
  <c r="T10" i="12" s="1"/>
  <c r="CC408" i="6"/>
  <c r="O409" i="12" s="1"/>
  <c r="CC407" i="6"/>
  <c r="O408" i="12" s="1"/>
  <c r="CC406" i="6"/>
  <c r="O407" i="12" s="1"/>
  <c r="CC405" i="6"/>
  <c r="O406" i="12" s="1"/>
  <c r="CC404" i="6"/>
  <c r="O405" i="12" s="1"/>
  <c r="CC403" i="6"/>
  <c r="O404" i="12" s="1"/>
  <c r="CC402" i="6"/>
  <c r="O403" i="12" s="1"/>
  <c r="CC401" i="6"/>
  <c r="O402" i="12" s="1"/>
  <c r="CC400" i="6"/>
  <c r="O401" i="12" s="1"/>
  <c r="CC399" i="6"/>
  <c r="O400" i="12" s="1"/>
  <c r="CC398" i="6"/>
  <c r="O399" i="12" s="1"/>
  <c r="CC397" i="6"/>
  <c r="O398" i="12" s="1"/>
  <c r="CC396" i="6"/>
  <c r="O397" i="12" s="1"/>
  <c r="CC395" i="6"/>
  <c r="O396" i="12" s="1"/>
  <c r="CC394" i="6"/>
  <c r="O395" i="12" s="1"/>
  <c r="CC393" i="6"/>
  <c r="O394" i="12" s="1"/>
  <c r="CC392" i="6"/>
  <c r="O393" i="12" s="1"/>
  <c r="CC391" i="6"/>
  <c r="O392" i="12" s="1"/>
  <c r="CC390" i="6"/>
  <c r="O391" i="12" s="1"/>
  <c r="CC389" i="6"/>
  <c r="O390" i="12" s="1"/>
  <c r="CC388" i="6"/>
  <c r="O389" i="12" s="1"/>
  <c r="CC387" i="6"/>
  <c r="O388" i="12" s="1"/>
  <c r="CC386" i="6"/>
  <c r="O387" i="12" s="1"/>
  <c r="CC385" i="6"/>
  <c r="O386" i="12" s="1"/>
  <c r="CC384" i="6"/>
  <c r="O385" i="12" s="1"/>
  <c r="CC383" i="6"/>
  <c r="O384" i="12" s="1"/>
  <c r="CC382" i="6"/>
  <c r="O383" i="12" s="1"/>
  <c r="CC381" i="6"/>
  <c r="O382" i="12" s="1"/>
  <c r="CC380" i="6"/>
  <c r="O381" i="12" s="1"/>
  <c r="CC379" i="6"/>
  <c r="O380" i="12" s="1"/>
  <c r="CC378" i="6"/>
  <c r="O379" i="12" s="1"/>
  <c r="CC377" i="6"/>
  <c r="O378" i="12" s="1"/>
  <c r="CC376" i="6"/>
  <c r="O377" i="12" s="1"/>
  <c r="CC375" i="6"/>
  <c r="O376" i="12" s="1"/>
  <c r="CC374" i="6"/>
  <c r="O375" i="12" s="1"/>
  <c r="CC373" i="6"/>
  <c r="O374" i="12" s="1"/>
  <c r="CC372" i="6"/>
  <c r="O373" i="12" s="1"/>
  <c r="CC371" i="6"/>
  <c r="O372" i="12" s="1"/>
  <c r="CC370" i="6"/>
  <c r="O371" i="12" s="1"/>
  <c r="CC369" i="6"/>
  <c r="O370" i="12" s="1"/>
  <c r="CC368" i="6"/>
  <c r="O369" i="12" s="1"/>
  <c r="CC367" i="6"/>
  <c r="O368" i="12" s="1"/>
  <c r="CC366" i="6"/>
  <c r="O367" i="12" s="1"/>
  <c r="CC365" i="6"/>
  <c r="O366" i="12" s="1"/>
  <c r="CC364" i="6"/>
  <c r="O365" i="12" s="1"/>
  <c r="CC363" i="6"/>
  <c r="O364" i="12" s="1"/>
  <c r="CC362" i="6"/>
  <c r="O363" i="12" s="1"/>
  <c r="CC361" i="6"/>
  <c r="O362" i="12" s="1"/>
  <c r="CC360" i="6"/>
  <c r="O361" i="12" s="1"/>
  <c r="CC359" i="6"/>
  <c r="O360" i="12" s="1"/>
  <c r="CC358" i="6"/>
  <c r="O359" i="12" s="1"/>
  <c r="CC357" i="6"/>
  <c r="O358" i="12" s="1"/>
  <c r="CC356" i="6"/>
  <c r="O357" i="12" s="1"/>
  <c r="CC355" i="6"/>
  <c r="O356" i="12" s="1"/>
  <c r="CC354" i="6"/>
  <c r="O355" i="12" s="1"/>
  <c r="CC353" i="6"/>
  <c r="O354" i="12" s="1"/>
  <c r="CC352" i="6"/>
  <c r="O353" i="12" s="1"/>
  <c r="CC351" i="6"/>
  <c r="O352" i="12" s="1"/>
  <c r="CC350" i="6"/>
  <c r="O351" i="12" s="1"/>
  <c r="CC349" i="6"/>
  <c r="O350" i="12" s="1"/>
  <c r="CC348" i="6"/>
  <c r="O349" i="12" s="1"/>
  <c r="CC347" i="6"/>
  <c r="O348" i="12" s="1"/>
  <c r="CC346" i="6"/>
  <c r="O347" i="12" s="1"/>
  <c r="CC345" i="6"/>
  <c r="O346" i="12" s="1"/>
  <c r="CC344" i="6"/>
  <c r="O345" i="12" s="1"/>
  <c r="CC343" i="6"/>
  <c r="O344" i="12" s="1"/>
  <c r="CC342" i="6"/>
  <c r="O343" i="12" s="1"/>
  <c r="CC341" i="6"/>
  <c r="O342" i="12" s="1"/>
  <c r="CC340" i="6"/>
  <c r="O341" i="12" s="1"/>
  <c r="CC339" i="6"/>
  <c r="O340" i="12" s="1"/>
  <c r="CC338" i="6"/>
  <c r="O339" i="12" s="1"/>
  <c r="CC337" i="6"/>
  <c r="O338" i="12" s="1"/>
  <c r="CC336" i="6"/>
  <c r="O337" i="12" s="1"/>
  <c r="CC335" i="6"/>
  <c r="O336" i="12" s="1"/>
  <c r="CC334" i="6"/>
  <c r="O335" i="12" s="1"/>
  <c r="CC333" i="6"/>
  <c r="O334" i="12" s="1"/>
  <c r="CC332" i="6"/>
  <c r="O333" i="12" s="1"/>
  <c r="CC331" i="6"/>
  <c r="O332" i="12" s="1"/>
  <c r="CC330" i="6"/>
  <c r="O331" i="12" s="1"/>
  <c r="CC329" i="6"/>
  <c r="O330" i="12" s="1"/>
  <c r="CC328" i="6"/>
  <c r="O329" i="12" s="1"/>
  <c r="CC327" i="6"/>
  <c r="O328" i="12" s="1"/>
  <c r="CC326" i="6"/>
  <c r="O327" i="12" s="1"/>
  <c r="CC325" i="6"/>
  <c r="O326" i="12" s="1"/>
  <c r="CC324" i="6"/>
  <c r="O325" i="12" s="1"/>
  <c r="CC323" i="6"/>
  <c r="O324" i="12" s="1"/>
  <c r="CC322" i="6"/>
  <c r="O323" i="12" s="1"/>
  <c r="CC321" i="6"/>
  <c r="O322" i="12" s="1"/>
  <c r="CC320" i="6"/>
  <c r="O321" i="12" s="1"/>
  <c r="CC319" i="6"/>
  <c r="O320" i="12" s="1"/>
  <c r="CC318" i="6"/>
  <c r="O319" i="12" s="1"/>
  <c r="CC317" i="6"/>
  <c r="O318" i="12" s="1"/>
  <c r="CC316" i="6"/>
  <c r="O317" i="12" s="1"/>
  <c r="CC315" i="6"/>
  <c r="O316" i="12" s="1"/>
  <c r="CC314" i="6"/>
  <c r="O315" i="12" s="1"/>
  <c r="CC313" i="6"/>
  <c r="O314" i="12" s="1"/>
  <c r="CC312" i="6"/>
  <c r="O313" i="12" s="1"/>
  <c r="CC311" i="6"/>
  <c r="O312" i="12" s="1"/>
  <c r="CC310" i="6"/>
  <c r="O311" i="12" s="1"/>
  <c r="CC309" i="6"/>
  <c r="O310" i="12" s="1"/>
  <c r="CC308" i="6"/>
  <c r="O309" i="12" s="1"/>
  <c r="CC307" i="6"/>
  <c r="O308" i="12" s="1"/>
  <c r="CC306" i="6"/>
  <c r="O307" i="12" s="1"/>
  <c r="CC305" i="6"/>
  <c r="O306" i="12" s="1"/>
  <c r="CC304" i="6"/>
  <c r="O305" i="12" s="1"/>
  <c r="CC303" i="6"/>
  <c r="O304" i="12" s="1"/>
  <c r="CC302" i="6"/>
  <c r="O303" i="12" s="1"/>
  <c r="CC301" i="6"/>
  <c r="O302" i="12" s="1"/>
  <c r="CC300" i="6"/>
  <c r="O301" i="12" s="1"/>
  <c r="CC299" i="6"/>
  <c r="O300" i="12" s="1"/>
  <c r="CC298" i="6"/>
  <c r="O299" i="12" s="1"/>
  <c r="CC297" i="6"/>
  <c r="O298" i="12" s="1"/>
  <c r="CC296" i="6"/>
  <c r="O297" i="12" s="1"/>
  <c r="CC295" i="6"/>
  <c r="O296" i="12" s="1"/>
  <c r="CC294" i="6"/>
  <c r="O295" i="12" s="1"/>
  <c r="CC293" i="6"/>
  <c r="O294" i="12" s="1"/>
  <c r="CC292" i="6"/>
  <c r="O293" i="12" s="1"/>
  <c r="CC291" i="6"/>
  <c r="O292" i="12" s="1"/>
  <c r="CC290" i="6"/>
  <c r="O291" i="12" s="1"/>
  <c r="CC289" i="6"/>
  <c r="O290" i="12" s="1"/>
  <c r="CC288" i="6"/>
  <c r="O289" i="12" s="1"/>
  <c r="CC287" i="6"/>
  <c r="O288" i="12" s="1"/>
  <c r="CC286" i="6"/>
  <c r="O287" i="12" s="1"/>
  <c r="CC285" i="6"/>
  <c r="O286" i="12" s="1"/>
  <c r="CC284" i="6"/>
  <c r="O285" i="12" s="1"/>
  <c r="CC283" i="6"/>
  <c r="O284" i="12" s="1"/>
  <c r="CC282" i="6"/>
  <c r="O283" i="12" s="1"/>
  <c r="CC281" i="6"/>
  <c r="O282" i="12" s="1"/>
  <c r="CC280" i="6"/>
  <c r="O281" i="12" s="1"/>
  <c r="CC279" i="6"/>
  <c r="O280" i="12" s="1"/>
  <c r="CC278" i="6"/>
  <c r="O279" i="12" s="1"/>
  <c r="CC277" i="6"/>
  <c r="O278" i="12" s="1"/>
  <c r="CC276" i="6"/>
  <c r="O277" i="12" s="1"/>
  <c r="CC275" i="6"/>
  <c r="O276" i="12" s="1"/>
  <c r="CC274" i="6"/>
  <c r="O275" i="12" s="1"/>
  <c r="CC273" i="6"/>
  <c r="O274" i="12" s="1"/>
  <c r="CC272" i="6"/>
  <c r="O273" i="12" s="1"/>
  <c r="CC271" i="6"/>
  <c r="O272" i="12" s="1"/>
  <c r="CC270" i="6"/>
  <c r="O271" i="12" s="1"/>
  <c r="CC269" i="6"/>
  <c r="O270" i="12" s="1"/>
  <c r="CC268" i="6"/>
  <c r="O269" i="12" s="1"/>
  <c r="CC267" i="6"/>
  <c r="O268" i="12" s="1"/>
  <c r="CC266" i="6"/>
  <c r="O267" i="12" s="1"/>
  <c r="CC265" i="6"/>
  <c r="O266" i="12" s="1"/>
  <c r="CC264" i="6"/>
  <c r="O265" i="12" s="1"/>
  <c r="CC263" i="6"/>
  <c r="O264" i="12" s="1"/>
  <c r="CC262" i="6"/>
  <c r="O263" i="12" s="1"/>
  <c r="CC261" i="6"/>
  <c r="O262" i="12" s="1"/>
  <c r="CC260" i="6"/>
  <c r="O261" i="12" s="1"/>
  <c r="CC259" i="6"/>
  <c r="O260" i="12" s="1"/>
  <c r="CC258" i="6"/>
  <c r="O259" i="12" s="1"/>
  <c r="CC257" i="6"/>
  <c r="O258" i="12" s="1"/>
  <c r="CC256" i="6"/>
  <c r="O257" i="12" s="1"/>
  <c r="CC255" i="6"/>
  <c r="O256" i="12" s="1"/>
  <c r="CC254" i="6"/>
  <c r="O255" i="12" s="1"/>
  <c r="CC253" i="6"/>
  <c r="O254" i="12" s="1"/>
  <c r="CC252" i="6"/>
  <c r="O253" i="12" s="1"/>
  <c r="CC251" i="6"/>
  <c r="O252" i="12" s="1"/>
  <c r="CC250" i="6"/>
  <c r="O251" i="12" s="1"/>
  <c r="CC249" i="6"/>
  <c r="O250" i="12" s="1"/>
  <c r="CC248" i="6"/>
  <c r="O249" i="12" s="1"/>
  <c r="CC247" i="6"/>
  <c r="O248" i="12" s="1"/>
  <c r="CC246" i="6"/>
  <c r="O247" i="12" s="1"/>
  <c r="CC245" i="6"/>
  <c r="O246" i="12" s="1"/>
  <c r="CC244" i="6"/>
  <c r="O245" i="12" s="1"/>
  <c r="CC243" i="6"/>
  <c r="O244" i="12" s="1"/>
  <c r="CC242" i="6"/>
  <c r="O243" i="12" s="1"/>
  <c r="CC241" i="6"/>
  <c r="O242" i="12" s="1"/>
  <c r="CC240" i="6"/>
  <c r="O241" i="12" s="1"/>
  <c r="CC239" i="6"/>
  <c r="O240" i="12" s="1"/>
  <c r="CC238" i="6"/>
  <c r="O239" i="12" s="1"/>
  <c r="CC237" i="6"/>
  <c r="O238" i="12" s="1"/>
  <c r="CC236" i="6"/>
  <c r="O237" i="12" s="1"/>
  <c r="CC235" i="6"/>
  <c r="O236" i="12" s="1"/>
  <c r="CC234" i="6"/>
  <c r="O235" i="12" s="1"/>
  <c r="CC233" i="6"/>
  <c r="O234" i="12" s="1"/>
  <c r="CC232" i="6"/>
  <c r="O233" i="12" s="1"/>
  <c r="CC231" i="6"/>
  <c r="O232" i="12" s="1"/>
  <c r="CC230" i="6"/>
  <c r="O231" i="12" s="1"/>
  <c r="CC229" i="6"/>
  <c r="O230" i="12" s="1"/>
  <c r="CC228" i="6"/>
  <c r="O229" i="12" s="1"/>
  <c r="CC227" i="6"/>
  <c r="O228" i="12" s="1"/>
  <c r="CC226" i="6"/>
  <c r="O227" i="12" s="1"/>
  <c r="CC225" i="6"/>
  <c r="O226" i="12" s="1"/>
  <c r="CC224" i="6"/>
  <c r="O225" i="12" s="1"/>
  <c r="CC223" i="6"/>
  <c r="O224" i="12" s="1"/>
  <c r="CC222" i="6"/>
  <c r="O223" i="12" s="1"/>
  <c r="CC221" i="6"/>
  <c r="O222" i="12" s="1"/>
  <c r="CC220" i="6"/>
  <c r="O221" i="12" s="1"/>
  <c r="CC219" i="6"/>
  <c r="O220" i="12" s="1"/>
  <c r="CC218" i="6"/>
  <c r="O219" i="12" s="1"/>
  <c r="CC217" i="6"/>
  <c r="O218" i="12" s="1"/>
  <c r="CC216" i="6"/>
  <c r="O217" i="12" s="1"/>
  <c r="CC215" i="6"/>
  <c r="O216" i="12" s="1"/>
  <c r="CC214" i="6"/>
  <c r="O215" i="12" s="1"/>
  <c r="CC213" i="6"/>
  <c r="O214" i="12" s="1"/>
  <c r="CC212" i="6"/>
  <c r="O213" i="12" s="1"/>
  <c r="CC211" i="6"/>
  <c r="O212" i="12" s="1"/>
  <c r="CC210" i="6"/>
  <c r="O211" i="12" s="1"/>
  <c r="CC209" i="6"/>
  <c r="O210" i="12" s="1"/>
  <c r="CC208" i="6"/>
  <c r="O209" i="12" s="1"/>
  <c r="CC207" i="6"/>
  <c r="O208" i="12" s="1"/>
  <c r="CC206" i="6"/>
  <c r="O207" i="12" s="1"/>
  <c r="CC205" i="6"/>
  <c r="O206" i="12" s="1"/>
  <c r="CC204" i="6"/>
  <c r="O205" i="12" s="1"/>
  <c r="CC203" i="6"/>
  <c r="O204" i="12" s="1"/>
  <c r="CC202" i="6"/>
  <c r="O203" i="12" s="1"/>
  <c r="CC201" i="6"/>
  <c r="O202" i="12" s="1"/>
  <c r="CC200" i="6"/>
  <c r="O201" i="12" s="1"/>
  <c r="CC199" i="6"/>
  <c r="O200" i="12" s="1"/>
  <c r="CC198" i="6"/>
  <c r="O199" i="12" s="1"/>
  <c r="CC197" i="6"/>
  <c r="O198" i="12" s="1"/>
  <c r="CC196" i="6"/>
  <c r="O197" i="12" s="1"/>
  <c r="CC195" i="6"/>
  <c r="O196" i="12" s="1"/>
  <c r="CC194" i="6"/>
  <c r="O195" i="12" s="1"/>
  <c r="CC193" i="6"/>
  <c r="O194" i="12" s="1"/>
  <c r="CC192" i="6"/>
  <c r="O193" i="12" s="1"/>
  <c r="CC191" i="6"/>
  <c r="O192" i="12" s="1"/>
  <c r="CC190" i="6"/>
  <c r="O191" i="12" s="1"/>
  <c r="CC189" i="6"/>
  <c r="O190" i="12" s="1"/>
  <c r="CC188" i="6"/>
  <c r="O189" i="12" s="1"/>
  <c r="CC187" i="6"/>
  <c r="O188" i="12" s="1"/>
  <c r="CC186" i="6"/>
  <c r="O187" i="12" s="1"/>
  <c r="CC185" i="6"/>
  <c r="O186" i="12" s="1"/>
  <c r="CC184" i="6"/>
  <c r="O185" i="12" s="1"/>
  <c r="CC183" i="6"/>
  <c r="O184" i="12" s="1"/>
  <c r="CC182" i="6"/>
  <c r="O183" i="12" s="1"/>
  <c r="CC181" i="6"/>
  <c r="O182" i="12" s="1"/>
  <c r="CC180" i="6"/>
  <c r="O181" i="12" s="1"/>
  <c r="CC179" i="6"/>
  <c r="O180" i="12" s="1"/>
  <c r="CC178" i="6"/>
  <c r="O179" i="12" s="1"/>
  <c r="CC177" i="6"/>
  <c r="O178" i="12" s="1"/>
  <c r="CC176" i="6"/>
  <c r="O177" i="12" s="1"/>
  <c r="CC175" i="6"/>
  <c r="O176" i="12" s="1"/>
  <c r="CC174" i="6"/>
  <c r="O175" i="12" s="1"/>
  <c r="CC173" i="6"/>
  <c r="O174" i="12" s="1"/>
  <c r="CC172" i="6"/>
  <c r="O173" i="12" s="1"/>
  <c r="CC171" i="6"/>
  <c r="O172" i="12" s="1"/>
  <c r="CC170" i="6"/>
  <c r="O171" i="12" s="1"/>
  <c r="CC169" i="6"/>
  <c r="O170" i="12" s="1"/>
  <c r="CC168" i="6"/>
  <c r="O169" i="12" s="1"/>
  <c r="CC167" i="6"/>
  <c r="O168" i="12" s="1"/>
  <c r="CC166" i="6"/>
  <c r="O167" i="12" s="1"/>
  <c r="CC165" i="6"/>
  <c r="O166" i="12" s="1"/>
  <c r="CC164" i="6"/>
  <c r="O165" i="12" s="1"/>
  <c r="CC163" i="6"/>
  <c r="O164" i="12" s="1"/>
  <c r="CC162" i="6"/>
  <c r="O163" i="12" s="1"/>
  <c r="CC161" i="6"/>
  <c r="O162" i="12" s="1"/>
  <c r="CC160" i="6"/>
  <c r="O161" i="12" s="1"/>
  <c r="CC159" i="6"/>
  <c r="O160" i="12" s="1"/>
  <c r="CC158" i="6"/>
  <c r="O159" i="12" s="1"/>
  <c r="CC157" i="6"/>
  <c r="O158" i="12" s="1"/>
  <c r="CC156" i="6"/>
  <c r="O157" i="12" s="1"/>
  <c r="CC155" i="6"/>
  <c r="O156" i="12" s="1"/>
  <c r="CC154" i="6"/>
  <c r="O155" i="12" s="1"/>
  <c r="CC153" i="6"/>
  <c r="O154" i="12" s="1"/>
  <c r="CC152" i="6"/>
  <c r="O153" i="12" s="1"/>
  <c r="CC151" i="6"/>
  <c r="O152" i="12" s="1"/>
  <c r="CC150" i="6"/>
  <c r="O151" i="12" s="1"/>
  <c r="CC149" i="6"/>
  <c r="O150" i="12" s="1"/>
  <c r="CC148" i="6"/>
  <c r="O149" i="12" s="1"/>
  <c r="CC147" i="6"/>
  <c r="O148" i="12" s="1"/>
  <c r="CC146" i="6"/>
  <c r="O147" i="12" s="1"/>
  <c r="CC145" i="6"/>
  <c r="O146" i="12" s="1"/>
  <c r="CC144" i="6"/>
  <c r="O145" i="12" s="1"/>
  <c r="CC143" i="6"/>
  <c r="O144" i="12" s="1"/>
  <c r="CC142" i="6"/>
  <c r="O143" i="12" s="1"/>
  <c r="CC141" i="6"/>
  <c r="O142" i="12" s="1"/>
  <c r="CC140" i="6"/>
  <c r="O141" i="12" s="1"/>
  <c r="CC139" i="6"/>
  <c r="O140" i="12" s="1"/>
  <c r="CC138" i="6"/>
  <c r="O139" i="12" s="1"/>
  <c r="CC137" i="6"/>
  <c r="O138" i="12" s="1"/>
  <c r="CC136" i="6"/>
  <c r="O137" i="12" s="1"/>
  <c r="CC135" i="6"/>
  <c r="O136" i="12" s="1"/>
  <c r="CC134" i="6"/>
  <c r="O135" i="12" s="1"/>
  <c r="CC133" i="6"/>
  <c r="O134" i="12" s="1"/>
  <c r="CC132" i="6"/>
  <c r="O133" i="12" s="1"/>
  <c r="CC131" i="6"/>
  <c r="O132" i="12" s="1"/>
  <c r="CC130" i="6"/>
  <c r="O131" i="12" s="1"/>
  <c r="CC129" i="6"/>
  <c r="O130" i="12" s="1"/>
  <c r="CC128" i="6"/>
  <c r="O129" i="12" s="1"/>
  <c r="CC127" i="6"/>
  <c r="O128" i="12" s="1"/>
  <c r="CC126" i="6"/>
  <c r="O127" i="12" s="1"/>
  <c r="CC125" i="6"/>
  <c r="O126" i="12" s="1"/>
  <c r="CC124" i="6"/>
  <c r="O125" i="12" s="1"/>
  <c r="CC123" i="6"/>
  <c r="O124" i="12" s="1"/>
  <c r="CC122" i="6"/>
  <c r="O123" i="12" s="1"/>
  <c r="CC121" i="6"/>
  <c r="O122" i="12" s="1"/>
  <c r="CC120" i="6"/>
  <c r="O121" i="12" s="1"/>
  <c r="CC119" i="6"/>
  <c r="O120" i="12" s="1"/>
  <c r="CC118" i="6"/>
  <c r="O119" i="12" s="1"/>
  <c r="CC117" i="6"/>
  <c r="O118" i="12" s="1"/>
  <c r="CC116" i="6"/>
  <c r="O117" i="12" s="1"/>
  <c r="CC115" i="6"/>
  <c r="O116" i="12" s="1"/>
  <c r="CC114" i="6"/>
  <c r="O115" i="12" s="1"/>
  <c r="CC113" i="6"/>
  <c r="O114" i="12" s="1"/>
  <c r="CC112" i="6"/>
  <c r="O113" i="12" s="1"/>
  <c r="CC111" i="6"/>
  <c r="O112" i="12" s="1"/>
  <c r="CC110" i="6"/>
  <c r="O111" i="12" s="1"/>
  <c r="CC109" i="6"/>
  <c r="O110" i="12" s="1"/>
  <c r="CC108" i="6"/>
  <c r="O109" i="12" s="1"/>
  <c r="CC107" i="6"/>
  <c r="O108" i="12" s="1"/>
  <c r="CC106" i="6"/>
  <c r="O107" i="12" s="1"/>
  <c r="CC105" i="6"/>
  <c r="O106" i="12" s="1"/>
  <c r="CC104" i="6"/>
  <c r="O105" i="12" s="1"/>
  <c r="CC103" i="6"/>
  <c r="O104" i="12" s="1"/>
  <c r="CC102" i="6"/>
  <c r="O103" i="12" s="1"/>
  <c r="CC101" i="6"/>
  <c r="O102" i="12" s="1"/>
  <c r="CC100" i="6"/>
  <c r="O101" i="12" s="1"/>
  <c r="CC99" i="6"/>
  <c r="O100" i="12" s="1"/>
  <c r="CC98" i="6"/>
  <c r="O99" i="12" s="1"/>
  <c r="CC97" i="6"/>
  <c r="O98" i="12" s="1"/>
  <c r="CC96" i="6"/>
  <c r="O97" i="12" s="1"/>
  <c r="CC95" i="6"/>
  <c r="O96" i="12" s="1"/>
  <c r="CC94" i="6"/>
  <c r="O95" i="12" s="1"/>
  <c r="CC93" i="6"/>
  <c r="O94" i="12" s="1"/>
  <c r="CC92" i="6"/>
  <c r="O93" i="12" s="1"/>
  <c r="CC91" i="6"/>
  <c r="O92" i="12" s="1"/>
  <c r="CC90" i="6"/>
  <c r="O91" i="12" s="1"/>
  <c r="CC89" i="6"/>
  <c r="O90" i="12" s="1"/>
  <c r="CC88" i="6"/>
  <c r="O89" i="12" s="1"/>
  <c r="CC87" i="6"/>
  <c r="O88" i="12" s="1"/>
  <c r="CC86" i="6"/>
  <c r="O87" i="12" s="1"/>
  <c r="CC85" i="6"/>
  <c r="O86" i="12" s="1"/>
  <c r="CC84" i="6"/>
  <c r="O85" i="12" s="1"/>
  <c r="CC83" i="6"/>
  <c r="O84" i="12" s="1"/>
  <c r="CC82" i="6"/>
  <c r="O83" i="12" s="1"/>
  <c r="CC81" i="6"/>
  <c r="O82" i="12" s="1"/>
  <c r="CC80" i="6"/>
  <c r="O81" i="12" s="1"/>
  <c r="CC79" i="6"/>
  <c r="O80" i="12" s="1"/>
  <c r="CC78" i="6"/>
  <c r="O79" i="12" s="1"/>
  <c r="CC77" i="6"/>
  <c r="O78" i="12" s="1"/>
  <c r="CC76" i="6"/>
  <c r="O77" i="12" s="1"/>
  <c r="CC75" i="6"/>
  <c r="O76" i="12" s="1"/>
  <c r="CC74" i="6"/>
  <c r="O75" i="12" s="1"/>
  <c r="CC73" i="6"/>
  <c r="O74" i="12" s="1"/>
  <c r="CC72" i="6"/>
  <c r="O73" i="12" s="1"/>
  <c r="CC71" i="6"/>
  <c r="O72" i="12" s="1"/>
  <c r="CC70" i="6"/>
  <c r="O71" i="12" s="1"/>
  <c r="CC69" i="6"/>
  <c r="O70" i="12" s="1"/>
  <c r="CC68" i="6"/>
  <c r="O69" i="12" s="1"/>
  <c r="CC67" i="6"/>
  <c r="O68" i="12" s="1"/>
  <c r="CC66" i="6"/>
  <c r="O67" i="12" s="1"/>
  <c r="CC65" i="6"/>
  <c r="O66" i="12" s="1"/>
  <c r="CC64" i="6"/>
  <c r="O65" i="12" s="1"/>
  <c r="CC63" i="6"/>
  <c r="O64" i="12" s="1"/>
  <c r="CC62" i="6"/>
  <c r="O63" i="12" s="1"/>
  <c r="CC61" i="6"/>
  <c r="O62" i="12" s="1"/>
  <c r="CC60" i="6"/>
  <c r="O61" i="12" s="1"/>
  <c r="CC59" i="6"/>
  <c r="O60" i="12" s="1"/>
  <c r="CC58" i="6"/>
  <c r="O59" i="12" s="1"/>
  <c r="CC57" i="6"/>
  <c r="O58" i="12" s="1"/>
  <c r="CC56" i="6"/>
  <c r="O57" i="12" s="1"/>
  <c r="CC55" i="6"/>
  <c r="O56" i="12" s="1"/>
  <c r="CC54" i="6"/>
  <c r="O55" i="12" s="1"/>
  <c r="CC53" i="6"/>
  <c r="O54" i="12" s="1"/>
  <c r="CC52" i="6"/>
  <c r="O53" i="12" s="1"/>
  <c r="CC51" i="6"/>
  <c r="O52" i="12" s="1"/>
  <c r="CC50" i="6"/>
  <c r="O51" i="12" s="1"/>
  <c r="CC49" i="6"/>
  <c r="O50" i="12" s="1"/>
  <c r="CC48" i="6"/>
  <c r="O49" i="12" s="1"/>
  <c r="CC47" i="6"/>
  <c r="O48" i="12" s="1"/>
  <c r="CC46" i="6"/>
  <c r="O47" i="12" s="1"/>
  <c r="CC45" i="6"/>
  <c r="O46" i="12" s="1"/>
  <c r="CC44" i="6"/>
  <c r="O45" i="12" s="1"/>
  <c r="CC43" i="6"/>
  <c r="O44" i="12" s="1"/>
  <c r="CC42" i="6"/>
  <c r="O43" i="12" s="1"/>
  <c r="CC41" i="6"/>
  <c r="O42" i="12" s="1"/>
  <c r="CC40" i="6"/>
  <c r="O41" i="12" s="1"/>
  <c r="CC39" i="6"/>
  <c r="O40" i="12" s="1"/>
  <c r="CC38" i="6"/>
  <c r="O39" i="12" s="1"/>
  <c r="CC37" i="6"/>
  <c r="O38" i="12" s="1"/>
  <c r="CC36" i="6"/>
  <c r="O37" i="12" s="1"/>
  <c r="CC35" i="6"/>
  <c r="O36" i="12" s="1"/>
  <c r="CC34" i="6"/>
  <c r="O35" i="12" s="1"/>
  <c r="CC33" i="6"/>
  <c r="O34" i="12" s="1"/>
  <c r="CC32" i="6"/>
  <c r="O33" i="12" s="1"/>
  <c r="CC31" i="6"/>
  <c r="O32" i="12" s="1"/>
  <c r="CC30" i="6"/>
  <c r="O31" i="12" s="1"/>
  <c r="CC29" i="6"/>
  <c r="O30" i="12" s="1"/>
  <c r="CC28" i="6"/>
  <c r="O29" i="12" s="1"/>
  <c r="CC27" i="6"/>
  <c r="O28" i="12" s="1"/>
  <c r="CC26" i="6"/>
  <c r="O27" i="12" s="1"/>
  <c r="CC25" i="6"/>
  <c r="O26" i="12" s="1"/>
  <c r="CC24" i="6"/>
  <c r="O25" i="12" s="1"/>
  <c r="CC23" i="6"/>
  <c r="O24" i="12" s="1"/>
  <c r="CC22" i="6"/>
  <c r="O23" i="12" s="1"/>
  <c r="CC21" i="6"/>
  <c r="O22" i="12" s="1"/>
  <c r="CC20" i="6"/>
  <c r="O21" i="12" s="1"/>
  <c r="CC19" i="6"/>
  <c r="O20" i="12" s="1"/>
  <c r="CC18" i="6"/>
  <c r="O19" i="12" s="1"/>
  <c r="CC17" i="6"/>
  <c r="O18" i="12" s="1"/>
  <c r="CC16" i="6"/>
  <c r="O17" i="12" s="1"/>
  <c r="CC15" i="6"/>
  <c r="O16" i="12" s="1"/>
  <c r="CC14" i="6"/>
  <c r="O15" i="12" s="1"/>
  <c r="CC13" i="6"/>
  <c r="O14" i="12" s="1"/>
  <c r="CC12" i="6"/>
  <c r="O13" i="12" s="1"/>
  <c r="CC11" i="6"/>
  <c r="O12" i="12" s="1"/>
  <c r="CC10" i="6"/>
  <c r="O11" i="12" s="1"/>
  <c r="CC9" i="6"/>
  <c r="O10" i="12" s="1"/>
  <c r="BV408" i="6"/>
  <c r="N409" i="12" s="1"/>
  <c r="BV407" i="6"/>
  <c r="N408" i="12" s="1"/>
  <c r="BV406" i="6"/>
  <c r="N407" i="12" s="1"/>
  <c r="BV405" i="6"/>
  <c r="N406" i="12" s="1"/>
  <c r="BV404" i="6"/>
  <c r="N405" i="12" s="1"/>
  <c r="BV403" i="6"/>
  <c r="N404" i="12" s="1"/>
  <c r="BV402" i="6"/>
  <c r="N403" i="12" s="1"/>
  <c r="BV401" i="6"/>
  <c r="N402" i="12" s="1"/>
  <c r="BV400" i="6"/>
  <c r="N401" i="12" s="1"/>
  <c r="BV399" i="6"/>
  <c r="N400" i="12" s="1"/>
  <c r="BV398" i="6"/>
  <c r="N399" i="12" s="1"/>
  <c r="BV397" i="6"/>
  <c r="N398" i="12" s="1"/>
  <c r="BV396" i="6"/>
  <c r="N397" i="12" s="1"/>
  <c r="BV395" i="6"/>
  <c r="N396" i="12" s="1"/>
  <c r="BV394" i="6"/>
  <c r="N395" i="12" s="1"/>
  <c r="BV393" i="6"/>
  <c r="N394" i="12" s="1"/>
  <c r="BV392" i="6"/>
  <c r="N393" i="12" s="1"/>
  <c r="BV391" i="6"/>
  <c r="N392" i="12" s="1"/>
  <c r="BV390" i="6"/>
  <c r="N391" i="12" s="1"/>
  <c r="BV389" i="6"/>
  <c r="N390" i="12" s="1"/>
  <c r="BV388" i="6"/>
  <c r="N389" i="12" s="1"/>
  <c r="BV387" i="6"/>
  <c r="N388" i="12" s="1"/>
  <c r="BV386" i="6"/>
  <c r="N387" i="12" s="1"/>
  <c r="BV385" i="6"/>
  <c r="N386" i="12" s="1"/>
  <c r="BV384" i="6"/>
  <c r="N385" i="12" s="1"/>
  <c r="BV383" i="6"/>
  <c r="N384" i="12" s="1"/>
  <c r="BV382" i="6"/>
  <c r="N383" i="12" s="1"/>
  <c r="BV381" i="6"/>
  <c r="N382" i="12" s="1"/>
  <c r="BV380" i="6"/>
  <c r="N381" i="12" s="1"/>
  <c r="BV379" i="6"/>
  <c r="N380" i="12" s="1"/>
  <c r="BV378" i="6"/>
  <c r="N379" i="12" s="1"/>
  <c r="BV377" i="6"/>
  <c r="N378" i="12" s="1"/>
  <c r="BV376" i="6"/>
  <c r="N377" i="12" s="1"/>
  <c r="BV375" i="6"/>
  <c r="N376" i="12" s="1"/>
  <c r="BV374" i="6"/>
  <c r="N375" i="12" s="1"/>
  <c r="BV373" i="6"/>
  <c r="N374" i="12" s="1"/>
  <c r="BV372" i="6"/>
  <c r="N373" i="12" s="1"/>
  <c r="BV371" i="6"/>
  <c r="N372" i="12" s="1"/>
  <c r="BV370" i="6"/>
  <c r="N371" i="12" s="1"/>
  <c r="BV369" i="6"/>
  <c r="N370" i="12" s="1"/>
  <c r="BV368" i="6"/>
  <c r="N369" i="12" s="1"/>
  <c r="BV367" i="6"/>
  <c r="N368" i="12" s="1"/>
  <c r="BV366" i="6"/>
  <c r="N367" i="12" s="1"/>
  <c r="BV365" i="6"/>
  <c r="N366" i="12" s="1"/>
  <c r="BV364" i="6"/>
  <c r="N365" i="12" s="1"/>
  <c r="BV363" i="6"/>
  <c r="N364" i="12" s="1"/>
  <c r="BV362" i="6"/>
  <c r="N363" i="12" s="1"/>
  <c r="BV361" i="6"/>
  <c r="N362" i="12" s="1"/>
  <c r="BV360" i="6"/>
  <c r="N361" i="12" s="1"/>
  <c r="BV359" i="6"/>
  <c r="N360" i="12" s="1"/>
  <c r="BV358" i="6"/>
  <c r="N359" i="12" s="1"/>
  <c r="BV357" i="6"/>
  <c r="N358" i="12" s="1"/>
  <c r="BV356" i="6"/>
  <c r="N357" i="12" s="1"/>
  <c r="BV355" i="6"/>
  <c r="N356" i="12" s="1"/>
  <c r="BV354" i="6"/>
  <c r="N355" i="12" s="1"/>
  <c r="BV353" i="6"/>
  <c r="N354" i="12" s="1"/>
  <c r="BV352" i="6"/>
  <c r="N353" i="12" s="1"/>
  <c r="BV351" i="6"/>
  <c r="N352" i="12" s="1"/>
  <c r="BV350" i="6"/>
  <c r="N351" i="12" s="1"/>
  <c r="BV349" i="6"/>
  <c r="N350" i="12" s="1"/>
  <c r="BV348" i="6"/>
  <c r="N349" i="12" s="1"/>
  <c r="BV347" i="6"/>
  <c r="N348" i="12" s="1"/>
  <c r="BV346" i="6"/>
  <c r="N347" i="12" s="1"/>
  <c r="BV345" i="6"/>
  <c r="N346" i="12" s="1"/>
  <c r="BV344" i="6"/>
  <c r="N345" i="12" s="1"/>
  <c r="BV343" i="6"/>
  <c r="N344" i="12" s="1"/>
  <c r="BV342" i="6"/>
  <c r="N343" i="12" s="1"/>
  <c r="BV341" i="6"/>
  <c r="N342" i="12" s="1"/>
  <c r="BV340" i="6"/>
  <c r="N341" i="12" s="1"/>
  <c r="BV339" i="6"/>
  <c r="N340" i="12" s="1"/>
  <c r="BV338" i="6"/>
  <c r="N339" i="12" s="1"/>
  <c r="BV337" i="6"/>
  <c r="N338" i="12" s="1"/>
  <c r="BV336" i="6"/>
  <c r="N337" i="12" s="1"/>
  <c r="BV335" i="6"/>
  <c r="N336" i="12" s="1"/>
  <c r="BV334" i="6"/>
  <c r="N335" i="12" s="1"/>
  <c r="BV333" i="6"/>
  <c r="N334" i="12" s="1"/>
  <c r="BV332" i="6"/>
  <c r="N333" i="12" s="1"/>
  <c r="BV331" i="6"/>
  <c r="N332" i="12" s="1"/>
  <c r="BV330" i="6"/>
  <c r="N331" i="12" s="1"/>
  <c r="BV329" i="6"/>
  <c r="N330" i="12" s="1"/>
  <c r="BV328" i="6"/>
  <c r="N329" i="12" s="1"/>
  <c r="BV327" i="6"/>
  <c r="N328" i="12" s="1"/>
  <c r="BV326" i="6"/>
  <c r="N327" i="12" s="1"/>
  <c r="BV325" i="6"/>
  <c r="N326" i="12" s="1"/>
  <c r="BV324" i="6"/>
  <c r="N325" i="12" s="1"/>
  <c r="BV323" i="6"/>
  <c r="N324" i="12" s="1"/>
  <c r="BV322" i="6"/>
  <c r="N323" i="12" s="1"/>
  <c r="BV321" i="6"/>
  <c r="N322" i="12" s="1"/>
  <c r="BV320" i="6"/>
  <c r="N321" i="12" s="1"/>
  <c r="BV319" i="6"/>
  <c r="N320" i="12" s="1"/>
  <c r="BV318" i="6"/>
  <c r="N319" i="12" s="1"/>
  <c r="BV317" i="6"/>
  <c r="N318" i="12" s="1"/>
  <c r="BV316" i="6"/>
  <c r="N317" i="12" s="1"/>
  <c r="BV315" i="6"/>
  <c r="N316" i="12" s="1"/>
  <c r="BV314" i="6"/>
  <c r="N315" i="12" s="1"/>
  <c r="BV313" i="6"/>
  <c r="N314" i="12" s="1"/>
  <c r="BV312" i="6"/>
  <c r="N313" i="12" s="1"/>
  <c r="BV311" i="6"/>
  <c r="N312" i="12" s="1"/>
  <c r="BV310" i="6"/>
  <c r="N311" i="12" s="1"/>
  <c r="BV309" i="6"/>
  <c r="N310" i="12" s="1"/>
  <c r="BV308" i="6"/>
  <c r="N309" i="12" s="1"/>
  <c r="BV307" i="6"/>
  <c r="N308" i="12" s="1"/>
  <c r="BV306" i="6"/>
  <c r="N307" i="12" s="1"/>
  <c r="BV305" i="6"/>
  <c r="N306" i="12" s="1"/>
  <c r="BV304" i="6"/>
  <c r="N305" i="12" s="1"/>
  <c r="BV303" i="6"/>
  <c r="N304" i="12" s="1"/>
  <c r="BV302" i="6"/>
  <c r="N303" i="12" s="1"/>
  <c r="BV301" i="6"/>
  <c r="N302" i="12" s="1"/>
  <c r="BV300" i="6"/>
  <c r="N301" i="12" s="1"/>
  <c r="BV299" i="6"/>
  <c r="N300" i="12" s="1"/>
  <c r="BV298" i="6"/>
  <c r="N299" i="12" s="1"/>
  <c r="BV297" i="6"/>
  <c r="N298" i="12" s="1"/>
  <c r="BV296" i="6"/>
  <c r="N297" i="12" s="1"/>
  <c r="BV295" i="6"/>
  <c r="N296" i="12" s="1"/>
  <c r="BV294" i="6"/>
  <c r="N295" i="12" s="1"/>
  <c r="BV293" i="6"/>
  <c r="N294" i="12" s="1"/>
  <c r="BV292" i="6"/>
  <c r="N293" i="12" s="1"/>
  <c r="BV291" i="6"/>
  <c r="N292" i="12" s="1"/>
  <c r="BV290" i="6"/>
  <c r="N291" i="12" s="1"/>
  <c r="BV289" i="6"/>
  <c r="N290" i="12" s="1"/>
  <c r="BV288" i="6"/>
  <c r="N289" i="12" s="1"/>
  <c r="BV287" i="6"/>
  <c r="N288" i="12" s="1"/>
  <c r="BV286" i="6"/>
  <c r="N287" i="12" s="1"/>
  <c r="BV285" i="6"/>
  <c r="N286" i="12" s="1"/>
  <c r="BV284" i="6"/>
  <c r="N285" i="12" s="1"/>
  <c r="BV283" i="6"/>
  <c r="N284" i="12" s="1"/>
  <c r="BV282" i="6"/>
  <c r="N283" i="12" s="1"/>
  <c r="BV281" i="6"/>
  <c r="N282" i="12" s="1"/>
  <c r="BV280" i="6"/>
  <c r="N281" i="12" s="1"/>
  <c r="BV279" i="6"/>
  <c r="N280" i="12" s="1"/>
  <c r="BV278" i="6"/>
  <c r="N279" i="12" s="1"/>
  <c r="BV277" i="6"/>
  <c r="N278" i="12" s="1"/>
  <c r="BV276" i="6"/>
  <c r="N277" i="12" s="1"/>
  <c r="BV275" i="6"/>
  <c r="N276" i="12" s="1"/>
  <c r="BV274" i="6"/>
  <c r="N275" i="12" s="1"/>
  <c r="BV273" i="6"/>
  <c r="N274" i="12" s="1"/>
  <c r="BV272" i="6"/>
  <c r="N273" i="12" s="1"/>
  <c r="BV271" i="6"/>
  <c r="N272" i="12" s="1"/>
  <c r="BV270" i="6"/>
  <c r="N271" i="12" s="1"/>
  <c r="BV269" i="6"/>
  <c r="N270" i="12" s="1"/>
  <c r="BV268" i="6"/>
  <c r="N269" i="12" s="1"/>
  <c r="BV267" i="6"/>
  <c r="N268" i="12" s="1"/>
  <c r="BV266" i="6"/>
  <c r="N267" i="12" s="1"/>
  <c r="BV265" i="6"/>
  <c r="N266" i="12" s="1"/>
  <c r="BV264" i="6"/>
  <c r="N265" i="12" s="1"/>
  <c r="BV263" i="6"/>
  <c r="N264" i="12" s="1"/>
  <c r="BV262" i="6"/>
  <c r="N263" i="12" s="1"/>
  <c r="BV261" i="6"/>
  <c r="N262" i="12" s="1"/>
  <c r="BV260" i="6"/>
  <c r="N261" i="12" s="1"/>
  <c r="BV259" i="6"/>
  <c r="N260" i="12" s="1"/>
  <c r="BV258" i="6"/>
  <c r="N259" i="12" s="1"/>
  <c r="BV257" i="6"/>
  <c r="N258" i="12" s="1"/>
  <c r="BV256" i="6"/>
  <c r="N257" i="12" s="1"/>
  <c r="BV255" i="6"/>
  <c r="N256" i="12" s="1"/>
  <c r="BV254" i="6"/>
  <c r="N255" i="12" s="1"/>
  <c r="BV253" i="6"/>
  <c r="N254" i="12" s="1"/>
  <c r="BV252" i="6"/>
  <c r="N253" i="12" s="1"/>
  <c r="BV251" i="6"/>
  <c r="N252" i="12" s="1"/>
  <c r="BV250" i="6"/>
  <c r="N251" i="12" s="1"/>
  <c r="BV249" i="6"/>
  <c r="N250" i="12" s="1"/>
  <c r="BV248" i="6"/>
  <c r="N249" i="12" s="1"/>
  <c r="BV247" i="6"/>
  <c r="N248" i="12" s="1"/>
  <c r="BV246" i="6"/>
  <c r="N247" i="12" s="1"/>
  <c r="BV245" i="6"/>
  <c r="N246" i="12" s="1"/>
  <c r="BV244" i="6"/>
  <c r="N245" i="12" s="1"/>
  <c r="BV243" i="6"/>
  <c r="N244" i="12" s="1"/>
  <c r="BV242" i="6"/>
  <c r="N243" i="12" s="1"/>
  <c r="BV241" i="6"/>
  <c r="N242" i="12" s="1"/>
  <c r="BV240" i="6"/>
  <c r="N241" i="12" s="1"/>
  <c r="BV239" i="6"/>
  <c r="N240" i="12" s="1"/>
  <c r="BV238" i="6"/>
  <c r="N239" i="12" s="1"/>
  <c r="BV237" i="6"/>
  <c r="N238" i="12" s="1"/>
  <c r="BV236" i="6"/>
  <c r="N237" i="12" s="1"/>
  <c r="BV235" i="6"/>
  <c r="N236" i="12" s="1"/>
  <c r="BV234" i="6"/>
  <c r="N235" i="12" s="1"/>
  <c r="BV233" i="6"/>
  <c r="N234" i="12" s="1"/>
  <c r="BV232" i="6"/>
  <c r="N233" i="12" s="1"/>
  <c r="BV231" i="6"/>
  <c r="N232" i="12" s="1"/>
  <c r="BV230" i="6"/>
  <c r="N231" i="12" s="1"/>
  <c r="BV229" i="6"/>
  <c r="N230" i="12" s="1"/>
  <c r="BV228" i="6"/>
  <c r="N229" i="12" s="1"/>
  <c r="BV227" i="6"/>
  <c r="N228" i="12" s="1"/>
  <c r="BV226" i="6"/>
  <c r="N227" i="12" s="1"/>
  <c r="BV225" i="6"/>
  <c r="N226" i="12" s="1"/>
  <c r="BV224" i="6"/>
  <c r="N225" i="12" s="1"/>
  <c r="BV223" i="6"/>
  <c r="N224" i="12" s="1"/>
  <c r="BV222" i="6"/>
  <c r="N223" i="12" s="1"/>
  <c r="BV221" i="6"/>
  <c r="N222" i="12" s="1"/>
  <c r="BV220" i="6"/>
  <c r="N221" i="12" s="1"/>
  <c r="BV219" i="6"/>
  <c r="N220" i="12" s="1"/>
  <c r="BV218" i="6"/>
  <c r="N219" i="12" s="1"/>
  <c r="BV217" i="6"/>
  <c r="N218" i="12" s="1"/>
  <c r="BV216" i="6"/>
  <c r="N217" i="12" s="1"/>
  <c r="BV215" i="6"/>
  <c r="N216" i="12" s="1"/>
  <c r="BV214" i="6"/>
  <c r="N215" i="12" s="1"/>
  <c r="BV213" i="6"/>
  <c r="N214" i="12" s="1"/>
  <c r="BV212" i="6"/>
  <c r="N213" i="12" s="1"/>
  <c r="BV211" i="6"/>
  <c r="N212" i="12" s="1"/>
  <c r="BV210" i="6"/>
  <c r="N211" i="12" s="1"/>
  <c r="BV209" i="6"/>
  <c r="N210" i="12" s="1"/>
  <c r="BV208" i="6"/>
  <c r="N209" i="12" s="1"/>
  <c r="BV207" i="6"/>
  <c r="N208" i="12" s="1"/>
  <c r="BV206" i="6"/>
  <c r="N207" i="12" s="1"/>
  <c r="BV205" i="6"/>
  <c r="N206" i="12" s="1"/>
  <c r="BV204" i="6"/>
  <c r="N205" i="12" s="1"/>
  <c r="BV203" i="6"/>
  <c r="N204" i="12" s="1"/>
  <c r="BV202" i="6"/>
  <c r="N203" i="12" s="1"/>
  <c r="BV201" i="6"/>
  <c r="N202" i="12" s="1"/>
  <c r="BV200" i="6"/>
  <c r="N201" i="12" s="1"/>
  <c r="BV199" i="6"/>
  <c r="N200" i="12" s="1"/>
  <c r="BV198" i="6"/>
  <c r="N199" i="12" s="1"/>
  <c r="BV197" i="6"/>
  <c r="N198" i="12" s="1"/>
  <c r="BV196" i="6"/>
  <c r="N197" i="12" s="1"/>
  <c r="BV195" i="6"/>
  <c r="N196" i="12" s="1"/>
  <c r="BV194" i="6"/>
  <c r="N195" i="12" s="1"/>
  <c r="BV193" i="6"/>
  <c r="N194" i="12" s="1"/>
  <c r="BV192" i="6"/>
  <c r="N193" i="12" s="1"/>
  <c r="BV191" i="6"/>
  <c r="N192" i="12" s="1"/>
  <c r="BV190" i="6"/>
  <c r="N191" i="12" s="1"/>
  <c r="BV189" i="6"/>
  <c r="N190" i="12" s="1"/>
  <c r="BV188" i="6"/>
  <c r="N189" i="12" s="1"/>
  <c r="BV187" i="6"/>
  <c r="N188" i="12" s="1"/>
  <c r="BV186" i="6"/>
  <c r="N187" i="12" s="1"/>
  <c r="BV185" i="6"/>
  <c r="N186" i="12" s="1"/>
  <c r="BV184" i="6"/>
  <c r="N185" i="12" s="1"/>
  <c r="BV183" i="6"/>
  <c r="N184" i="12" s="1"/>
  <c r="BV182" i="6"/>
  <c r="N183" i="12" s="1"/>
  <c r="BV181" i="6"/>
  <c r="N182" i="12" s="1"/>
  <c r="BV180" i="6"/>
  <c r="N181" i="12" s="1"/>
  <c r="BV179" i="6"/>
  <c r="N180" i="12" s="1"/>
  <c r="BV178" i="6"/>
  <c r="N179" i="12" s="1"/>
  <c r="BV177" i="6"/>
  <c r="N178" i="12" s="1"/>
  <c r="BV176" i="6"/>
  <c r="N177" i="12" s="1"/>
  <c r="BV175" i="6"/>
  <c r="N176" i="12" s="1"/>
  <c r="BV174" i="6"/>
  <c r="N175" i="12" s="1"/>
  <c r="BV173" i="6"/>
  <c r="N174" i="12" s="1"/>
  <c r="BV172" i="6"/>
  <c r="N173" i="12" s="1"/>
  <c r="BV171" i="6"/>
  <c r="N172" i="12" s="1"/>
  <c r="BV170" i="6"/>
  <c r="N171" i="12" s="1"/>
  <c r="BV169" i="6"/>
  <c r="N170" i="12" s="1"/>
  <c r="BV168" i="6"/>
  <c r="N169" i="12" s="1"/>
  <c r="BV167" i="6"/>
  <c r="N168" i="12" s="1"/>
  <c r="BV166" i="6"/>
  <c r="N167" i="12" s="1"/>
  <c r="BV165" i="6"/>
  <c r="N166" i="12" s="1"/>
  <c r="BV164" i="6"/>
  <c r="N165" i="12" s="1"/>
  <c r="BV163" i="6"/>
  <c r="N164" i="12" s="1"/>
  <c r="BV162" i="6"/>
  <c r="N163" i="12" s="1"/>
  <c r="BV161" i="6"/>
  <c r="N162" i="12" s="1"/>
  <c r="BV160" i="6"/>
  <c r="N161" i="12" s="1"/>
  <c r="BV159" i="6"/>
  <c r="N160" i="12" s="1"/>
  <c r="BV158" i="6"/>
  <c r="N159" i="12" s="1"/>
  <c r="BV157" i="6"/>
  <c r="N158" i="12" s="1"/>
  <c r="BV156" i="6"/>
  <c r="N157" i="12" s="1"/>
  <c r="BV155" i="6"/>
  <c r="N156" i="12" s="1"/>
  <c r="BV154" i="6"/>
  <c r="N155" i="12" s="1"/>
  <c r="BV153" i="6"/>
  <c r="N154" i="12" s="1"/>
  <c r="BV152" i="6"/>
  <c r="N153" i="12" s="1"/>
  <c r="BV151" i="6"/>
  <c r="N152" i="12" s="1"/>
  <c r="BV150" i="6"/>
  <c r="N151" i="12" s="1"/>
  <c r="BV149" i="6"/>
  <c r="N150" i="12" s="1"/>
  <c r="BV148" i="6"/>
  <c r="N149" i="12" s="1"/>
  <c r="BV147" i="6"/>
  <c r="N148" i="12" s="1"/>
  <c r="BV146" i="6"/>
  <c r="N147" i="12" s="1"/>
  <c r="BV145" i="6"/>
  <c r="N146" i="12" s="1"/>
  <c r="BV144" i="6"/>
  <c r="N145" i="12" s="1"/>
  <c r="BV143" i="6"/>
  <c r="N144" i="12" s="1"/>
  <c r="BV142" i="6"/>
  <c r="N143" i="12" s="1"/>
  <c r="BV141" i="6"/>
  <c r="N142" i="12" s="1"/>
  <c r="BV140" i="6"/>
  <c r="N141" i="12" s="1"/>
  <c r="BV139" i="6"/>
  <c r="N140" i="12" s="1"/>
  <c r="BV138" i="6"/>
  <c r="N139" i="12" s="1"/>
  <c r="BV137" i="6"/>
  <c r="N138" i="12" s="1"/>
  <c r="BV136" i="6"/>
  <c r="N137" i="12" s="1"/>
  <c r="BV135" i="6"/>
  <c r="N136" i="12" s="1"/>
  <c r="BV134" i="6"/>
  <c r="N135" i="12" s="1"/>
  <c r="BV133" i="6"/>
  <c r="N134" i="12" s="1"/>
  <c r="BV132" i="6"/>
  <c r="N133" i="12" s="1"/>
  <c r="BV131" i="6"/>
  <c r="N132" i="12" s="1"/>
  <c r="BV130" i="6"/>
  <c r="N131" i="12" s="1"/>
  <c r="BV129" i="6"/>
  <c r="N130" i="12" s="1"/>
  <c r="BV128" i="6"/>
  <c r="N129" i="12" s="1"/>
  <c r="BV127" i="6"/>
  <c r="N128" i="12" s="1"/>
  <c r="BV126" i="6"/>
  <c r="N127" i="12" s="1"/>
  <c r="BV125" i="6"/>
  <c r="N126" i="12" s="1"/>
  <c r="BV124" i="6"/>
  <c r="N125" i="12" s="1"/>
  <c r="BV123" i="6"/>
  <c r="N124" i="12" s="1"/>
  <c r="BV122" i="6"/>
  <c r="N123" i="12" s="1"/>
  <c r="BV121" i="6"/>
  <c r="N122" i="12" s="1"/>
  <c r="BV120" i="6"/>
  <c r="N121" i="12" s="1"/>
  <c r="BV119" i="6"/>
  <c r="N120" i="12" s="1"/>
  <c r="BV118" i="6"/>
  <c r="N119" i="12" s="1"/>
  <c r="BV117" i="6"/>
  <c r="N118" i="12" s="1"/>
  <c r="BV116" i="6"/>
  <c r="N117" i="12" s="1"/>
  <c r="BV115" i="6"/>
  <c r="N116" i="12" s="1"/>
  <c r="BV114" i="6"/>
  <c r="N115" i="12" s="1"/>
  <c r="BV113" i="6"/>
  <c r="N114" i="12" s="1"/>
  <c r="BV112" i="6"/>
  <c r="N113" i="12" s="1"/>
  <c r="BV111" i="6"/>
  <c r="N112" i="12" s="1"/>
  <c r="BV110" i="6"/>
  <c r="N111" i="12" s="1"/>
  <c r="BV109" i="6"/>
  <c r="N110" i="12" s="1"/>
  <c r="BV108" i="6"/>
  <c r="N109" i="12" s="1"/>
  <c r="BV107" i="6"/>
  <c r="N108" i="12" s="1"/>
  <c r="BV106" i="6"/>
  <c r="N107" i="12" s="1"/>
  <c r="BV105" i="6"/>
  <c r="N106" i="12" s="1"/>
  <c r="BV104" i="6"/>
  <c r="N105" i="12" s="1"/>
  <c r="BV103" i="6"/>
  <c r="N104" i="12" s="1"/>
  <c r="BV102" i="6"/>
  <c r="N103" i="12" s="1"/>
  <c r="BV101" i="6"/>
  <c r="N102" i="12" s="1"/>
  <c r="BV100" i="6"/>
  <c r="N101" i="12" s="1"/>
  <c r="BV99" i="6"/>
  <c r="N100" i="12" s="1"/>
  <c r="BV98" i="6"/>
  <c r="N99" i="12" s="1"/>
  <c r="BV97" i="6"/>
  <c r="N98" i="12" s="1"/>
  <c r="BV96" i="6"/>
  <c r="N97" i="12" s="1"/>
  <c r="BV95" i="6"/>
  <c r="N96" i="12" s="1"/>
  <c r="BV94" i="6"/>
  <c r="N95" i="12" s="1"/>
  <c r="BV93" i="6"/>
  <c r="N94" i="12" s="1"/>
  <c r="BV92" i="6"/>
  <c r="N93" i="12" s="1"/>
  <c r="BV91" i="6"/>
  <c r="N92" i="12" s="1"/>
  <c r="BV90" i="6"/>
  <c r="N91" i="12" s="1"/>
  <c r="BV89" i="6"/>
  <c r="N90" i="12" s="1"/>
  <c r="BV88" i="6"/>
  <c r="N89" i="12" s="1"/>
  <c r="BV87" i="6"/>
  <c r="N88" i="12" s="1"/>
  <c r="BV86" i="6"/>
  <c r="N87" i="12" s="1"/>
  <c r="BV85" i="6"/>
  <c r="N86" i="12" s="1"/>
  <c r="BV84" i="6"/>
  <c r="N85" i="12" s="1"/>
  <c r="BV83" i="6"/>
  <c r="N84" i="12" s="1"/>
  <c r="BV82" i="6"/>
  <c r="N83" i="12" s="1"/>
  <c r="BV81" i="6"/>
  <c r="N82" i="12" s="1"/>
  <c r="BV80" i="6"/>
  <c r="N81" i="12" s="1"/>
  <c r="BV79" i="6"/>
  <c r="N80" i="12" s="1"/>
  <c r="BV78" i="6"/>
  <c r="N79" i="12" s="1"/>
  <c r="BV77" i="6"/>
  <c r="N78" i="12" s="1"/>
  <c r="BV76" i="6"/>
  <c r="N77" i="12" s="1"/>
  <c r="BV75" i="6"/>
  <c r="N76" i="12" s="1"/>
  <c r="BV74" i="6"/>
  <c r="N75" i="12" s="1"/>
  <c r="BV73" i="6"/>
  <c r="N74" i="12" s="1"/>
  <c r="BV72" i="6"/>
  <c r="N73" i="12" s="1"/>
  <c r="BV71" i="6"/>
  <c r="N72" i="12" s="1"/>
  <c r="BV70" i="6"/>
  <c r="N71" i="12" s="1"/>
  <c r="BV69" i="6"/>
  <c r="N70" i="12" s="1"/>
  <c r="BV68" i="6"/>
  <c r="N69" i="12" s="1"/>
  <c r="BV67" i="6"/>
  <c r="N68" i="12" s="1"/>
  <c r="BV66" i="6"/>
  <c r="N67" i="12" s="1"/>
  <c r="BV65" i="6"/>
  <c r="N66" i="12" s="1"/>
  <c r="BV64" i="6"/>
  <c r="N65" i="12" s="1"/>
  <c r="BV63" i="6"/>
  <c r="N64" i="12" s="1"/>
  <c r="BV62" i="6"/>
  <c r="N63" i="12" s="1"/>
  <c r="BV61" i="6"/>
  <c r="N62" i="12" s="1"/>
  <c r="BV60" i="6"/>
  <c r="N61" i="12" s="1"/>
  <c r="BV59" i="6"/>
  <c r="N60" i="12" s="1"/>
  <c r="BV58" i="6"/>
  <c r="N59" i="12" s="1"/>
  <c r="BV57" i="6"/>
  <c r="N58" i="12" s="1"/>
  <c r="BV56" i="6"/>
  <c r="N57" i="12" s="1"/>
  <c r="BV55" i="6"/>
  <c r="N56" i="12" s="1"/>
  <c r="BV54" i="6"/>
  <c r="N55" i="12" s="1"/>
  <c r="BV53" i="6"/>
  <c r="N54" i="12" s="1"/>
  <c r="BV52" i="6"/>
  <c r="N53" i="12" s="1"/>
  <c r="BV51" i="6"/>
  <c r="N52" i="12" s="1"/>
  <c r="BV50" i="6"/>
  <c r="N51" i="12" s="1"/>
  <c r="BV49" i="6"/>
  <c r="N50" i="12" s="1"/>
  <c r="BV48" i="6"/>
  <c r="N49" i="12" s="1"/>
  <c r="BV47" i="6"/>
  <c r="N48" i="12" s="1"/>
  <c r="BV46" i="6"/>
  <c r="N47" i="12" s="1"/>
  <c r="BV45" i="6"/>
  <c r="N46" i="12" s="1"/>
  <c r="BV44" i="6"/>
  <c r="N45" i="12" s="1"/>
  <c r="BV43" i="6"/>
  <c r="N44" i="12" s="1"/>
  <c r="BV42" i="6"/>
  <c r="N43" i="12" s="1"/>
  <c r="BV41" i="6"/>
  <c r="N42" i="12" s="1"/>
  <c r="BV40" i="6"/>
  <c r="N41" i="12" s="1"/>
  <c r="BV39" i="6"/>
  <c r="N40" i="12" s="1"/>
  <c r="BV38" i="6"/>
  <c r="N39" i="12" s="1"/>
  <c r="BV37" i="6"/>
  <c r="N38" i="12" s="1"/>
  <c r="BV36" i="6"/>
  <c r="N37" i="12" s="1"/>
  <c r="BV35" i="6"/>
  <c r="N36" i="12" s="1"/>
  <c r="BV34" i="6"/>
  <c r="N35" i="12" s="1"/>
  <c r="BV33" i="6"/>
  <c r="N34" i="12" s="1"/>
  <c r="BV32" i="6"/>
  <c r="N33" i="12" s="1"/>
  <c r="BV31" i="6"/>
  <c r="N32" i="12" s="1"/>
  <c r="BV30" i="6"/>
  <c r="N31" i="12" s="1"/>
  <c r="BV29" i="6"/>
  <c r="N30" i="12" s="1"/>
  <c r="BV28" i="6"/>
  <c r="N29" i="12" s="1"/>
  <c r="BV27" i="6"/>
  <c r="N28" i="12" s="1"/>
  <c r="BV26" i="6"/>
  <c r="N27" i="12" s="1"/>
  <c r="BV25" i="6"/>
  <c r="N26" i="12" s="1"/>
  <c r="BV24" i="6"/>
  <c r="N25" i="12" s="1"/>
  <c r="BV23" i="6"/>
  <c r="N24" i="12" s="1"/>
  <c r="BV22" i="6"/>
  <c r="N23" i="12" s="1"/>
  <c r="BV21" i="6"/>
  <c r="N22" i="12" s="1"/>
  <c r="BV20" i="6"/>
  <c r="N21" i="12" s="1"/>
  <c r="BV19" i="6"/>
  <c r="N20" i="12" s="1"/>
  <c r="BV18" i="6"/>
  <c r="N19" i="12" s="1"/>
  <c r="BV17" i="6"/>
  <c r="N18" i="12" s="1"/>
  <c r="BV16" i="6"/>
  <c r="N17" i="12" s="1"/>
  <c r="BV15" i="6"/>
  <c r="N16" i="12" s="1"/>
  <c r="BV14" i="6"/>
  <c r="N15" i="12" s="1"/>
  <c r="BV13" i="6"/>
  <c r="N14" i="12" s="1"/>
  <c r="BV12" i="6"/>
  <c r="N13" i="12" s="1"/>
  <c r="BV11" i="6"/>
  <c r="N12" i="12" s="1"/>
  <c r="BV10" i="6"/>
  <c r="N11" i="12" s="1"/>
  <c r="BV9" i="6"/>
  <c r="N10" i="12" s="1"/>
  <c r="BO408" i="6"/>
  <c r="M409" i="12" s="1"/>
  <c r="BH408" i="6"/>
  <c r="L409" i="12" s="1"/>
  <c r="BA408" i="6"/>
  <c r="K409" i="12" s="1"/>
  <c r="BO407" i="6"/>
  <c r="M408" i="12" s="1"/>
  <c r="BH407" i="6"/>
  <c r="L408" i="12" s="1"/>
  <c r="BA407" i="6"/>
  <c r="K408" i="12" s="1"/>
  <c r="BO406" i="6"/>
  <c r="M407" i="12" s="1"/>
  <c r="BH406" i="6"/>
  <c r="L407" i="12" s="1"/>
  <c r="BA406" i="6"/>
  <c r="K407" i="12" s="1"/>
  <c r="BO405" i="6"/>
  <c r="M406" i="12" s="1"/>
  <c r="BH405" i="6"/>
  <c r="L406" i="12" s="1"/>
  <c r="BA405" i="6"/>
  <c r="K406" i="12" s="1"/>
  <c r="BO404" i="6"/>
  <c r="M405" i="12" s="1"/>
  <c r="BH404" i="6"/>
  <c r="L405" i="12" s="1"/>
  <c r="BA404" i="6"/>
  <c r="K405" i="12" s="1"/>
  <c r="BO403" i="6"/>
  <c r="M404" i="12" s="1"/>
  <c r="BH403" i="6"/>
  <c r="L404" i="12" s="1"/>
  <c r="BA403" i="6"/>
  <c r="K404" i="12" s="1"/>
  <c r="BO402" i="6"/>
  <c r="M403" i="12" s="1"/>
  <c r="BH402" i="6"/>
  <c r="L403" i="12" s="1"/>
  <c r="BA402" i="6"/>
  <c r="K403" i="12" s="1"/>
  <c r="BO401" i="6"/>
  <c r="M402" i="12" s="1"/>
  <c r="BH401" i="6"/>
  <c r="L402" i="12" s="1"/>
  <c r="BA401" i="6"/>
  <c r="K402" i="12" s="1"/>
  <c r="BO400" i="6"/>
  <c r="M401" i="12" s="1"/>
  <c r="BH400" i="6"/>
  <c r="L401" i="12" s="1"/>
  <c r="BA400" i="6"/>
  <c r="K401" i="12" s="1"/>
  <c r="BO399" i="6"/>
  <c r="M400" i="12" s="1"/>
  <c r="BH399" i="6"/>
  <c r="L400" i="12" s="1"/>
  <c r="BA399" i="6"/>
  <c r="K400" i="12" s="1"/>
  <c r="BO398" i="6"/>
  <c r="M399" i="12" s="1"/>
  <c r="BH398" i="6"/>
  <c r="L399" i="12" s="1"/>
  <c r="BA398" i="6"/>
  <c r="K399" i="12" s="1"/>
  <c r="BO397" i="6"/>
  <c r="M398" i="12" s="1"/>
  <c r="BH397" i="6"/>
  <c r="L398" i="12" s="1"/>
  <c r="BA397" i="6"/>
  <c r="K398" i="12" s="1"/>
  <c r="BO396" i="6"/>
  <c r="M397" i="12" s="1"/>
  <c r="BH396" i="6"/>
  <c r="L397" i="12" s="1"/>
  <c r="BA396" i="6"/>
  <c r="K397" i="12" s="1"/>
  <c r="BO395" i="6"/>
  <c r="M396" i="12" s="1"/>
  <c r="BH395" i="6"/>
  <c r="L396" i="12" s="1"/>
  <c r="BA395" i="6"/>
  <c r="K396" i="12" s="1"/>
  <c r="BO394" i="6"/>
  <c r="M395" i="12" s="1"/>
  <c r="BH394" i="6"/>
  <c r="L395" i="12" s="1"/>
  <c r="BA394" i="6"/>
  <c r="K395" i="12" s="1"/>
  <c r="BO393" i="6"/>
  <c r="M394" i="12" s="1"/>
  <c r="BH393" i="6"/>
  <c r="L394" i="12" s="1"/>
  <c r="BA393" i="6"/>
  <c r="K394" i="12" s="1"/>
  <c r="BO392" i="6"/>
  <c r="M393" i="12" s="1"/>
  <c r="BH392" i="6"/>
  <c r="L393" i="12" s="1"/>
  <c r="BA392" i="6"/>
  <c r="K393" i="12" s="1"/>
  <c r="BO391" i="6"/>
  <c r="M392" i="12" s="1"/>
  <c r="BH391" i="6"/>
  <c r="L392" i="12" s="1"/>
  <c r="BA391" i="6"/>
  <c r="K392" i="12" s="1"/>
  <c r="BO390" i="6"/>
  <c r="M391" i="12" s="1"/>
  <c r="BH390" i="6"/>
  <c r="L391" i="12" s="1"/>
  <c r="BA390" i="6"/>
  <c r="K391" i="12" s="1"/>
  <c r="BO389" i="6"/>
  <c r="M390" i="12" s="1"/>
  <c r="BH389" i="6"/>
  <c r="L390" i="12" s="1"/>
  <c r="BA389" i="6"/>
  <c r="K390" i="12" s="1"/>
  <c r="BO388" i="6"/>
  <c r="M389" i="12" s="1"/>
  <c r="BH388" i="6"/>
  <c r="L389" i="12" s="1"/>
  <c r="BA388" i="6"/>
  <c r="K389" i="12" s="1"/>
  <c r="BO387" i="6"/>
  <c r="M388" i="12" s="1"/>
  <c r="BH387" i="6"/>
  <c r="L388" i="12" s="1"/>
  <c r="BA387" i="6"/>
  <c r="K388" i="12" s="1"/>
  <c r="BO386" i="6"/>
  <c r="M387" i="12" s="1"/>
  <c r="BH386" i="6"/>
  <c r="L387" i="12" s="1"/>
  <c r="BA386" i="6"/>
  <c r="K387" i="12" s="1"/>
  <c r="BO385" i="6"/>
  <c r="M386" i="12" s="1"/>
  <c r="BH385" i="6"/>
  <c r="L386" i="12" s="1"/>
  <c r="BA385" i="6"/>
  <c r="K386" i="12" s="1"/>
  <c r="BO384" i="6"/>
  <c r="M385" i="12" s="1"/>
  <c r="BH384" i="6"/>
  <c r="L385" i="12" s="1"/>
  <c r="BA384" i="6"/>
  <c r="K385" i="12" s="1"/>
  <c r="BO383" i="6"/>
  <c r="M384" i="12" s="1"/>
  <c r="BH383" i="6"/>
  <c r="L384" i="12" s="1"/>
  <c r="BA383" i="6"/>
  <c r="K384" i="12" s="1"/>
  <c r="BO382" i="6"/>
  <c r="M383" i="12" s="1"/>
  <c r="BH382" i="6"/>
  <c r="L383" i="12" s="1"/>
  <c r="BA382" i="6"/>
  <c r="K383" i="12" s="1"/>
  <c r="BO381" i="6"/>
  <c r="M382" i="12" s="1"/>
  <c r="BH381" i="6"/>
  <c r="L382" i="12" s="1"/>
  <c r="BA381" i="6"/>
  <c r="K382" i="12" s="1"/>
  <c r="BO380" i="6"/>
  <c r="M381" i="12" s="1"/>
  <c r="BH380" i="6"/>
  <c r="L381" i="12" s="1"/>
  <c r="BA380" i="6"/>
  <c r="K381" i="12" s="1"/>
  <c r="BO379" i="6"/>
  <c r="M380" i="12" s="1"/>
  <c r="BH379" i="6"/>
  <c r="L380" i="12" s="1"/>
  <c r="BA379" i="6"/>
  <c r="K380" i="12" s="1"/>
  <c r="BO378" i="6"/>
  <c r="M379" i="12" s="1"/>
  <c r="BH378" i="6"/>
  <c r="L379" i="12" s="1"/>
  <c r="BA378" i="6"/>
  <c r="K379" i="12" s="1"/>
  <c r="BO377" i="6"/>
  <c r="M378" i="12" s="1"/>
  <c r="BH377" i="6"/>
  <c r="L378" i="12" s="1"/>
  <c r="BA377" i="6"/>
  <c r="K378" i="12" s="1"/>
  <c r="BO376" i="6"/>
  <c r="M377" i="12" s="1"/>
  <c r="BH376" i="6"/>
  <c r="L377" i="12" s="1"/>
  <c r="BA376" i="6"/>
  <c r="K377" i="12" s="1"/>
  <c r="BO375" i="6"/>
  <c r="M376" i="12" s="1"/>
  <c r="BH375" i="6"/>
  <c r="L376" i="12" s="1"/>
  <c r="BA375" i="6"/>
  <c r="K376" i="12" s="1"/>
  <c r="BO374" i="6"/>
  <c r="M375" i="12" s="1"/>
  <c r="BH374" i="6"/>
  <c r="L375" i="12" s="1"/>
  <c r="BA374" i="6"/>
  <c r="K375" i="12" s="1"/>
  <c r="BO373" i="6"/>
  <c r="M374" i="12" s="1"/>
  <c r="BH373" i="6"/>
  <c r="L374" i="12" s="1"/>
  <c r="BA373" i="6"/>
  <c r="K374" i="12" s="1"/>
  <c r="BO372" i="6"/>
  <c r="M373" i="12" s="1"/>
  <c r="BH372" i="6"/>
  <c r="L373" i="12" s="1"/>
  <c r="BA372" i="6"/>
  <c r="K373" i="12" s="1"/>
  <c r="BO371" i="6"/>
  <c r="M372" i="12" s="1"/>
  <c r="BH371" i="6"/>
  <c r="L372" i="12" s="1"/>
  <c r="BA371" i="6"/>
  <c r="K372" i="12" s="1"/>
  <c r="BO370" i="6"/>
  <c r="M371" i="12" s="1"/>
  <c r="BH370" i="6"/>
  <c r="L371" i="12" s="1"/>
  <c r="BA370" i="6"/>
  <c r="K371" i="12" s="1"/>
  <c r="BO369" i="6"/>
  <c r="M370" i="12" s="1"/>
  <c r="BH369" i="6"/>
  <c r="L370" i="12" s="1"/>
  <c r="BA369" i="6"/>
  <c r="K370" i="12" s="1"/>
  <c r="BO368" i="6"/>
  <c r="M369" i="12" s="1"/>
  <c r="BH368" i="6"/>
  <c r="L369" i="12" s="1"/>
  <c r="BA368" i="6"/>
  <c r="K369" i="12" s="1"/>
  <c r="BO367" i="6"/>
  <c r="M368" i="12" s="1"/>
  <c r="BH367" i="6"/>
  <c r="L368" i="12" s="1"/>
  <c r="BA367" i="6"/>
  <c r="K368" i="12" s="1"/>
  <c r="BO366" i="6"/>
  <c r="M367" i="12" s="1"/>
  <c r="BH366" i="6"/>
  <c r="L367" i="12" s="1"/>
  <c r="BA366" i="6"/>
  <c r="K367" i="12" s="1"/>
  <c r="BO365" i="6"/>
  <c r="M366" i="12" s="1"/>
  <c r="BH365" i="6"/>
  <c r="L366" i="12" s="1"/>
  <c r="BA365" i="6"/>
  <c r="K366" i="12" s="1"/>
  <c r="BO364" i="6"/>
  <c r="M365" i="12" s="1"/>
  <c r="BH364" i="6"/>
  <c r="L365" i="12" s="1"/>
  <c r="BA364" i="6"/>
  <c r="K365" i="12" s="1"/>
  <c r="BO363" i="6"/>
  <c r="M364" i="12" s="1"/>
  <c r="BH363" i="6"/>
  <c r="L364" i="12" s="1"/>
  <c r="BA363" i="6"/>
  <c r="K364" i="12" s="1"/>
  <c r="BO362" i="6"/>
  <c r="M363" i="12" s="1"/>
  <c r="BH362" i="6"/>
  <c r="L363" i="12" s="1"/>
  <c r="BA362" i="6"/>
  <c r="K363" i="12" s="1"/>
  <c r="BO361" i="6"/>
  <c r="M362" i="12" s="1"/>
  <c r="BH361" i="6"/>
  <c r="L362" i="12" s="1"/>
  <c r="BA361" i="6"/>
  <c r="K362" i="12" s="1"/>
  <c r="BO360" i="6"/>
  <c r="M361" i="12" s="1"/>
  <c r="BH360" i="6"/>
  <c r="L361" i="12" s="1"/>
  <c r="BA360" i="6"/>
  <c r="K361" i="12" s="1"/>
  <c r="BO359" i="6"/>
  <c r="M360" i="12" s="1"/>
  <c r="BH359" i="6"/>
  <c r="L360" i="12" s="1"/>
  <c r="BA359" i="6"/>
  <c r="K360" i="12" s="1"/>
  <c r="BO358" i="6"/>
  <c r="M359" i="12" s="1"/>
  <c r="BH358" i="6"/>
  <c r="L359" i="12" s="1"/>
  <c r="BA358" i="6"/>
  <c r="K359" i="12" s="1"/>
  <c r="BO357" i="6"/>
  <c r="M358" i="12" s="1"/>
  <c r="BH357" i="6"/>
  <c r="L358" i="12" s="1"/>
  <c r="BA357" i="6"/>
  <c r="K358" i="12" s="1"/>
  <c r="BO356" i="6"/>
  <c r="M357" i="12" s="1"/>
  <c r="BH356" i="6"/>
  <c r="L357" i="12" s="1"/>
  <c r="BA356" i="6"/>
  <c r="K357" i="12" s="1"/>
  <c r="BO355" i="6"/>
  <c r="M356" i="12" s="1"/>
  <c r="BH355" i="6"/>
  <c r="L356" i="12" s="1"/>
  <c r="BA355" i="6"/>
  <c r="K356" i="12" s="1"/>
  <c r="BO354" i="6"/>
  <c r="M355" i="12" s="1"/>
  <c r="BH354" i="6"/>
  <c r="L355" i="12" s="1"/>
  <c r="BA354" i="6"/>
  <c r="K355" i="12" s="1"/>
  <c r="BO353" i="6"/>
  <c r="M354" i="12" s="1"/>
  <c r="BH353" i="6"/>
  <c r="L354" i="12" s="1"/>
  <c r="BA353" i="6"/>
  <c r="K354" i="12" s="1"/>
  <c r="BO352" i="6"/>
  <c r="M353" i="12" s="1"/>
  <c r="BH352" i="6"/>
  <c r="L353" i="12" s="1"/>
  <c r="BA352" i="6"/>
  <c r="K353" i="12" s="1"/>
  <c r="BO351" i="6"/>
  <c r="M352" i="12" s="1"/>
  <c r="BH351" i="6"/>
  <c r="L352" i="12" s="1"/>
  <c r="BA351" i="6"/>
  <c r="K352" i="12" s="1"/>
  <c r="BO350" i="6"/>
  <c r="M351" i="12" s="1"/>
  <c r="BH350" i="6"/>
  <c r="L351" i="12" s="1"/>
  <c r="BA350" i="6"/>
  <c r="K351" i="12" s="1"/>
  <c r="BO349" i="6"/>
  <c r="M350" i="12" s="1"/>
  <c r="BH349" i="6"/>
  <c r="L350" i="12" s="1"/>
  <c r="BA349" i="6"/>
  <c r="K350" i="12" s="1"/>
  <c r="BO348" i="6"/>
  <c r="M349" i="12" s="1"/>
  <c r="BH348" i="6"/>
  <c r="L349" i="12" s="1"/>
  <c r="BA348" i="6"/>
  <c r="K349" i="12" s="1"/>
  <c r="BO347" i="6"/>
  <c r="M348" i="12" s="1"/>
  <c r="BH347" i="6"/>
  <c r="L348" i="12" s="1"/>
  <c r="BA347" i="6"/>
  <c r="K348" i="12" s="1"/>
  <c r="BO346" i="6"/>
  <c r="M347" i="12" s="1"/>
  <c r="BH346" i="6"/>
  <c r="L347" i="12" s="1"/>
  <c r="BA346" i="6"/>
  <c r="K347" i="12" s="1"/>
  <c r="BO345" i="6"/>
  <c r="M346" i="12" s="1"/>
  <c r="BH345" i="6"/>
  <c r="L346" i="12" s="1"/>
  <c r="BA345" i="6"/>
  <c r="K346" i="12" s="1"/>
  <c r="BO344" i="6"/>
  <c r="M345" i="12" s="1"/>
  <c r="BH344" i="6"/>
  <c r="L345" i="12" s="1"/>
  <c r="BA344" i="6"/>
  <c r="K345" i="12" s="1"/>
  <c r="BO343" i="6"/>
  <c r="M344" i="12" s="1"/>
  <c r="BH343" i="6"/>
  <c r="L344" i="12" s="1"/>
  <c r="BA343" i="6"/>
  <c r="K344" i="12" s="1"/>
  <c r="BO342" i="6"/>
  <c r="M343" i="12" s="1"/>
  <c r="BH342" i="6"/>
  <c r="L343" i="12" s="1"/>
  <c r="BA342" i="6"/>
  <c r="K343" i="12" s="1"/>
  <c r="BO341" i="6"/>
  <c r="M342" i="12" s="1"/>
  <c r="BH341" i="6"/>
  <c r="L342" i="12" s="1"/>
  <c r="BA341" i="6"/>
  <c r="K342" i="12" s="1"/>
  <c r="BO340" i="6"/>
  <c r="M341" i="12" s="1"/>
  <c r="BH340" i="6"/>
  <c r="L341" i="12" s="1"/>
  <c r="BA340" i="6"/>
  <c r="K341" i="12" s="1"/>
  <c r="BO339" i="6"/>
  <c r="M340" i="12" s="1"/>
  <c r="BH339" i="6"/>
  <c r="L340" i="12" s="1"/>
  <c r="BA339" i="6"/>
  <c r="K340" i="12" s="1"/>
  <c r="BO338" i="6"/>
  <c r="M339" i="12" s="1"/>
  <c r="BH338" i="6"/>
  <c r="L339" i="12" s="1"/>
  <c r="BA338" i="6"/>
  <c r="K339" i="12" s="1"/>
  <c r="BO337" i="6"/>
  <c r="M338" i="12" s="1"/>
  <c r="BH337" i="6"/>
  <c r="L338" i="12" s="1"/>
  <c r="BA337" i="6"/>
  <c r="K338" i="12" s="1"/>
  <c r="BO336" i="6"/>
  <c r="M337" i="12" s="1"/>
  <c r="BH336" i="6"/>
  <c r="L337" i="12" s="1"/>
  <c r="BA336" i="6"/>
  <c r="K337" i="12" s="1"/>
  <c r="BO335" i="6"/>
  <c r="M336" i="12" s="1"/>
  <c r="BH335" i="6"/>
  <c r="L336" i="12" s="1"/>
  <c r="BA335" i="6"/>
  <c r="K336" i="12" s="1"/>
  <c r="BO334" i="6"/>
  <c r="M335" i="12" s="1"/>
  <c r="BH334" i="6"/>
  <c r="L335" i="12" s="1"/>
  <c r="BA334" i="6"/>
  <c r="K335" i="12" s="1"/>
  <c r="BO333" i="6"/>
  <c r="M334" i="12" s="1"/>
  <c r="BH333" i="6"/>
  <c r="L334" i="12" s="1"/>
  <c r="BA333" i="6"/>
  <c r="K334" i="12" s="1"/>
  <c r="BO332" i="6"/>
  <c r="M333" i="12" s="1"/>
  <c r="BH332" i="6"/>
  <c r="L333" i="12" s="1"/>
  <c r="BA332" i="6"/>
  <c r="K333" i="12" s="1"/>
  <c r="BO331" i="6"/>
  <c r="M332" i="12" s="1"/>
  <c r="BH331" i="6"/>
  <c r="L332" i="12" s="1"/>
  <c r="BA331" i="6"/>
  <c r="K332" i="12" s="1"/>
  <c r="BO330" i="6"/>
  <c r="M331" i="12" s="1"/>
  <c r="BH330" i="6"/>
  <c r="L331" i="12" s="1"/>
  <c r="BA330" i="6"/>
  <c r="K331" i="12" s="1"/>
  <c r="BO329" i="6"/>
  <c r="M330" i="12" s="1"/>
  <c r="BH329" i="6"/>
  <c r="L330" i="12" s="1"/>
  <c r="BA329" i="6"/>
  <c r="K330" i="12" s="1"/>
  <c r="BO328" i="6"/>
  <c r="M329" i="12" s="1"/>
  <c r="BH328" i="6"/>
  <c r="L329" i="12" s="1"/>
  <c r="BA328" i="6"/>
  <c r="K329" i="12" s="1"/>
  <c r="BO327" i="6"/>
  <c r="M328" i="12" s="1"/>
  <c r="BH327" i="6"/>
  <c r="L328" i="12" s="1"/>
  <c r="BA327" i="6"/>
  <c r="K328" i="12" s="1"/>
  <c r="BO326" i="6"/>
  <c r="M327" i="12" s="1"/>
  <c r="BH326" i="6"/>
  <c r="L327" i="12" s="1"/>
  <c r="BA326" i="6"/>
  <c r="K327" i="12" s="1"/>
  <c r="BO325" i="6"/>
  <c r="M326" i="12" s="1"/>
  <c r="BH325" i="6"/>
  <c r="L326" i="12" s="1"/>
  <c r="BA325" i="6"/>
  <c r="K326" i="12" s="1"/>
  <c r="BO324" i="6"/>
  <c r="M325" i="12" s="1"/>
  <c r="BH324" i="6"/>
  <c r="L325" i="12" s="1"/>
  <c r="BA324" i="6"/>
  <c r="K325" i="12" s="1"/>
  <c r="BO323" i="6"/>
  <c r="M324" i="12" s="1"/>
  <c r="BH323" i="6"/>
  <c r="L324" i="12" s="1"/>
  <c r="BA323" i="6"/>
  <c r="K324" i="12" s="1"/>
  <c r="BO322" i="6"/>
  <c r="M323" i="12" s="1"/>
  <c r="BH322" i="6"/>
  <c r="L323" i="12" s="1"/>
  <c r="BA322" i="6"/>
  <c r="K323" i="12" s="1"/>
  <c r="BO321" i="6"/>
  <c r="M322" i="12" s="1"/>
  <c r="BH321" i="6"/>
  <c r="L322" i="12" s="1"/>
  <c r="BA321" i="6"/>
  <c r="K322" i="12" s="1"/>
  <c r="BO320" i="6"/>
  <c r="M321" i="12" s="1"/>
  <c r="BH320" i="6"/>
  <c r="L321" i="12" s="1"/>
  <c r="BA320" i="6"/>
  <c r="K321" i="12" s="1"/>
  <c r="BO319" i="6"/>
  <c r="M320" i="12" s="1"/>
  <c r="BH319" i="6"/>
  <c r="L320" i="12" s="1"/>
  <c r="BA319" i="6"/>
  <c r="K320" i="12" s="1"/>
  <c r="BO318" i="6"/>
  <c r="M319" i="12" s="1"/>
  <c r="BH318" i="6"/>
  <c r="L319" i="12" s="1"/>
  <c r="BA318" i="6"/>
  <c r="K319" i="12" s="1"/>
  <c r="BO317" i="6"/>
  <c r="M318" i="12" s="1"/>
  <c r="BH317" i="6"/>
  <c r="L318" i="12" s="1"/>
  <c r="BA317" i="6"/>
  <c r="K318" i="12" s="1"/>
  <c r="BO316" i="6"/>
  <c r="M317" i="12" s="1"/>
  <c r="BH316" i="6"/>
  <c r="L317" i="12" s="1"/>
  <c r="BA316" i="6"/>
  <c r="K317" i="12" s="1"/>
  <c r="BO315" i="6"/>
  <c r="M316" i="12" s="1"/>
  <c r="BH315" i="6"/>
  <c r="L316" i="12" s="1"/>
  <c r="BA315" i="6"/>
  <c r="K316" i="12" s="1"/>
  <c r="BO314" i="6"/>
  <c r="M315" i="12" s="1"/>
  <c r="BH314" i="6"/>
  <c r="L315" i="12" s="1"/>
  <c r="BA314" i="6"/>
  <c r="K315" i="12" s="1"/>
  <c r="BO313" i="6"/>
  <c r="M314" i="12" s="1"/>
  <c r="BH313" i="6"/>
  <c r="L314" i="12" s="1"/>
  <c r="BA313" i="6"/>
  <c r="K314" i="12" s="1"/>
  <c r="BO312" i="6"/>
  <c r="M313" i="12" s="1"/>
  <c r="BH312" i="6"/>
  <c r="L313" i="12" s="1"/>
  <c r="BA312" i="6"/>
  <c r="K313" i="12" s="1"/>
  <c r="BO311" i="6"/>
  <c r="M312" i="12" s="1"/>
  <c r="BH311" i="6"/>
  <c r="L312" i="12" s="1"/>
  <c r="BA311" i="6"/>
  <c r="K312" i="12" s="1"/>
  <c r="BO310" i="6"/>
  <c r="M311" i="12" s="1"/>
  <c r="BH310" i="6"/>
  <c r="L311" i="12" s="1"/>
  <c r="BA310" i="6"/>
  <c r="K311" i="12" s="1"/>
  <c r="BO309" i="6"/>
  <c r="M310" i="12" s="1"/>
  <c r="BH309" i="6"/>
  <c r="L310" i="12" s="1"/>
  <c r="BA309" i="6"/>
  <c r="K310" i="12" s="1"/>
  <c r="BO308" i="6"/>
  <c r="M309" i="12" s="1"/>
  <c r="BH308" i="6"/>
  <c r="L309" i="12" s="1"/>
  <c r="BA308" i="6"/>
  <c r="K309" i="12" s="1"/>
  <c r="BO307" i="6"/>
  <c r="M308" i="12" s="1"/>
  <c r="BH307" i="6"/>
  <c r="L308" i="12" s="1"/>
  <c r="BA307" i="6"/>
  <c r="K308" i="12" s="1"/>
  <c r="BO306" i="6"/>
  <c r="M307" i="12" s="1"/>
  <c r="BH306" i="6"/>
  <c r="L307" i="12" s="1"/>
  <c r="BA306" i="6"/>
  <c r="K307" i="12" s="1"/>
  <c r="BO305" i="6"/>
  <c r="M306" i="12" s="1"/>
  <c r="BH305" i="6"/>
  <c r="L306" i="12" s="1"/>
  <c r="BA305" i="6"/>
  <c r="K306" i="12" s="1"/>
  <c r="BO304" i="6"/>
  <c r="M305" i="12" s="1"/>
  <c r="BH304" i="6"/>
  <c r="L305" i="12" s="1"/>
  <c r="BA304" i="6"/>
  <c r="K305" i="12" s="1"/>
  <c r="BO303" i="6"/>
  <c r="M304" i="12" s="1"/>
  <c r="BH303" i="6"/>
  <c r="L304" i="12" s="1"/>
  <c r="BA303" i="6"/>
  <c r="K304" i="12" s="1"/>
  <c r="BO302" i="6"/>
  <c r="M303" i="12" s="1"/>
  <c r="BH302" i="6"/>
  <c r="L303" i="12" s="1"/>
  <c r="BA302" i="6"/>
  <c r="K303" i="12" s="1"/>
  <c r="BO301" i="6"/>
  <c r="M302" i="12" s="1"/>
  <c r="BH301" i="6"/>
  <c r="L302" i="12" s="1"/>
  <c r="BA301" i="6"/>
  <c r="K302" i="12" s="1"/>
  <c r="BO300" i="6"/>
  <c r="M301" i="12" s="1"/>
  <c r="BH300" i="6"/>
  <c r="L301" i="12" s="1"/>
  <c r="BA300" i="6"/>
  <c r="K301" i="12" s="1"/>
  <c r="BO299" i="6"/>
  <c r="M300" i="12" s="1"/>
  <c r="BH299" i="6"/>
  <c r="L300" i="12" s="1"/>
  <c r="BA299" i="6"/>
  <c r="K300" i="12" s="1"/>
  <c r="BO298" i="6"/>
  <c r="M299" i="12" s="1"/>
  <c r="BH298" i="6"/>
  <c r="L299" i="12" s="1"/>
  <c r="BA298" i="6"/>
  <c r="K299" i="12" s="1"/>
  <c r="BO297" i="6"/>
  <c r="M298" i="12" s="1"/>
  <c r="BH297" i="6"/>
  <c r="L298" i="12" s="1"/>
  <c r="BA297" i="6"/>
  <c r="K298" i="12" s="1"/>
  <c r="BO296" i="6"/>
  <c r="M297" i="12" s="1"/>
  <c r="BH296" i="6"/>
  <c r="L297" i="12" s="1"/>
  <c r="BA296" i="6"/>
  <c r="K297" i="12" s="1"/>
  <c r="BO295" i="6"/>
  <c r="M296" i="12" s="1"/>
  <c r="BH295" i="6"/>
  <c r="L296" i="12" s="1"/>
  <c r="BA295" i="6"/>
  <c r="K296" i="12" s="1"/>
  <c r="BO294" i="6"/>
  <c r="M295" i="12" s="1"/>
  <c r="BH294" i="6"/>
  <c r="L295" i="12" s="1"/>
  <c r="BA294" i="6"/>
  <c r="K295" i="12" s="1"/>
  <c r="BO293" i="6"/>
  <c r="M294" i="12" s="1"/>
  <c r="BH293" i="6"/>
  <c r="L294" i="12" s="1"/>
  <c r="BA293" i="6"/>
  <c r="K294" i="12" s="1"/>
  <c r="BO292" i="6"/>
  <c r="M293" i="12" s="1"/>
  <c r="BH292" i="6"/>
  <c r="L293" i="12" s="1"/>
  <c r="BA292" i="6"/>
  <c r="K293" i="12" s="1"/>
  <c r="BO291" i="6"/>
  <c r="M292" i="12" s="1"/>
  <c r="BH291" i="6"/>
  <c r="L292" i="12" s="1"/>
  <c r="BA291" i="6"/>
  <c r="K292" i="12" s="1"/>
  <c r="BO290" i="6"/>
  <c r="M291" i="12" s="1"/>
  <c r="BH290" i="6"/>
  <c r="L291" i="12" s="1"/>
  <c r="BA290" i="6"/>
  <c r="K291" i="12" s="1"/>
  <c r="BO289" i="6"/>
  <c r="M290" i="12" s="1"/>
  <c r="BH289" i="6"/>
  <c r="L290" i="12" s="1"/>
  <c r="BA289" i="6"/>
  <c r="K290" i="12" s="1"/>
  <c r="BO288" i="6"/>
  <c r="M289" i="12" s="1"/>
  <c r="BH288" i="6"/>
  <c r="L289" i="12" s="1"/>
  <c r="BA288" i="6"/>
  <c r="K289" i="12" s="1"/>
  <c r="BO287" i="6"/>
  <c r="M288" i="12" s="1"/>
  <c r="BH287" i="6"/>
  <c r="L288" i="12" s="1"/>
  <c r="BA287" i="6"/>
  <c r="K288" i="12" s="1"/>
  <c r="BO286" i="6"/>
  <c r="M287" i="12" s="1"/>
  <c r="BH286" i="6"/>
  <c r="L287" i="12" s="1"/>
  <c r="BA286" i="6"/>
  <c r="K287" i="12" s="1"/>
  <c r="BO285" i="6"/>
  <c r="M286" i="12" s="1"/>
  <c r="BH285" i="6"/>
  <c r="L286" i="12" s="1"/>
  <c r="BA285" i="6"/>
  <c r="K286" i="12" s="1"/>
  <c r="BO284" i="6"/>
  <c r="M285" i="12" s="1"/>
  <c r="BH284" i="6"/>
  <c r="L285" i="12" s="1"/>
  <c r="BA284" i="6"/>
  <c r="K285" i="12" s="1"/>
  <c r="BO283" i="6"/>
  <c r="M284" i="12" s="1"/>
  <c r="BH283" i="6"/>
  <c r="L284" i="12" s="1"/>
  <c r="BA283" i="6"/>
  <c r="K284" i="12" s="1"/>
  <c r="BO282" i="6"/>
  <c r="M283" i="12" s="1"/>
  <c r="BH282" i="6"/>
  <c r="L283" i="12" s="1"/>
  <c r="BA282" i="6"/>
  <c r="K283" i="12" s="1"/>
  <c r="BO281" i="6"/>
  <c r="M282" i="12" s="1"/>
  <c r="BH281" i="6"/>
  <c r="L282" i="12" s="1"/>
  <c r="BA281" i="6"/>
  <c r="K282" i="12" s="1"/>
  <c r="BO280" i="6"/>
  <c r="M281" i="12" s="1"/>
  <c r="BH280" i="6"/>
  <c r="L281" i="12" s="1"/>
  <c r="BA280" i="6"/>
  <c r="K281" i="12" s="1"/>
  <c r="BO279" i="6"/>
  <c r="M280" i="12" s="1"/>
  <c r="BH279" i="6"/>
  <c r="L280" i="12" s="1"/>
  <c r="BA279" i="6"/>
  <c r="K280" i="12" s="1"/>
  <c r="BO278" i="6"/>
  <c r="M279" i="12" s="1"/>
  <c r="BH278" i="6"/>
  <c r="L279" i="12" s="1"/>
  <c r="BA278" i="6"/>
  <c r="K279" i="12" s="1"/>
  <c r="BO277" i="6"/>
  <c r="M278" i="12" s="1"/>
  <c r="BH277" i="6"/>
  <c r="L278" i="12" s="1"/>
  <c r="BA277" i="6"/>
  <c r="K278" i="12" s="1"/>
  <c r="BO276" i="6"/>
  <c r="M277" i="12" s="1"/>
  <c r="BH276" i="6"/>
  <c r="L277" i="12" s="1"/>
  <c r="BA276" i="6"/>
  <c r="K277" i="12" s="1"/>
  <c r="BO275" i="6"/>
  <c r="M276" i="12" s="1"/>
  <c r="BH275" i="6"/>
  <c r="L276" i="12" s="1"/>
  <c r="BA275" i="6"/>
  <c r="K276" i="12" s="1"/>
  <c r="BO274" i="6"/>
  <c r="M275" i="12" s="1"/>
  <c r="BH274" i="6"/>
  <c r="L275" i="12" s="1"/>
  <c r="BA274" i="6"/>
  <c r="K275" i="12" s="1"/>
  <c r="BO273" i="6"/>
  <c r="M274" i="12" s="1"/>
  <c r="BH273" i="6"/>
  <c r="L274" i="12" s="1"/>
  <c r="BA273" i="6"/>
  <c r="K274" i="12" s="1"/>
  <c r="BO272" i="6"/>
  <c r="M273" i="12" s="1"/>
  <c r="BH272" i="6"/>
  <c r="L273" i="12" s="1"/>
  <c r="BA272" i="6"/>
  <c r="K273" i="12" s="1"/>
  <c r="BO271" i="6"/>
  <c r="M272" i="12" s="1"/>
  <c r="BH271" i="6"/>
  <c r="L272" i="12" s="1"/>
  <c r="BA271" i="6"/>
  <c r="K272" i="12" s="1"/>
  <c r="BO270" i="6"/>
  <c r="M271" i="12" s="1"/>
  <c r="BH270" i="6"/>
  <c r="L271" i="12" s="1"/>
  <c r="BA270" i="6"/>
  <c r="K271" i="12" s="1"/>
  <c r="BO269" i="6"/>
  <c r="M270" i="12" s="1"/>
  <c r="BH269" i="6"/>
  <c r="L270" i="12" s="1"/>
  <c r="BA269" i="6"/>
  <c r="K270" i="12" s="1"/>
  <c r="BO268" i="6"/>
  <c r="M269" i="12" s="1"/>
  <c r="BH268" i="6"/>
  <c r="L269" i="12" s="1"/>
  <c r="BA268" i="6"/>
  <c r="K269" i="12" s="1"/>
  <c r="BO267" i="6"/>
  <c r="M268" i="12" s="1"/>
  <c r="BH267" i="6"/>
  <c r="L268" i="12" s="1"/>
  <c r="BA267" i="6"/>
  <c r="K268" i="12" s="1"/>
  <c r="BO266" i="6"/>
  <c r="M267" i="12" s="1"/>
  <c r="BH266" i="6"/>
  <c r="L267" i="12" s="1"/>
  <c r="BA266" i="6"/>
  <c r="K267" i="12" s="1"/>
  <c r="BO265" i="6"/>
  <c r="M266" i="12" s="1"/>
  <c r="BH265" i="6"/>
  <c r="L266" i="12" s="1"/>
  <c r="BA265" i="6"/>
  <c r="K266" i="12" s="1"/>
  <c r="BO264" i="6"/>
  <c r="M265" i="12" s="1"/>
  <c r="BH264" i="6"/>
  <c r="L265" i="12" s="1"/>
  <c r="BA264" i="6"/>
  <c r="K265" i="12" s="1"/>
  <c r="BO263" i="6"/>
  <c r="M264" i="12" s="1"/>
  <c r="BH263" i="6"/>
  <c r="L264" i="12" s="1"/>
  <c r="BA263" i="6"/>
  <c r="K264" i="12" s="1"/>
  <c r="BO262" i="6"/>
  <c r="M263" i="12" s="1"/>
  <c r="BH262" i="6"/>
  <c r="L263" i="12" s="1"/>
  <c r="BA262" i="6"/>
  <c r="K263" i="12" s="1"/>
  <c r="BO261" i="6"/>
  <c r="M262" i="12" s="1"/>
  <c r="BH261" i="6"/>
  <c r="L262" i="12" s="1"/>
  <c r="BA261" i="6"/>
  <c r="K262" i="12" s="1"/>
  <c r="BO260" i="6"/>
  <c r="M261" i="12" s="1"/>
  <c r="BH260" i="6"/>
  <c r="L261" i="12" s="1"/>
  <c r="BA260" i="6"/>
  <c r="K261" i="12" s="1"/>
  <c r="BO259" i="6"/>
  <c r="M260" i="12" s="1"/>
  <c r="BH259" i="6"/>
  <c r="L260" i="12" s="1"/>
  <c r="BA259" i="6"/>
  <c r="K260" i="12" s="1"/>
  <c r="BO258" i="6"/>
  <c r="M259" i="12" s="1"/>
  <c r="BH258" i="6"/>
  <c r="L259" i="12" s="1"/>
  <c r="BA258" i="6"/>
  <c r="K259" i="12" s="1"/>
  <c r="BO257" i="6"/>
  <c r="M258" i="12" s="1"/>
  <c r="BH257" i="6"/>
  <c r="L258" i="12" s="1"/>
  <c r="BA257" i="6"/>
  <c r="K258" i="12" s="1"/>
  <c r="BO256" i="6"/>
  <c r="M257" i="12" s="1"/>
  <c r="BH256" i="6"/>
  <c r="L257" i="12" s="1"/>
  <c r="BA256" i="6"/>
  <c r="K257" i="12" s="1"/>
  <c r="BO255" i="6"/>
  <c r="M256" i="12" s="1"/>
  <c r="BH255" i="6"/>
  <c r="L256" i="12" s="1"/>
  <c r="BA255" i="6"/>
  <c r="K256" i="12" s="1"/>
  <c r="BO254" i="6"/>
  <c r="M255" i="12" s="1"/>
  <c r="BH254" i="6"/>
  <c r="L255" i="12" s="1"/>
  <c r="BA254" i="6"/>
  <c r="K255" i="12" s="1"/>
  <c r="BO253" i="6"/>
  <c r="M254" i="12" s="1"/>
  <c r="BH253" i="6"/>
  <c r="L254" i="12" s="1"/>
  <c r="BA253" i="6"/>
  <c r="K254" i="12" s="1"/>
  <c r="BO252" i="6"/>
  <c r="M253" i="12" s="1"/>
  <c r="BH252" i="6"/>
  <c r="L253" i="12" s="1"/>
  <c r="BA252" i="6"/>
  <c r="K253" i="12" s="1"/>
  <c r="BO251" i="6"/>
  <c r="M252" i="12" s="1"/>
  <c r="BH251" i="6"/>
  <c r="L252" i="12" s="1"/>
  <c r="BA251" i="6"/>
  <c r="K252" i="12" s="1"/>
  <c r="BO250" i="6"/>
  <c r="M251" i="12" s="1"/>
  <c r="BH250" i="6"/>
  <c r="L251" i="12" s="1"/>
  <c r="BA250" i="6"/>
  <c r="K251" i="12" s="1"/>
  <c r="BO249" i="6"/>
  <c r="M250" i="12" s="1"/>
  <c r="BH249" i="6"/>
  <c r="L250" i="12" s="1"/>
  <c r="BA249" i="6"/>
  <c r="K250" i="12" s="1"/>
  <c r="BO248" i="6"/>
  <c r="M249" i="12" s="1"/>
  <c r="BH248" i="6"/>
  <c r="L249" i="12" s="1"/>
  <c r="BA248" i="6"/>
  <c r="K249" i="12" s="1"/>
  <c r="BO247" i="6"/>
  <c r="M248" i="12" s="1"/>
  <c r="BH247" i="6"/>
  <c r="L248" i="12" s="1"/>
  <c r="BA247" i="6"/>
  <c r="K248" i="12" s="1"/>
  <c r="BO246" i="6"/>
  <c r="M247" i="12" s="1"/>
  <c r="BH246" i="6"/>
  <c r="L247" i="12" s="1"/>
  <c r="BA246" i="6"/>
  <c r="K247" i="12" s="1"/>
  <c r="BO245" i="6"/>
  <c r="M246" i="12" s="1"/>
  <c r="BH245" i="6"/>
  <c r="L246" i="12" s="1"/>
  <c r="BA245" i="6"/>
  <c r="K246" i="12" s="1"/>
  <c r="BO244" i="6"/>
  <c r="M245" i="12" s="1"/>
  <c r="BH244" i="6"/>
  <c r="L245" i="12" s="1"/>
  <c r="BA244" i="6"/>
  <c r="K245" i="12" s="1"/>
  <c r="BO243" i="6"/>
  <c r="M244" i="12" s="1"/>
  <c r="BH243" i="6"/>
  <c r="L244" i="12" s="1"/>
  <c r="BA243" i="6"/>
  <c r="K244" i="12" s="1"/>
  <c r="BO242" i="6"/>
  <c r="M243" i="12" s="1"/>
  <c r="BH242" i="6"/>
  <c r="L243" i="12" s="1"/>
  <c r="BA242" i="6"/>
  <c r="K243" i="12" s="1"/>
  <c r="BO241" i="6"/>
  <c r="M242" i="12" s="1"/>
  <c r="BH241" i="6"/>
  <c r="L242" i="12" s="1"/>
  <c r="BA241" i="6"/>
  <c r="K242" i="12" s="1"/>
  <c r="BO240" i="6"/>
  <c r="M241" i="12" s="1"/>
  <c r="BH240" i="6"/>
  <c r="L241" i="12" s="1"/>
  <c r="BA240" i="6"/>
  <c r="K241" i="12" s="1"/>
  <c r="BO239" i="6"/>
  <c r="M240" i="12" s="1"/>
  <c r="BH239" i="6"/>
  <c r="L240" i="12" s="1"/>
  <c r="BA239" i="6"/>
  <c r="K240" i="12" s="1"/>
  <c r="BO238" i="6"/>
  <c r="M239" i="12" s="1"/>
  <c r="BH238" i="6"/>
  <c r="L239" i="12" s="1"/>
  <c r="BA238" i="6"/>
  <c r="K239" i="12" s="1"/>
  <c r="BO237" i="6"/>
  <c r="M238" i="12" s="1"/>
  <c r="BH237" i="6"/>
  <c r="L238" i="12" s="1"/>
  <c r="BA237" i="6"/>
  <c r="K238" i="12" s="1"/>
  <c r="BO236" i="6"/>
  <c r="M237" i="12" s="1"/>
  <c r="BH236" i="6"/>
  <c r="L237" i="12" s="1"/>
  <c r="BA236" i="6"/>
  <c r="K237" i="12" s="1"/>
  <c r="BO235" i="6"/>
  <c r="M236" i="12" s="1"/>
  <c r="BH235" i="6"/>
  <c r="L236" i="12" s="1"/>
  <c r="BA235" i="6"/>
  <c r="K236" i="12" s="1"/>
  <c r="BO234" i="6"/>
  <c r="M235" i="12" s="1"/>
  <c r="BH234" i="6"/>
  <c r="L235" i="12" s="1"/>
  <c r="BA234" i="6"/>
  <c r="K235" i="12" s="1"/>
  <c r="BO233" i="6"/>
  <c r="M234" i="12" s="1"/>
  <c r="BH233" i="6"/>
  <c r="L234" i="12" s="1"/>
  <c r="BA233" i="6"/>
  <c r="K234" i="12" s="1"/>
  <c r="BO232" i="6"/>
  <c r="M233" i="12" s="1"/>
  <c r="BH232" i="6"/>
  <c r="L233" i="12" s="1"/>
  <c r="BA232" i="6"/>
  <c r="K233" i="12" s="1"/>
  <c r="BO231" i="6"/>
  <c r="M232" i="12" s="1"/>
  <c r="BH231" i="6"/>
  <c r="L232" i="12" s="1"/>
  <c r="BA231" i="6"/>
  <c r="K232" i="12" s="1"/>
  <c r="BO230" i="6"/>
  <c r="M231" i="12" s="1"/>
  <c r="BH230" i="6"/>
  <c r="L231" i="12" s="1"/>
  <c r="BA230" i="6"/>
  <c r="K231" i="12" s="1"/>
  <c r="BO229" i="6"/>
  <c r="M230" i="12" s="1"/>
  <c r="BH229" i="6"/>
  <c r="L230" i="12" s="1"/>
  <c r="BA229" i="6"/>
  <c r="K230" i="12" s="1"/>
  <c r="BO228" i="6"/>
  <c r="M229" i="12" s="1"/>
  <c r="BH228" i="6"/>
  <c r="L229" i="12" s="1"/>
  <c r="BA228" i="6"/>
  <c r="K229" i="12" s="1"/>
  <c r="BO227" i="6"/>
  <c r="M228" i="12" s="1"/>
  <c r="BH227" i="6"/>
  <c r="L228" i="12" s="1"/>
  <c r="BA227" i="6"/>
  <c r="K228" i="12" s="1"/>
  <c r="BO226" i="6"/>
  <c r="M227" i="12" s="1"/>
  <c r="BH226" i="6"/>
  <c r="L227" i="12" s="1"/>
  <c r="BA226" i="6"/>
  <c r="K227" i="12" s="1"/>
  <c r="BO225" i="6"/>
  <c r="M226" i="12" s="1"/>
  <c r="BH225" i="6"/>
  <c r="L226" i="12" s="1"/>
  <c r="BA225" i="6"/>
  <c r="K226" i="12" s="1"/>
  <c r="BO224" i="6"/>
  <c r="M225" i="12" s="1"/>
  <c r="BH224" i="6"/>
  <c r="L225" i="12" s="1"/>
  <c r="BA224" i="6"/>
  <c r="K225" i="12" s="1"/>
  <c r="BO223" i="6"/>
  <c r="M224" i="12" s="1"/>
  <c r="BH223" i="6"/>
  <c r="L224" i="12" s="1"/>
  <c r="BA223" i="6"/>
  <c r="K224" i="12" s="1"/>
  <c r="BO222" i="6"/>
  <c r="M223" i="12" s="1"/>
  <c r="BH222" i="6"/>
  <c r="L223" i="12" s="1"/>
  <c r="BA222" i="6"/>
  <c r="K223" i="12" s="1"/>
  <c r="BO221" i="6"/>
  <c r="M222" i="12" s="1"/>
  <c r="BH221" i="6"/>
  <c r="L222" i="12" s="1"/>
  <c r="BA221" i="6"/>
  <c r="K222" i="12" s="1"/>
  <c r="BO220" i="6"/>
  <c r="M221" i="12" s="1"/>
  <c r="BH220" i="6"/>
  <c r="L221" i="12" s="1"/>
  <c r="BA220" i="6"/>
  <c r="K221" i="12" s="1"/>
  <c r="BO219" i="6"/>
  <c r="M220" i="12" s="1"/>
  <c r="BH219" i="6"/>
  <c r="L220" i="12" s="1"/>
  <c r="BA219" i="6"/>
  <c r="K220" i="12" s="1"/>
  <c r="BO218" i="6"/>
  <c r="M219" i="12" s="1"/>
  <c r="BH218" i="6"/>
  <c r="L219" i="12" s="1"/>
  <c r="BA218" i="6"/>
  <c r="K219" i="12" s="1"/>
  <c r="BO217" i="6"/>
  <c r="M218" i="12" s="1"/>
  <c r="BH217" i="6"/>
  <c r="L218" i="12" s="1"/>
  <c r="BA217" i="6"/>
  <c r="K218" i="12" s="1"/>
  <c r="BO216" i="6"/>
  <c r="M217" i="12" s="1"/>
  <c r="BH216" i="6"/>
  <c r="L217" i="12" s="1"/>
  <c r="BA216" i="6"/>
  <c r="K217" i="12" s="1"/>
  <c r="BO215" i="6"/>
  <c r="M216" i="12" s="1"/>
  <c r="BH215" i="6"/>
  <c r="L216" i="12" s="1"/>
  <c r="BA215" i="6"/>
  <c r="K216" i="12" s="1"/>
  <c r="BO214" i="6"/>
  <c r="M215" i="12" s="1"/>
  <c r="BH214" i="6"/>
  <c r="L215" i="12" s="1"/>
  <c r="BA214" i="6"/>
  <c r="K215" i="12" s="1"/>
  <c r="BO213" i="6"/>
  <c r="M214" i="12" s="1"/>
  <c r="BH213" i="6"/>
  <c r="L214" i="12" s="1"/>
  <c r="BA213" i="6"/>
  <c r="K214" i="12" s="1"/>
  <c r="BO212" i="6"/>
  <c r="M213" i="12" s="1"/>
  <c r="BH212" i="6"/>
  <c r="L213" i="12" s="1"/>
  <c r="BA212" i="6"/>
  <c r="K213" i="12" s="1"/>
  <c r="BO211" i="6"/>
  <c r="M212" i="12" s="1"/>
  <c r="BH211" i="6"/>
  <c r="L212" i="12" s="1"/>
  <c r="BA211" i="6"/>
  <c r="K212" i="12" s="1"/>
  <c r="BO210" i="6"/>
  <c r="M211" i="12" s="1"/>
  <c r="BH210" i="6"/>
  <c r="L211" i="12" s="1"/>
  <c r="BA210" i="6"/>
  <c r="K211" i="12" s="1"/>
  <c r="BO209" i="6"/>
  <c r="M210" i="12" s="1"/>
  <c r="BH209" i="6"/>
  <c r="L210" i="12" s="1"/>
  <c r="BA209" i="6"/>
  <c r="K210" i="12" s="1"/>
  <c r="BO208" i="6"/>
  <c r="M209" i="12" s="1"/>
  <c r="BH208" i="6"/>
  <c r="L209" i="12" s="1"/>
  <c r="BA208" i="6"/>
  <c r="K209" i="12" s="1"/>
  <c r="BO207" i="6"/>
  <c r="M208" i="12" s="1"/>
  <c r="BH207" i="6"/>
  <c r="L208" i="12" s="1"/>
  <c r="BA207" i="6"/>
  <c r="K208" i="12" s="1"/>
  <c r="BO206" i="6"/>
  <c r="M207" i="12" s="1"/>
  <c r="BH206" i="6"/>
  <c r="L207" i="12" s="1"/>
  <c r="BA206" i="6"/>
  <c r="K207" i="12" s="1"/>
  <c r="BO205" i="6"/>
  <c r="M206" i="12" s="1"/>
  <c r="BH205" i="6"/>
  <c r="L206" i="12" s="1"/>
  <c r="BA205" i="6"/>
  <c r="K206" i="12" s="1"/>
  <c r="BO204" i="6"/>
  <c r="M205" i="12" s="1"/>
  <c r="BH204" i="6"/>
  <c r="L205" i="12" s="1"/>
  <c r="BA204" i="6"/>
  <c r="K205" i="12" s="1"/>
  <c r="BO203" i="6"/>
  <c r="M204" i="12" s="1"/>
  <c r="BH203" i="6"/>
  <c r="L204" i="12" s="1"/>
  <c r="BA203" i="6"/>
  <c r="K204" i="12" s="1"/>
  <c r="BO202" i="6"/>
  <c r="M203" i="12" s="1"/>
  <c r="BH202" i="6"/>
  <c r="L203" i="12" s="1"/>
  <c r="BA202" i="6"/>
  <c r="K203" i="12" s="1"/>
  <c r="BO201" i="6"/>
  <c r="M202" i="12" s="1"/>
  <c r="BH201" i="6"/>
  <c r="L202" i="12" s="1"/>
  <c r="BA201" i="6"/>
  <c r="K202" i="12" s="1"/>
  <c r="BO200" i="6"/>
  <c r="M201" i="12" s="1"/>
  <c r="BH200" i="6"/>
  <c r="L201" i="12" s="1"/>
  <c r="BA200" i="6"/>
  <c r="K201" i="12" s="1"/>
  <c r="BO199" i="6"/>
  <c r="M200" i="12" s="1"/>
  <c r="BH199" i="6"/>
  <c r="L200" i="12" s="1"/>
  <c r="BA199" i="6"/>
  <c r="K200" i="12" s="1"/>
  <c r="BO198" i="6"/>
  <c r="M199" i="12" s="1"/>
  <c r="BH198" i="6"/>
  <c r="L199" i="12" s="1"/>
  <c r="BA198" i="6"/>
  <c r="K199" i="12" s="1"/>
  <c r="BO197" i="6"/>
  <c r="M198" i="12" s="1"/>
  <c r="BH197" i="6"/>
  <c r="L198" i="12" s="1"/>
  <c r="BA197" i="6"/>
  <c r="K198" i="12" s="1"/>
  <c r="BO196" i="6"/>
  <c r="M197" i="12" s="1"/>
  <c r="BH196" i="6"/>
  <c r="L197" i="12" s="1"/>
  <c r="BA196" i="6"/>
  <c r="K197" i="12" s="1"/>
  <c r="BO195" i="6"/>
  <c r="M196" i="12" s="1"/>
  <c r="BH195" i="6"/>
  <c r="L196" i="12" s="1"/>
  <c r="BA195" i="6"/>
  <c r="K196" i="12" s="1"/>
  <c r="BO194" i="6"/>
  <c r="M195" i="12" s="1"/>
  <c r="BH194" i="6"/>
  <c r="L195" i="12" s="1"/>
  <c r="BA194" i="6"/>
  <c r="K195" i="12" s="1"/>
  <c r="BO193" i="6"/>
  <c r="M194" i="12" s="1"/>
  <c r="BH193" i="6"/>
  <c r="L194" i="12" s="1"/>
  <c r="BA193" i="6"/>
  <c r="K194" i="12" s="1"/>
  <c r="BO192" i="6"/>
  <c r="M193" i="12" s="1"/>
  <c r="BH192" i="6"/>
  <c r="L193" i="12" s="1"/>
  <c r="BA192" i="6"/>
  <c r="K193" i="12" s="1"/>
  <c r="BO191" i="6"/>
  <c r="M192" i="12" s="1"/>
  <c r="BH191" i="6"/>
  <c r="L192" i="12" s="1"/>
  <c r="BA191" i="6"/>
  <c r="K192" i="12" s="1"/>
  <c r="BO190" i="6"/>
  <c r="M191" i="12" s="1"/>
  <c r="BH190" i="6"/>
  <c r="L191" i="12" s="1"/>
  <c r="BA190" i="6"/>
  <c r="K191" i="12" s="1"/>
  <c r="BO189" i="6"/>
  <c r="M190" i="12" s="1"/>
  <c r="BH189" i="6"/>
  <c r="L190" i="12" s="1"/>
  <c r="BA189" i="6"/>
  <c r="K190" i="12" s="1"/>
  <c r="BO188" i="6"/>
  <c r="M189" i="12" s="1"/>
  <c r="BH188" i="6"/>
  <c r="L189" i="12" s="1"/>
  <c r="BA188" i="6"/>
  <c r="K189" i="12" s="1"/>
  <c r="BO187" i="6"/>
  <c r="M188" i="12" s="1"/>
  <c r="BH187" i="6"/>
  <c r="L188" i="12" s="1"/>
  <c r="BA187" i="6"/>
  <c r="K188" i="12" s="1"/>
  <c r="BO186" i="6"/>
  <c r="M187" i="12" s="1"/>
  <c r="BH186" i="6"/>
  <c r="L187" i="12" s="1"/>
  <c r="BA186" i="6"/>
  <c r="K187" i="12" s="1"/>
  <c r="BO185" i="6"/>
  <c r="M186" i="12" s="1"/>
  <c r="BH185" i="6"/>
  <c r="L186" i="12" s="1"/>
  <c r="BA185" i="6"/>
  <c r="K186" i="12" s="1"/>
  <c r="BO184" i="6"/>
  <c r="M185" i="12" s="1"/>
  <c r="BH184" i="6"/>
  <c r="L185" i="12" s="1"/>
  <c r="BA184" i="6"/>
  <c r="K185" i="12" s="1"/>
  <c r="BO183" i="6"/>
  <c r="M184" i="12" s="1"/>
  <c r="BH183" i="6"/>
  <c r="L184" i="12" s="1"/>
  <c r="BA183" i="6"/>
  <c r="K184" i="12" s="1"/>
  <c r="BO182" i="6"/>
  <c r="M183" i="12" s="1"/>
  <c r="BH182" i="6"/>
  <c r="L183" i="12" s="1"/>
  <c r="BA182" i="6"/>
  <c r="K183" i="12" s="1"/>
  <c r="BO181" i="6"/>
  <c r="M182" i="12" s="1"/>
  <c r="BH181" i="6"/>
  <c r="L182" i="12" s="1"/>
  <c r="BA181" i="6"/>
  <c r="K182" i="12" s="1"/>
  <c r="BO180" i="6"/>
  <c r="M181" i="12" s="1"/>
  <c r="BH180" i="6"/>
  <c r="L181" i="12" s="1"/>
  <c r="BA180" i="6"/>
  <c r="K181" i="12" s="1"/>
  <c r="BO179" i="6"/>
  <c r="M180" i="12" s="1"/>
  <c r="BH179" i="6"/>
  <c r="L180" i="12" s="1"/>
  <c r="BA179" i="6"/>
  <c r="K180" i="12" s="1"/>
  <c r="BO178" i="6"/>
  <c r="M179" i="12" s="1"/>
  <c r="BH178" i="6"/>
  <c r="L179" i="12" s="1"/>
  <c r="BA178" i="6"/>
  <c r="K179" i="12" s="1"/>
  <c r="BO177" i="6"/>
  <c r="M178" i="12" s="1"/>
  <c r="BH177" i="6"/>
  <c r="L178" i="12" s="1"/>
  <c r="BA177" i="6"/>
  <c r="K178" i="12" s="1"/>
  <c r="BO176" i="6"/>
  <c r="M177" i="12" s="1"/>
  <c r="BH176" i="6"/>
  <c r="L177" i="12" s="1"/>
  <c r="BA176" i="6"/>
  <c r="K177" i="12" s="1"/>
  <c r="BO175" i="6"/>
  <c r="M176" i="12" s="1"/>
  <c r="BH175" i="6"/>
  <c r="L176" i="12" s="1"/>
  <c r="BA175" i="6"/>
  <c r="K176" i="12" s="1"/>
  <c r="BO174" i="6"/>
  <c r="M175" i="12" s="1"/>
  <c r="BH174" i="6"/>
  <c r="L175" i="12" s="1"/>
  <c r="BA174" i="6"/>
  <c r="K175" i="12" s="1"/>
  <c r="BO173" i="6"/>
  <c r="M174" i="12" s="1"/>
  <c r="BH173" i="6"/>
  <c r="L174" i="12" s="1"/>
  <c r="BA173" i="6"/>
  <c r="K174" i="12" s="1"/>
  <c r="BO172" i="6"/>
  <c r="M173" i="12" s="1"/>
  <c r="BH172" i="6"/>
  <c r="L173" i="12" s="1"/>
  <c r="BA172" i="6"/>
  <c r="K173" i="12" s="1"/>
  <c r="BO171" i="6"/>
  <c r="M172" i="12" s="1"/>
  <c r="BH171" i="6"/>
  <c r="L172" i="12" s="1"/>
  <c r="BA171" i="6"/>
  <c r="K172" i="12" s="1"/>
  <c r="BO170" i="6"/>
  <c r="M171" i="12" s="1"/>
  <c r="BH170" i="6"/>
  <c r="L171" i="12" s="1"/>
  <c r="BA170" i="6"/>
  <c r="K171" i="12" s="1"/>
  <c r="BO169" i="6"/>
  <c r="M170" i="12" s="1"/>
  <c r="BH169" i="6"/>
  <c r="L170" i="12" s="1"/>
  <c r="BA169" i="6"/>
  <c r="K170" i="12" s="1"/>
  <c r="BO168" i="6"/>
  <c r="M169" i="12" s="1"/>
  <c r="BH168" i="6"/>
  <c r="L169" i="12" s="1"/>
  <c r="BA168" i="6"/>
  <c r="K169" i="12" s="1"/>
  <c r="BO167" i="6"/>
  <c r="M168" i="12" s="1"/>
  <c r="BH167" i="6"/>
  <c r="L168" i="12" s="1"/>
  <c r="BA167" i="6"/>
  <c r="K168" i="12" s="1"/>
  <c r="BO166" i="6"/>
  <c r="M167" i="12" s="1"/>
  <c r="BH166" i="6"/>
  <c r="L167" i="12" s="1"/>
  <c r="BA166" i="6"/>
  <c r="K167" i="12" s="1"/>
  <c r="BO165" i="6"/>
  <c r="M166" i="12" s="1"/>
  <c r="BH165" i="6"/>
  <c r="L166" i="12" s="1"/>
  <c r="BA165" i="6"/>
  <c r="K166" i="12" s="1"/>
  <c r="BO164" i="6"/>
  <c r="M165" i="12" s="1"/>
  <c r="BH164" i="6"/>
  <c r="L165" i="12" s="1"/>
  <c r="BA164" i="6"/>
  <c r="K165" i="12" s="1"/>
  <c r="BO163" i="6"/>
  <c r="M164" i="12" s="1"/>
  <c r="BH163" i="6"/>
  <c r="L164" i="12" s="1"/>
  <c r="BA163" i="6"/>
  <c r="K164" i="12" s="1"/>
  <c r="BO162" i="6"/>
  <c r="M163" i="12" s="1"/>
  <c r="BH162" i="6"/>
  <c r="L163" i="12" s="1"/>
  <c r="BA162" i="6"/>
  <c r="K163" i="12" s="1"/>
  <c r="BO161" i="6"/>
  <c r="M162" i="12" s="1"/>
  <c r="BH161" i="6"/>
  <c r="L162" i="12" s="1"/>
  <c r="BA161" i="6"/>
  <c r="K162" i="12" s="1"/>
  <c r="BO160" i="6"/>
  <c r="M161" i="12" s="1"/>
  <c r="BH160" i="6"/>
  <c r="L161" i="12" s="1"/>
  <c r="BA160" i="6"/>
  <c r="K161" i="12" s="1"/>
  <c r="BO159" i="6"/>
  <c r="M160" i="12" s="1"/>
  <c r="BH159" i="6"/>
  <c r="L160" i="12" s="1"/>
  <c r="BA159" i="6"/>
  <c r="K160" i="12" s="1"/>
  <c r="BO158" i="6"/>
  <c r="M159" i="12" s="1"/>
  <c r="BH158" i="6"/>
  <c r="L159" i="12" s="1"/>
  <c r="BA158" i="6"/>
  <c r="K159" i="12" s="1"/>
  <c r="BO157" i="6"/>
  <c r="M158" i="12" s="1"/>
  <c r="BH157" i="6"/>
  <c r="L158" i="12" s="1"/>
  <c r="BA157" i="6"/>
  <c r="K158" i="12" s="1"/>
  <c r="BO156" i="6"/>
  <c r="M157" i="12" s="1"/>
  <c r="BH156" i="6"/>
  <c r="L157" i="12" s="1"/>
  <c r="BA156" i="6"/>
  <c r="K157" i="12" s="1"/>
  <c r="BO155" i="6"/>
  <c r="M156" i="12" s="1"/>
  <c r="BH155" i="6"/>
  <c r="L156" i="12" s="1"/>
  <c r="BA155" i="6"/>
  <c r="K156" i="12" s="1"/>
  <c r="BO154" i="6"/>
  <c r="M155" i="12" s="1"/>
  <c r="BH154" i="6"/>
  <c r="L155" i="12" s="1"/>
  <c r="BA154" i="6"/>
  <c r="K155" i="12" s="1"/>
  <c r="BO153" i="6"/>
  <c r="M154" i="12" s="1"/>
  <c r="BH153" i="6"/>
  <c r="L154" i="12" s="1"/>
  <c r="BA153" i="6"/>
  <c r="K154" i="12" s="1"/>
  <c r="BO152" i="6"/>
  <c r="M153" i="12" s="1"/>
  <c r="BH152" i="6"/>
  <c r="L153" i="12" s="1"/>
  <c r="BA152" i="6"/>
  <c r="K153" i="12" s="1"/>
  <c r="BO151" i="6"/>
  <c r="M152" i="12" s="1"/>
  <c r="BH151" i="6"/>
  <c r="L152" i="12" s="1"/>
  <c r="BA151" i="6"/>
  <c r="K152" i="12" s="1"/>
  <c r="BO150" i="6"/>
  <c r="M151" i="12" s="1"/>
  <c r="BH150" i="6"/>
  <c r="L151" i="12" s="1"/>
  <c r="BA150" i="6"/>
  <c r="K151" i="12" s="1"/>
  <c r="BO149" i="6"/>
  <c r="M150" i="12" s="1"/>
  <c r="BH149" i="6"/>
  <c r="L150" i="12" s="1"/>
  <c r="BA149" i="6"/>
  <c r="K150" i="12" s="1"/>
  <c r="BO148" i="6"/>
  <c r="M149" i="12" s="1"/>
  <c r="BH148" i="6"/>
  <c r="L149" i="12" s="1"/>
  <c r="BA148" i="6"/>
  <c r="K149" i="12" s="1"/>
  <c r="BO147" i="6"/>
  <c r="M148" i="12" s="1"/>
  <c r="BH147" i="6"/>
  <c r="L148" i="12" s="1"/>
  <c r="BA147" i="6"/>
  <c r="K148" i="12" s="1"/>
  <c r="BO146" i="6"/>
  <c r="M147" i="12" s="1"/>
  <c r="BH146" i="6"/>
  <c r="L147" i="12" s="1"/>
  <c r="BA146" i="6"/>
  <c r="K147" i="12" s="1"/>
  <c r="BO145" i="6"/>
  <c r="M146" i="12" s="1"/>
  <c r="BH145" i="6"/>
  <c r="L146" i="12" s="1"/>
  <c r="BA145" i="6"/>
  <c r="K146" i="12" s="1"/>
  <c r="BO144" i="6"/>
  <c r="M145" i="12" s="1"/>
  <c r="BH144" i="6"/>
  <c r="L145" i="12" s="1"/>
  <c r="BA144" i="6"/>
  <c r="K145" i="12" s="1"/>
  <c r="BO143" i="6"/>
  <c r="M144" i="12" s="1"/>
  <c r="BH143" i="6"/>
  <c r="L144" i="12" s="1"/>
  <c r="BA143" i="6"/>
  <c r="K144" i="12" s="1"/>
  <c r="BO142" i="6"/>
  <c r="M143" i="12" s="1"/>
  <c r="BH142" i="6"/>
  <c r="L143" i="12" s="1"/>
  <c r="BA142" i="6"/>
  <c r="K143" i="12" s="1"/>
  <c r="BO141" i="6"/>
  <c r="M142" i="12" s="1"/>
  <c r="BH141" i="6"/>
  <c r="L142" i="12" s="1"/>
  <c r="BA141" i="6"/>
  <c r="K142" i="12" s="1"/>
  <c r="BO140" i="6"/>
  <c r="M141" i="12" s="1"/>
  <c r="BH140" i="6"/>
  <c r="L141" i="12" s="1"/>
  <c r="BA140" i="6"/>
  <c r="K141" i="12" s="1"/>
  <c r="BO139" i="6"/>
  <c r="M140" i="12" s="1"/>
  <c r="BH139" i="6"/>
  <c r="L140" i="12" s="1"/>
  <c r="BA139" i="6"/>
  <c r="K140" i="12" s="1"/>
  <c r="BO138" i="6"/>
  <c r="M139" i="12" s="1"/>
  <c r="BH138" i="6"/>
  <c r="L139" i="12" s="1"/>
  <c r="BA138" i="6"/>
  <c r="K139" i="12" s="1"/>
  <c r="BO137" i="6"/>
  <c r="M138" i="12" s="1"/>
  <c r="BH137" i="6"/>
  <c r="L138" i="12" s="1"/>
  <c r="BA137" i="6"/>
  <c r="K138" i="12" s="1"/>
  <c r="BO136" i="6"/>
  <c r="M137" i="12" s="1"/>
  <c r="BH136" i="6"/>
  <c r="L137" i="12" s="1"/>
  <c r="BA136" i="6"/>
  <c r="K137" i="12" s="1"/>
  <c r="BO135" i="6"/>
  <c r="M136" i="12" s="1"/>
  <c r="BH135" i="6"/>
  <c r="L136" i="12" s="1"/>
  <c r="BA135" i="6"/>
  <c r="K136" i="12" s="1"/>
  <c r="BO134" i="6"/>
  <c r="M135" i="12" s="1"/>
  <c r="BH134" i="6"/>
  <c r="L135" i="12" s="1"/>
  <c r="BA134" i="6"/>
  <c r="K135" i="12" s="1"/>
  <c r="BO133" i="6"/>
  <c r="M134" i="12" s="1"/>
  <c r="BH133" i="6"/>
  <c r="L134" i="12" s="1"/>
  <c r="BA133" i="6"/>
  <c r="K134" i="12" s="1"/>
  <c r="BO132" i="6"/>
  <c r="M133" i="12" s="1"/>
  <c r="BH132" i="6"/>
  <c r="L133" i="12" s="1"/>
  <c r="BA132" i="6"/>
  <c r="K133" i="12" s="1"/>
  <c r="BO131" i="6"/>
  <c r="M132" i="12" s="1"/>
  <c r="BH131" i="6"/>
  <c r="L132" i="12" s="1"/>
  <c r="BA131" i="6"/>
  <c r="K132" i="12" s="1"/>
  <c r="BO130" i="6"/>
  <c r="M131" i="12" s="1"/>
  <c r="BH130" i="6"/>
  <c r="L131" i="12" s="1"/>
  <c r="BA130" i="6"/>
  <c r="K131" i="12" s="1"/>
  <c r="BO129" i="6"/>
  <c r="M130" i="12" s="1"/>
  <c r="BH129" i="6"/>
  <c r="L130" i="12" s="1"/>
  <c r="BA129" i="6"/>
  <c r="K130" i="12" s="1"/>
  <c r="BO128" i="6"/>
  <c r="M129" i="12" s="1"/>
  <c r="BH128" i="6"/>
  <c r="L129" i="12" s="1"/>
  <c r="BA128" i="6"/>
  <c r="K129" i="12" s="1"/>
  <c r="BO127" i="6"/>
  <c r="M128" i="12" s="1"/>
  <c r="BH127" i="6"/>
  <c r="L128" i="12" s="1"/>
  <c r="BA127" i="6"/>
  <c r="K128" i="12" s="1"/>
  <c r="BO126" i="6"/>
  <c r="M127" i="12" s="1"/>
  <c r="BH126" i="6"/>
  <c r="L127" i="12" s="1"/>
  <c r="BA126" i="6"/>
  <c r="K127" i="12" s="1"/>
  <c r="BO125" i="6"/>
  <c r="M126" i="12" s="1"/>
  <c r="BH125" i="6"/>
  <c r="L126" i="12" s="1"/>
  <c r="BA125" i="6"/>
  <c r="K126" i="12" s="1"/>
  <c r="BO124" i="6"/>
  <c r="M125" i="12" s="1"/>
  <c r="BH124" i="6"/>
  <c r="L125" i="12" s="1"/>
  <c r="BA124" i="6"/>
  <c r="K125" i="12" s="1"/>
  <c r="BO123" i="6"/>
  <c r="M124" i="12" s="1"/>
  <c r="BH123" i="6"/>
  <c r="L124" i="12" s="1"/>
  <c r="BA123" i="6"/>
  <c r="K124" i="12" s="1"/>
  <c r="BO122" i="6"/>
  <c r="M123" i="12" s="1"/>
  <c r="BH122" i="6"/>
  <c r="L123" i="12" s="1"/>
  <c r="BA122" i="6"/>
  <c r="K123" i="12" s="1"/>
  <c r="BO121" i="6"/>
  <c r="M122" i="12" s="1"/>
  <c r="BH121" i="6"/>
  <c r="L122" i="12" s="1"/>
  <c r="BA121" i="6"/>
  <c r="K122" i="12" s="1"/>
  <c r="BO120" i="6"/>
  <c r="M121" i="12" s="1"/>
  <c r="BH120" i="6"/>
  <c r="L121" i="12" s="1"/>
  <c r="BA120" i="6"/>
  <c r="K121" i="12" s="1"/>
  <c r="BO119" i="6"/>
  <c r="M120" i="12" s="1"/>
  <c r="BH119" i="6"/>
  <c r="L120" i="12" s="1"/>
  <c r="BA119" i="6"/>
  <c r="K120" i="12" s="1"/>
  <c r="BO118" i="6"/>
  <c r="M119" i="12" s="1"/>
  <c r="BH118" i="6"/>
  <c r="L119" i="12" s="1"/>
  <c r="BA118" i="6"/>
  <c r="K119" i="12" s="1"/>
  <c r="BO117" i="6"/>
  <c r="M118" i="12" s="1"/>
  <c r="BH117" i="6"/>
  <c r="L118" i="12" s="1"/>
  <c r="BA117" i="6"/>
  <c r="K118" i="12" s="1"/>
  <c r="BO116" i="6"/>
  <c r="M117" i="12" s="1"/>
  <c r="BH116" i="6"/>
  <c r="L117" i="12" s="1"/>
  <c r="BA116" i="6"/>
  <c r="K117" i="12" s="1"/>
  <c r="BO115" i="6"/>
  <c r="M116" i="12" s="1"/>
  <c r="BH115" i="6"/>
  <c r="L116" i="12" s="1"/>
  <c r="BA115" i="6"/>
  <c r="K116" i="12" s="1"/>
  <c r="BO114" i="6"/>
  <c r="M115" i="12" s="1"/>
  <c r="BH114" i="6"/>
  <c r="L115" i="12" s="1"/>
  <c r="BA114" i="6"/>
  <c r="K115" i="12" s="1"/>
  <c r="BO113" i="6"/>
  <c r="M114" i="12" s="1"/>
  <c r="BH113" i="6"/>
  <c r="L114" i="12" s="1"/>
  <c r="BA113" i="6"/>
  <c r="K114" i="12" s="1"/>
  <c r="BO112" i="6"/>
  <c r="M113" i="12" s="1"/>
  <c r="BH112" i="6"/>
  <c r="L113" i="12" s="1"/>
  <c r="BA112" i="6"/>
  <c r="K113" i="12" s="1"/>
  <c r="BO111" i="6"/>
  <c r="M112" i="12" s="1"/>
  <c r="BH111" i="6"/>
  <c r="L112" i="12" s="1"/>
  <c r="BA111" i="6"/>
  <c r="K112" i="12" s="1"/>
  <c r="BO110" i="6"/>
  <c r="M111" i="12" s="1"/>
  <c r="BH110" i="6"/>
  <c r="L111" i="12" s="1"/>
  <c r="BA110" i="6"/>
  <c r="K111" i="12" s="1"/>
  <c r="BO109" i="6"/>
  <c r="M110" i="12" s="1"/>
  <c r="BH109" i="6"/>
  <c r="L110" i="12" s="1"/>
  <c r="BA109" i="6"/>
  <c r="K110" i="12" s="1"/>
  <c r="BO108" i="6"/>
  <c r="M109" i="12" s="1"/>
  <c r="BH108" i="6"/>
  <c r="L109" i="12" s="1"/>
  <c r="BA108" i="6"/>
  <c r="K109" i="12" s="1"/>
  <c r="BO107" i="6"/>
  <c r="M108" i="12" s="1"/>
  <c r="BH107" i="6"/>
  <c r="L108" i="12" s="1"/>
  <c r="BA107" i="6"/>
  <c r="K108" i="12" s="1"/>
  <c r="BO106" i="6"/>
  <c r="M107" i="12" s="1"/>
  <c r="BH106" i="6"/>
  <c r="L107" i="12" s="1"/>
  <c r="BA106" i="6"/>
  <c r="K107" i="12" s="1"/>
  <c r="BO105" i="6"/>
  <c r="M106" i="12" s="1"/>
  <c r="BH105" i="6"/>
  <c r="L106" i="12" s="1"/>
  <c r="BA105" i="6"/>
  <c r="K106" i="12" s="1"/>
  <c r="BO104" i="6"/>
  <c r="M105" i="12" s="1"/>
  <c r="BH104" i="6"/>
  <c r="L105" i="12" s="1"/>
  <c r="BA104" i="6"/>
  <c r="K105" i="12" s="1"/>
  <c r="BO103" i="6"/>
  <c r="M104" i="12" s="1"/>
  <c r="BH103" i="6"/>
  <c r="L104" i="12" s="1"/>
  <c r="BA103" i="6"/>
  <c r="K104" i="12" s="1"/>
  <c r="BO102" i="6"/>
  <c r="M103" i="12" s="1"/>
  <c r="BH102" i="6"/>
  <c r="L103" i="12" s="1"/>
  <c r="BA102" i="6"/>
  <c r="K103" i="12" s="1"/>
  <c r="BO101" i="6"/>
  <c r="M102" i="12" s="1"/>
  <c r="BH101" i="6"/>
  <c r="L102" i="12" s="1"/>
  <c r="BA101" i="6"/>
  <c r="K102" i="12" s="1"/>
  <c r="BO100" i="6"/>
  <c r="M101" i="12" s="1"/>
  <c r="BH100" i="6"/>
  <c r="L101" i="12" s="1"/>
  <c r="BA100" i="6"/>
  <c r="K101" i="12" s="1"/>
  <c r="BO99" i="6"/>
  <c r="M100" i="12" s="1"/>
  <c r="BH99" i="6"/>
  <c r="L100" i="12" s="1"/>
  <c r="BA99" i="6"/>
  <c r="K100" i="12" s="1"/>
  <c r="BO98" i="6"/>
  <c r="M99" i="12" s="1"/>
  <c r="BH98" i="6"/>
  <c r="L99" i="12" s="1"/>
  <c r="BA98" i="6"/>
  <c r="K99" i="12" s="1"/>
  <c r="BO97" i="6"/>
  <c r="M98" i="12" s="1"/>
  <c r="BH97" i="6"/>
  <c r="L98" i="12" s="1"/>
  <c r="BA97" i="6"/>
  <c r="K98" i="12" s="1"/>
  <c r="BO96" i="6"/>
  <c r="M97" i="12" s="1"/>
  <c r="BH96" i="6"/>
  <c r="L97" i="12" s="1"/>
  <c r="BA96" i="6"/>
  <c r="K97" i="12" s="1"/>
  <c r="BO95" i="6"/>
  <c r="M96" i="12" s="1"/>
  <c r="BH95" i="6"/>
  <c r="L96" i="12" s="1"/>
  <c r="BA95" i="6"/>
  <c r="K96" i="12" s="1"/>
  <c r="BO94" i="6"/>
  <c r="M95" i="12" s="1"/>
  <c r="BH94" i="6"/>
  <c r="L95" i="12" s="1"/>
  <c r="BA94" i="6"/>
  <c r="K95" i="12" s="1"/>
  <c r="BO93" i="6"/>
  <c r="M94" i="12" s="1"/>
  <c r="BH93" i="6"/>
  <c r="L94" i="12" s="1"/>
  <c r="BA93" i="6"/>
  <c r="K94" i="12" s="1"/>
  <c r="BO92" i="6"/>
  <c r="M93" i="12" s="1"/>
  <c r="BH92" i="6"/>
  <c r="L93" i="12" s="1"/>
  <c r="BA92" i="6"/>
  <c r="K93" i="12" s="1"/>
  <c r="BO91" i="6"/>
  <c r="M92" i="12" s="1"/>
  <c r="BH91" i="6"/>
  <c r="L92" i="12" s="1"/>
  <c r="BA91" i="6"/>
  <c r="K92" i="12" s="1"/>
  <c r="BO90" i="6"/>
  <c r="M91" i="12" s="1"/>
  <c r="BH90" i="6"/>
  <c r="L91" i="12" s="1"/>
  <c r="BA90" i="6"/>
  <c r="K91" i="12" s="1"/>
  <c r="BO89" i="6"/>
  <c r="M90" i="12" s="1"/>
  <c r="BH89" i="6"/>
  <c r="L90" i="12" s="1"/>
  <c r="BA89" i="6"/>
  <c r="K90" i="12" s="1"/>
  <c r="BO88" i="6"/>
  <c r="M89" i="12" s="1"/>
  <c r="BH88" i="6"/>
  <c r="L89" i="12" s="1"/>
  <c r="BA88" i="6"/>
  <c r="K89" i="12" s="1"/>
  <c r="BO87" i="6"/>
  <c r="M88" i="12" s="1"/>
  <c r="BH87" i="6"/>
  <c r="L88" i="12" s="1"/>
  <c r="BA87" i="6"/>
  <c r="K88" i="12" s="1"/>
  <c r="BO86" i="6"/>
  <c r="M87" i="12" s="1"/>
  <c r="BH86" i="6"/>
  <c r="L87" i="12" s="1"/>
  <c r="BA86" i="6"/>
  <c r="K87" i="12" s="1"/>
  <c r="BO85" i="6"/>
  <c r="M86" i="12" s="1"/>
  <c r="BH85" i="6"/>
  <c r="L86" i="12" s="1"/>
  <c r="BA85" i="6"/>
  <c r="K86" i="12" s="1"/>
  <c r="BO84" i="6"/>
  <c r="M85" i="12" s="1"/>
  <c r="BH84" i="6"/>
  <c r="L85" i="12" s="1"/>
  <c r="BA84" i="6"/>
  <c r="K85" i="12" s="1"/>
  <c r="BO83" i="6"/>
  <c r="M84" i="12" s="1"/>
  <c r="BH83" i="6"/>
  <c r="L84" i="12" s="1"/>
  <c r="BA83" i="6"/>
  <c r="K84" i="12" s="1"/>
  <c r="BO82" i="6"/>
  <c r="M83" i="12" s="1"/>
  <c r="BH82" i="6"/>
  <c r="L83" i="12" s="1"/>
  <c r="BA82" i="6"/>
  <c r="K83" i="12" s="1"/>
  <c r="BO81" i="6"/>
  <c r="M82" i="12" s="1"/>
  <c r="BH81" i="6"/>
  <c r="L82" i="12" s="1"/>
  <c r="BA81" i="6"/>
  <c r="K82" i="12" s="1"/>
  <c r="BO80" i="6"/>
  <c r="M81" i="12" s="1"/>
  <c r="BH80" i="6"/>
  <c r="L81" i="12" s="1"/>
  <c r="BA80" i="6"/>
  <c r="K81" i="12" s="1"/>
  <c r="BO79" i="6"/>
  <c r="M80" i="12" s="1"/>
  <c r="BH79" i="6"/>
  <c r="L80" i="12" s="1"/>
  <c r="BA79" i="6"/>
  <c r="K80" i="12" s="1"/>
  <c r="BO78" i="6"/>
  <c r="M79" i="12" s="1"/>
  <c r="BH78" i="6"/>
  <c r="L79" i="12" s="1"/>
  <c r="BA78" i="6"/>
  <c r="K79" i="12" s="1"/>
  <c r="BO77" i="6"/>
  <c r="M78" i="12" s="1"/>
  <c r="BH77" i="6"/>
  <c r="L78" i="12" s="1"/>
  <c r="BA77" i="6"/>
  <c r="K78" i="12" s="1"/>
  <c r="BO76" i="6"/>
  <c r="M77" i="12" s="1"/>
  <c r="BH76" i="6"/>
  <c r="L77" i="12" s="1"/>
  <c r="BA76" i="6"/>
  <c r="K77" i="12" s="1"/>
  <c r="BO75" i="6"/>
  <c r="M76" i="12" s="1"/>
  <c r="BH75" i="6"/>
  <c r="L76" i="12" s="1"/>
  <c r="BA75" i="6"/>
  <c r="K76" i="12" s="1"/>
  <c r="BO74" i="6"/>
  <c r="M75" i="12" s="1"/>
  <c r="BH74" i="6"/>
  <c r="L75" i="12" s="1"/>
  <c r="BA74" i="6"/>
  <c r="K75" i="12" s="1"/>
  <c r="BO73" i="6"/>
  <c r="M74" i="12" s="1"/>
  <c r="BH73" i="6"/>
  <c r="L74" i="12" s="1"/>
  <c r="BA73" i="6"/>
  <c r="K74" i="12" s="1"/>
  <c r="BO72" i="6"/>
  <c r="M73" i="12" s="1"/>
  <c r="BH72" i="6"/>
  <c r="L73" i="12" s="1"/>
  <c r="BA72" i="6"/>
  <c r="K73" i="12" s="1"/>
  <c r="BO71" i="6"/>
  <c r="M72" i="12" s="1"/>
  <c r="BH71" i="6"/>
  <c r="L72" i="12" s="1"/>
  <c r="BA71" i="6"/>
  <c r="K72" i="12" s="1"/>
  <c r="BO70" i="6"/>
  <c r="M71" i="12" s="1"/>
  <c r="BH70" i="6"/>
  <c r="L71" i="12" s="1"/>
  <c r="BA70" i="6"/>
  <c r="K71" i="12" s="1"/>
  <c r="BO69" i="6"/>
  <c r="M70" i="12" s="1"/>
  <c r="BH69" i="6"/>
  <c r="L70" i="12" s="1"/>
  <c r="BA69" i="6"/>
  <c r="K70" i="12" s="1"/>
  <c r="BO68" i="6"/>
  <c r="M69" i="12" s="1"/>
  <c r="BH68" i="6"/>
  <c r="L69" i="12" s="1"/>
  <c r="BA68" i="6"/>
  <c r="K69" i="12" s="1"/>
  <c r="BO67" i="6"/>
  <c r="M68" i="12" s="1"/>
  <c r="BH67" i="6"/>
  <c r="L68" i="12" s="1"/>
  <c r="BA67" i="6"/>
  <c r="K68" i="12" s="1"/>
  <c r="BO66" i="6"/>
  <c r="M67" i="12" s="1"/>
  <c r="BH66" i="6"/>
  <c r="L67" i="12" s="1"/>
  <c r="BA66" i="6"/>
  <c r="K67" i="12" s="1"/>
  <c r="BO65" i="6"/>
  <c r="M66" i="12" s="1"/>
  <c r="BH65" i="6"/>
  <c r="L66" i="12" s="1"/>
  <c r="BA65" i="6"/>
  <c r="K66" i="12" s="1"/>
  <c r="BO64" i="6"/>
  <c r="M65" i="12" s="1"/>
  <c r="BH64" i="6"/>
  <c r="L65" i="12" s="1"/>
  <c r="BA64" i="6"/>
  <c r="K65" i="12" s="1"/>
  <c r="BO63" i="6"/>
  <c r="M64" i="12" s="1"/>
  <c r="BH63" i="6"/>
  <c r="L64" i="12" s="1"/>
  <c r="BA63" i="6"/>
  <c r="K64" i="12" s="1"/>
  <c r="BO62" i="6"/>
  <c r="M63" i="12" s="1"/>
  <c r="BH62" i="6"/>
  <c r="L63" i="12" s="1"/>
  <c r="BA62" i="6"/>
  <c r="K63" i="12" s="1"/>
  <c r="BO61" i="6"/>
  <c r="M62" i="12" s="1"/>
  <c r="BH61" i="6"/>
  <c r="L62" i="12" s="1"/>
  <c r="BA61" i="6"/>
  <c r="K62" i="12" s="1"/>
  <c r="BO60" i="6"/>
  <c r="M61" i="12" s="1"/>
  <c r="BH60" i="6"/>
  <c r="L61" i="12" s="1"/>
  <c r="BA60" i="6"/>
  <c r="K61" i="12" s="1"/>
  <c r="BO59" i="6"/>
  <c r="M60" i="12" s="1"/>
  <c r="BH59" i="6"/>
  <c r="L60" i="12" s="1"/>
  <c r="BA59" i="6"/>
  <c r="K60" i="12" s="1"/>
  <c r="BO58" i="6"/>
  <c r="M59" i="12" s="1"/>
  <c r="BH58" i="6"/>
  <c r="L59" i="12" s="1"/>
  <c r="BA58" i="6"/>
  <c r="K59" i="12" s="1"/>
  <c r="BO57" i="6"/>
  <c r="M58" i="12" s="1"/>
  <c r="BH57" i="6"/>
  <c r="L58" i="12" s="1"/>
  <c r="BA57" i="6"/>
  <c r="K58" i="12" s="1"/>
  <c r="BO56" i="6"/>
  <c r="M57" i="12" s="1"/>
  <c r="BH56" i="6"/>
  <c r="L57" i="12" s="1"/>
  <c r="BA56" i="6"/>
  <c r="K57" i="12" s="1"/>
  <c r="BO55" i="6"/>
  <c r="M56" i="12" s="1"/>
  <c r="BH55" i="6"/>
  <c r="L56" i="12" s="1"/>
  <c r="BA55" i="6"/>
  <c r="K56" i="12" s="1"/>
  <c r="BO54" i="6"/>
  <c r="M55" i="12" s="1"/>
  <c r="BH54" i="6"/>
  <c r="L55" i="12" s="1"/>
  <c r="BA54" i="6"/>
  <c r="K55" i="12" s="1"/>
  <c r="BO53" i="6"/>
  <c r="M54" i="12" s="1"/>
  <c r="BH53" i="6"/>
  <c r="L54" i="12" s="1"/>
  <c r="BA53" i="6"/>
  <c r="K54" i="12" s="1"/>
  <c r="BO52" i="6"/>
  <c r="M53" i="12" s="1"/>
  <c r="BH52" i="6"/>
  <c r="L53" i="12" s="1"/>
  <c r="BA52" i="6"/>
  <c r="K53" i="12" s="1"/>
  <c r="BO51" i="6"/>
  <c r="M52" i="12" s="1"/>
  <c r="BH51" i="6"/>
  <c r="L52" i="12" s="1"/>
  <c r="BA51" i="6"/>
  <c r="K52" i="12" s="1"/>
  <c r="BO50" i="6"/>
  <c r="M51" i="12" s="1"/>
  <c r="BH50" i="6"/>
  <c r="L51" i="12" s="1"/>
  <c r="BA50" i="6"/>
  <c r="K51" i="12" s="1"/>
  <c r="BO49" i="6"/>
  <c r="M50" i="12" s="1"/>
  <c r="BH49" i="6"/>
  <c r="L50" i="12" s="1"/>
  <c r="BA49" i="6"/>
  <c r="K50" i="12" s="1"/>
  <c r="BO48" i="6"/>
  <c r="M49" i="12" s="1"/>
  <c r="BH48" i="6"/>
  <c r="L49" i="12" s="1"/>
  <c r="BA48" i="6"/>
  <c r="K49" i="12" s="1"/>
  <c r="BO47" i="6"/>
  <c r="M48" i="12" s="1"/>
  <c r="BH47" i="6"/>
  <c r="L48" i="12" s="1"/>
  <c r="BA47" i="6"/>
  <c r="K48" i="12" s="1"/>
  <c r="BO46" i="6"/>
  <c r="M47" i="12" s="1"/>
  <c r="BH46" i="6"/>
  <c r="L47" i="12" s="1"/>
  <c r="BA46" i="6"/>
  <c r="K47" i="12" s="1"/>
  <c r="BO45" i="6"/>
  <c r="M46" i="12" s="1"/>
  <c r="BH45" i="6"/>
  <c r="L46" i="12" s="1"/>
  <c r="BA45" i="6"/>
  <c r="K46" i="12" s="1"/>
  <c r="BO44" i="6"/>
  <c r="M45" i="12" s="1"/>
  <c r="BH44" i="6"/>
  <c r="L45" i="12" s="1"/>
  <c r="BA44" i="6"/>
  <c r="K45" i="12" s="1"/>
  <c r="BO43" i="6"/>
  <c r="M44" i="12" s="1"/>
  <c r="BH43" i="6"/>
  <c r="L44" i="12" s="1"/>
  <c r="BA43" i="6"/>
  <c r="K44" i="12" s="1"/>
  <c r="BO42" i="6"/>
  <c r="M43" i="12" s="1"/>
  <c r="BH42" i="6"/>
  <c r="L43" i="12" s="1"/>
  <c r="BA42" i="6"/>
  <c r="K43" i="12" s="1"/>
  <c r="BO41" i="6"/>
  <c r="M42" i="12" s="1"/>
  <c r="BH41" i="6"/>
  <c r="L42" i="12" s="1"/>
  <c r="BA41" i="6"/>
  <c r="K42" i="12" s="1"/>
  <c r="BO40" i="6"/>
  <c r="M41" i="12" s="1"/>
  <c r="BH40" i="6"/>
  <c r="L41" i="12" s="1"/>
  <c r="BA40" i="6"/>
  <c r="K41" i="12" s="1"/>
  <c r="BO39" i="6"/>
  <c r="M40" i="12" s="1"/>
  <c r="BH39" i="6"/>
  <c r="L40" i="12" s="1"/>
  <c r="BA39" i="6"/>
  <c r="K40" i="12" s="1"/>
  <c r="BO38" i="6"/>
  <c r="M39" i="12" s="1"/>
  <c r="BH38" i="6"/>
  <c r="L39" i="12" s="1"/>
  <c r="BA38" i="6"/>
  <c r="K39" i="12" s="1"/>
  <c r="BO37" i="6"/>
  <c r="M38" i="12" s="1"/>
  <c r="BH37" i="6"/>
  <c r="L38" i="12" s="1"/>
  <c r="BA37" i="6"/>
  <c r="K38" i="12" s="1"/>
  <c r="BO36" i="6"/>
  <c r="M37" i="12" s="1"/>
  <c r="BH36" i="6"/>
  <c r="L37" i="12" s="1"/>
  <c r="BA36" i="6"/>
  <c r="K37" i="12" s="1"/>
  <c r="BO35" i="6"/>
  <c r="M36" i="12" s="1"/>
  <c r="BH35" i="6"/>
  <c r="L36" i="12" s="1"/>
  <c r="BA35" i="6"/>
  <c r="K36" i="12" s="1"/>
  <c r="BO34" i="6"/>
  <c r="M35" i="12" s="1"/>
  <c r="BH34" i="6"/>
  <c r="L35" i="12" s="1"/>
  <c r="BA34" i="6"/>
  <c r="K35" i="12" s="1"/>
  <c r="BO33" i="6"/>
  <c r="M34" i="12" s="1"/>
  <c r="BH33" i="6"/>
  <c r="L34" i="12" s="1"/>
  <c r="BA33" i="6"/>
  <c r="K34" i="12" s="1"/>
  <c r="BO32" i="6"/>
  <c r="M33" i="12" s="1"/>
  <c r="BH32" i="6"/>
  <c r="L33" i="12" s="1"/>
  <c r="BA32" i="6"/>
  <c r="K33" i="12" s="1"/>
  <c r="BO31" i="6"/>
  <c r="M32" i="12" s="1"/>
  <c r="BH31" i="6"/>
  <c r="L32" i="12" s="1"/>
  <c r="BA31" i="6"/>
  <c r="K32" i="12" s="1"/>
  <c r="BO30" i="6"/>
  <c r="M31" i="12" s="1"/>
  <c r="BH30" i="6"/>
  <c r="L31" i="12" s="1"/>
  <c r="BA30" i="6"/>
  <c r="K31" i="12" s="1"/>
  <c r="BO29" i="6"/>
  <c r="M30" i="12" s="1"/>
  <c r="BH29" i="6"/>
  <c r="L30" i="12" s="1"/>
  <c r="BA29" i="6"/>
  <c r="K30" i="12" s="1"/>
  <c r="BO28" i="6"/>
  <c r="M29" i="12" s="1"/>
  <c r="BH28" i="6"/>
  <c r="L29" i="12" s="1"/>
  <c r="BA28" i="6"/>
  <c r="K29" i="12" s="1"/>
  <c r="BO27" i="6"/>
  <c r="M28" i="12" s="1"/>
  <c r="BH27" i="6"/>
  <c r="L28" i="12" s="1"/>
  <c r="BA27" i="6"/>
  <c r="K28" i="12" s="1"/>
  <c r="BO26" i="6"/>
  <c r="M27" i="12" s="1"/>
  <c r="BH26" i="6"/>
  <c r="L27" i="12" s="1"/>
  <c r="BA26" i="6"/>
  <c r="K27" i="12" s="1"/>
  <c r="BO25" i="6"/>
  <c r="M26" i="12" s="1"/>
  <c r="BH25" i="6"/>
  <c r="L26" i="12" s="1"/>
  <c r="BA25" i="6"/>
  <c r="K26" i="12" s="1"/>
  <c r="BO24" i="6"/>
  <c r="M25" i="12" s="1"/>
  <c r="BH24" i="6"/>
  <c r="L25" i="12" s="1"/>
  <c r="BA24" i="6"/>
  <c r="K25" i="12" s="1"/>
  <c r="BO23" i="6"/>
  <c r="M24" i="12" s="1"/>
  <c r="BH23" i="6"/>
  <c r="L24" i="12" s="1"/>
  <c r="BA23" i="6"/>
  <c r="K24" i="12" s="1"/>
  <c r="BO22" i="6"/>
  <c r="M23" i="12" s="1"/>
  <c r="BH22" i="6"/>
  <c r="L23" i="12" s="1"/>
  <c r="BA22" i="6"/>
  <c r="K23" i="12" s="1"/>
  <c r="BO21" i="6"/>
  <c r="M22" i="12" s="1"/>
  <c r="BH21" i="6"/>
  <c r="L22" i="12" s="1"/>
  <c r="BA21" i="6"/>
  <c r="K22" i="12" s="1"/>
  <c r="BO20" i="6"/>
  <c r="M21" i="12" s="1"/>
  <c r="BH20" i="6"/>
  <c r="L21" i="12" s="1"/>
  <c r="BA20" i="6"/>
  <c r="K21" i="12" s="1"/>
  <c r="BO19" i="6"/>
  <c r="M20" i="12" s="1"/>
  <c r="BH19" i="6"/>
  <c r="L20" i="12" s="1"/>
  <c r="BA19" i="6"/>
  <c r="K20" i="12" s="1"/>
  <c r="BO18" i="6"/>
  <c r="M19" i="12" s="1"/>
  <c r="BH18" i="6"/>
  <c r="L19" i="12" s="1"/>
  <c r="BA18" i="6"/>
  <c r="K19" i="12" s="1"/>
  <c r="BO17" i="6"/>
  <c r="M18" i="12" s="1"/>
  <c r="BH17" i="6"/>
  <c r="L18" i="12" s="1"/>
  <c r="BA17" i="6"/>
  <c r="K18" i="12" s="1"/>
  <c r="BO16" i="6"/>
  <c r="M17" i="12" s="1"/>
  <c r="BH16" i="6"/>
  <c r="L17" i="12" s="1"/>
  <c r="BA16" i="6"/>
  <c r="K17" i="12" s="1"/>
  <c r="BO15" i="6"/>
  <c r="M16" i="12" s="1"/>
  <c r="BH15" i="6"/>
  <c r="L16" i="12" s="1"/>
  <c r="BA15" i="6"/>
  <c r="K16" i="12" s="1"/>
  <c r="BO14" i="6"/>
  <c r="M15" i="12" s="1"/>
  <c r="BH14" i="6"/>
  <c r="L15" i="12" s="1"/>
  <c r="BA14" i="6"/>
  <c r="K15" i="12" s="1"/>
  <c r="BO13" i="6"/>
  <c r="M14" i="12" s="1"/>
  <c r="BH13" i="6"/>
  <c r="L14" i="12" s="1"/>
  <c r="BA13" i="6"/>
  <c r="K14" i="12" s="1"/>
  <c r="BO12" i="6"/>
  <c r="M13" i="12" s="1"/>
  <c r="BH12" i="6"/>
  <c r="L13" i="12" s="1"/>
  <c r="BA12" i="6"/>
  <c r="K13" i="12" s="1"/>
  <c r="BO11" i="6"/>
  <c r="M12" i="12" s="1"/>
  <c r="BH11" i="6"/>
  <c r="L12" i="12" s="1"/>
  <c r="BA11" i="6"/>
  <c r="K12" i="12" s="1"/>
  <c r="BO10" i="6"/>
  <c r="M11" i="12" s="1"/>
  <c r="BH10" i="6"/>
  <c r="L11" i="12" s="1"/>
  <c r="BA10" i="6"/>
  <c r="K11" i="12" s="1"/>
  <c r="BO9" i="6"/>
  <c r="M10" i="12" s="1"/>
  <c r="BH9" i="6"/>
  <c r="L10" i="12" s="1"/>
  <c r="BA9" i="6"/>
  <c r="K10" i="12" s="1"/>
  <c r="AT408" i="6"/>
  <c r="J409" i="12" s="1"/>
  <c r="AM408" i="6"/>
  <c r="I409" i="12" s="1"/>
  <c r="AF408" i="6"/>
  <c r="H409" i="12" s="1"/>
  <c r="AT407" i="6"/>
  <c r="J408" i="12" s="1"/>
  <c r="AM407" i="6"/>
  <c r="I408" i="12" s="1"/>
  <c r="AF407" i="6"/>
  <c r="H408" i="12" s="1"/>
  <c r="AT406" i="6"/>
  <c r="J407" i="12" s="1"/>
  <c r="AM406" i="6"/>
  <c r="I407" i="12" s="1"/>
  <c r="AF406" i="6"/>
  <c r="H407" i="12" s="1"/>
  <c r="AT405" i="6"/>
  <c r="J406" i="12" s="1"/>
  <c r="AM405" i="6"/>
  <c r="I406" i="12" s="1"/>
  <c r="AF405" i="6"/>
  <c r="H406" i="12" s="1"/>
  <c r="AT404" i="6"/>
  <c r="J405" i="12" s="1"/>
  <c r="AM404" i="6"/>
  <c r="I405" i="12" s="1"/>
  <c r="AF404" i="6"/>
  <c r="H405" i="12" s="1"/>
  <c r="AT403" i="6"/>
  <c r="J404" i="12" s="1"/>
  <c r="AM403" i="6"/>
  <c r="I404" i="12" s="1"/>
  <c r="AF403" i="6"/>
  <c r="H404" i="12" s="1"/>
  <c r="AT402" i="6"/>
  <c r="J403" i="12" s="1"/>
  <c r="AM402" i="6"/>
  <c r="I403" i="12" s="1"/>
  <c r="AF402" i="6"/>
  <c r="H403" i="12" s="1"/>
  <c r="AT401" i="6"/>
  <c r="J402" i="12" s="1"/>
  <c r="AM401" i="6"/>
  <c r="I402" i="12" s="1"/>
  <c r="AF401" i="6"/>
  <c r="H402" i="12" s="1"/>
  <c r="AT400" i="6"/>
  <c r="J401" i="12" s="1"/>
  <c r="AM400" i="6"/>
  <c r="I401" i="12" s="1"/>
  <c r="AF400" i="6"/>
  <c r="H401" i="12" s="1"/>
  <c r="AT399" i="6"/>
  <c r="J400" i="12" s="1"/>
  <c r="AM399" i="6"/>
  <c r="I400" i="12" s="1"/>
  <c r="AF399" i="6"/>
  <c r="H400" i="12" s="1"/>
  <c r="AT398" i="6"/>
  <c r="J399" i="12" s="1"/>
  <c r="AM398" i="6"/>
  <c r="I399" i="12" s="1"/>
  <c r="AF398" i="6"/>
  <c r="H399" i="12" s="1"/>
  <c r="AT397" i="6"/>
  <c r="J398" i="12" s="1"/>
  <c r="AM397" i="6"/>
  <c r="I398" i="12" s="1"/>
  <c r="AF397" i="6"/>
  <c r="H398" i="12" s="1"/>
  <c r="AT396" i="6"/>
  <c r="J397" i="12" s="1"/>
  <c r="AM396" i="6"/>
  <c r="I397" i="12" s="1"/>
  <c r="AF396" i="6"/>
  <c r="H397" i="12" s="1"/>
  <c r="AT395" i="6"/>
  <c r="J396" i="12" s="1"/>
  <c r="AM395" i="6"/>
  <c r="I396" i="12" s="1"/>
  <c r="AF395" i="6"/>
  <c r="H396" i="12" s="1"/>
  <c r="AT394" i="6"/>
  <c r="J395" i="12" s="1"/>
  <c r="AM394" i="6"/>
  <c r="I395" i="12" s="1"/>
  <c r="AF394" i="6"/>
  <c r="H395" i="12" s="1"/>
  <c r="AT393" i="6"/>
  <c r="J394" i="12" s="1"/>
  <c r="AM393" i="6"/>
  <c r="I394" i="12" s="1"/>
  <c r="AF393" i="6"/>
  <c r="H394" i="12" s="1"/>
  <c r="AT392" i="6"/>
  <c r="J393" i="12" s="1"/>
  <c r="AM392" i="6"/>
  <c r="I393" i="12" s="1"/>
  <c r="AF392" i="6"/>
  <c r="H393" i="12" s="1"/>
  <c r="AT391" i="6"/>
  <c r="J392" i="12" s="1"/>
  <c r="AM391" i="6"/>
  <c r="I392" i="12" s="1"/>
  <c r="AF391" i="6"/>
  <c r="H392" i="12" s="1"/>
  <c r="AT390" i="6"/>
  <c r="J391" i="12" s="1"/>
  <c r="AM390" i="6"/>
  <c r="I391" i="12" s="1"/>
  <c r="AF390" i="6"/>
  <c r="H391" i="12" s="1"/>
  <c r="AT389" i="6"/>
  <c r="J390" i="12" s="1"/>
  <c r="AM389" i="6"/>
  <c r="I390" i="12" s="1"/>
  <c r="AF389" i="6"/>
  <c r="H390" i="12" s="1"/>
  <c r="AT388" i="6"/>
  <c r="J389" i="12" s="1"/>
  <c r="AM388" i="6"/>
  <c r="I389" i="12" s="1"/>
  <c r="AF388" i="6"/>
  <c r="H389" i="12" s="1"/>
  <c r="AT387" i="6"/>
  <c r="J388" i="12" s="1"/>
  <c r="AM387" i="6"/>
  <c r="I388" i="12" s="1"/>
  <c r="AF387" i="6"/>
  <c r="H388" i="12" s="1"/>
  <c r="AT386" i="6"/>
  <c r="J387" i="12" s="1"/>
  <c r="AM386" i="6"/>
  <c r="I387" i="12" s="1"/>
  <c r="AF386" i="6"/>
  <c r="H387" i="12" s="1"/>
  <c r="AT385" i="6"/>
  <c r="J386" i="12" s="1"/>
  <c r="AM385" i="6"/>
  <c r="I386" i="12" s="1"/>
  <c r="AF385" i="6"/>
  <c r="H386" i="12" s="1"/>
  <c r="AT384" i="6"/>
  <c r="J385" i="12" s="1"/>
  <c r="AM384" i="6"/>
  <c r="I385" i="12" s="1"/>
  <c r="AF384" i="6"/>
  <c r="H385" i="12" s="1"/>
  <c r="AT383" i="6"/>
  <c r="J384" i="12" s="1"/>
  <c r="AM383" i="6"/>
  <c r="I384" i="12" s="1"/>
  <c r="AF383" i="6"/>
  <c r="H384" i="12" s="1"/>
  <c r="AT382" i="6"/>
  <c r="J383" i="12" s="1"/>
  <c r="AM382" i="6"/>
  <c r="I383" i="12" s="1"/>
  <c r="AF382" i="6"/>
  <c r="H383" i="12" s="1"/>
  <c r="AT381" i="6"/>
  <c r="J382" i="12" s="1"/>
  <c r="AM381" i="6"/>
  <c r="I382" i="12" s="1"/>
  <c r="AF381" i="6"/>
  <c r="H382" i="12" s="1"/>
  <c r="AT380" i="6"/>
  <c r="J381" i="12" s="1"/>
  <c r="AM380" i="6"/>
  <c r="I381" i="12" s="1"/>
  <c r="AF380" i="6"/>
  <c r="H381" i="12" s="1"/>
  <c r="AT379" i="6"/>
  <c r="J380" i="12" s="1"/>
  <c r="AM379" i="6"/>
  <c r="I380" i="12" s="1"/>
  <c r="AF379" i="6"/>
  <c r="H380" i="12" s="1"/>
  <c r="AT378" i="6"/>
  <c r="J379" i="12" s="1"/>
  <c r="AM378" i="6"/>
  <c r="I379" i="12" s="1"/>
  <c r="AF378" i="6"/>
  <c r="H379" i="12" s="1"/>
  <c r="AT377" i="6"/>
  <c r="J378" i="12" s="1"/>
  <c r="AM377" i="6"/>
  <c r="I378" i="12" s="1"/>
  <c r="AF377" i="6"/>
  <c r="H378" i="12" s="1"/>
  <c r="AT376" i="6"/>
  <c r="J377" i="12" s="1"/>
  <c r="AM376" i="6"/>
  <c r="I377" i="12" s="1"/>
  <c r="AF376" i="6"/>
  <c r="H377" i="12" s="1"/>
  <c r="AT375" i="6"/>
  <c r="J376" i="12" s="1"/>
  <c r="AM375" i="6"/>
  <c r="I376" i="12" s="1"/>
  <c r="AF375" i="6"/>
  <c r="H376" i="12" s="1"/>
  <c r="AT374" i="6"/>
  <c r="J375" i="12" s="1"/>
  <c r="AM374" i="6"/>
  <c r="I375" i="12" s="1"/>
  <c r="AF374" i="6"/>
  <c r="H375" i="12" s="1"/>
  <c r="AT373" i="6"/>
  <c r="J374" i="12" s="1"/>
  <c r="AM373" i="6"/>
  <c r="I374" i="12" s="1"/>
  <c r="AF373" i="6"/>
  <c r="H374" i="12" s="1"/>
  <c r="AT372" i="6"/>
  <c r="J373" i="12" s="1"/>
  <c r="AM372" i="6"/>
  <c r="I373" i="12" s="1"/>
  <c r="AF372" i="6"/>
  <c r="H373" i="12" s="1"/>
  <c r="AT371" i="6"/>
  <c r="J372" i="12" s="1"/>
  <c r="AM371" i="6"/>
  <c r="I372" i="12" s="1"/>
  <c r="AF371" i="6"/>
  <c r="H372" i="12" s="1"/>
  <c r="AT370" i="6"/>
  <c r="J371" i="12" s="1"/>
  <c r="AM370" i="6"/>
  <c r="I371" i="12" s="1"/>
  <c r="AF370" i="6"/>
  <c r="H371" i="12" s="1"/>
  <c r="AT369" i="6"/>
  <c r="J370" i="12" s="1"/>
  <c r="AM369" i="6"/>
  <c r="I370" i="12" s="1"/>
  <c r="AF369" i="6"/>
  <c r="H370" i="12" s="1"/>
  <c r="AT368" i="6"/>
  <c r="J369" i="12" s="1"/>
  <c r="AM368" i="6"/>
  <c r="I369" i="12" s="1"/>
  <c r="AF368" i="6"/>
  <c r="H369" i="12" s="1"/>
  <c r="AT367" i="6"/>
  <c r="J368" i="12" s="1"/>
  <c r="AM367" i="6"/>
  <c r="I368" i="12" s="1"/>
  <c r="AF367" i="6"/>
  <c r="H368" i="12" s="1"/>
  <c r="AT366" i="6"/>
  <c r="J367" i="12" s="1"/>
  <c r="AM366" i="6"/>
  <c r="I367" i="12" s="1"/>
  <c r="AF366" i="6"/>
  <c r="H367" i="12" s="1"/>
  <c r="AT365" i="6"/>
  <c r="J366" i="12" s="1"/>
  <c r="AM365" i="6"/>
  <c r="I366" i="12" s="1"/>
  <c r="AF365" i="6"/>
  <c r="H366" i="12" s="1"/>
  <c r="AT364" i="6"/>
  <c r="J365" i="12" s="1"/>
  <c r="AM364" i="6"/>
  <c r="I365" i="12" s="1"/>
  <c r="AF364" i="6"/>
  <c r="H365" i="12" s="1"/>
  <c r="AT363" i="6"/>
  <c r="J364" i="12" s="1"/>
  <c r="AM363" i="6"/>
  <c r="I364" i="12" s="1"/>
  <c r="AF363" i="6"/>
  <c r="H364" i="12" s="1"/>
  <c r="AT362" i="6"/>
  <c r="J363" i="12" s="1"/>
  <c r="AM362" i="6"/>
  <c r="I363" i="12" s="1"/>
  <c r="AF362" i="6"/>
  <c r="H363" i="12" s="1"/>
  <c r="AT361" i="6"/>
  <c r="J362" i="12" s="1"/>
  <c r="AM361" i="6"/>
  <c r="I362" i="12" s="1"/>
  <c r="AF361" i="6"/>
  <c r="H362" i="12" s="1"/>
  <c r="AT360" i="6"/>
  <c r="J361" i="12" s="1"/>
  <c r="AM360" i="6"/>
  <c r="I361" i="12" s="1"/>
  <c r="AF360" i="6"/>
  <c r="H361" i="12" s="1"/>
  <c r="AT359" i="6"/>
  <c r="J360" i="12" s="1"/>
  <c r="AM359" i="6"/>
  <c r="I360" i="12" s="1"/>
  <c r="AF359" i="6"/>
  <c r="H360" i="12" s="1"/>
  <c r="AT358" i="6"/>
  <c r="J359" i="12" s="1"/>
  <c r="AM358" i="6"/>
  <c r="I359" i="12" s="1"/>
  <c r="AF358" i="6"/>
  <c r="H359" i="12" s="1"/>
  <c r="AT357" i="6"/>
  <c r="J358" i="12" s="1"/>
  <c r="AM357" i="6"/>
  <c r="I358" i="12" s="1"/>
  <c r="AF357" i="6"/>
  <c r="H358" i="12" s="1"/>
  <c r="AT356" i="6"/>
  <c r="J357" i="12" s="1"/>
  <c r="AM356" i="6"/>
  <c r="I357" i="12" s="1"/>
  <c r="AF356" i="6"/>
  <c r="H357" i="12" s="1"/>
  <c r="AT355" i="6"/>
  <c r="J356" i="12" s="1"/>
  <c r="AM355" i="6"/>
  <c r="I356" i="12" s="1"/>
  <c r="AF355" i="6"/>
  <c r="H356" i="12" s="1"/>
  <c r="AT354" i="6"/>
  <c r="J355" i="12" s="1"/>
  <c r="AM354" i="6"/>
  <c r="I355" i="12" s="1"/>
  <c r="AF354" i="6"/>
  <c r="H355" i="12" s="1"/>
  <c r="AT353" i="6"/>
  <c r="J354" i="12" s="1"/>
  <c r="AM353" i="6"/>
  <c r="I354" i="12" s="1"/>
  <c r="AF353" i="6"/>
  <c r="H354" i="12" s="1"/>
  <c r="AT352" i="6"/>
  <c r="J353" i="12" s="1"/>
  <c r="AM352" i="6"/>
  <c r="I353" i="12" s="1"/>
  <c r="AF352" i="6"/>
  <c r="H353" i="12" s="1"/>
  <c r="AT351" i="6"/>
  <c r="J352" i="12" s="1"/>
  <c r="AM351" i="6"/>
  <c r="I352" i="12" s="1"/>
  <c r="AF351" i="6"/>
  <c r="H352" i="12" s="1"/>
  <c r="AT350" i="6"/>
  <c r="J351" i="12" s="1"/>
  <c r="AM350" i="6"/>
  <c r="I351" i="12" s="1"/>
  <c r="AF350" i="6"/>
  <c r="H351" i="12" s="1"/>
  <c r="AT349" i="6"/>
  <c r="J350" i="12" s="1"/>
  <c r="AM349" i="6"/>
  <c r="I350" i="12" s="1"/>
  <c r="AF349" i="6"/>
  <c r="H350" i="12" s="1"/>
  <c r="AT348" i="6"/>
  <c r="J349" i="12" s="1"/>
  <c r="AM348" i="6"/>
  <c r="I349" i="12" s="1"/>
  <c r="AF348" i="6"/>
  <c r="H349" i="12" s="1"/>
  <c r="AT347" i="6"/>
  <c r="J348" i="12" s="1"/>
  <c r="AM347" i="6"/>
  <c r="I348" i="12" s="1"/>
  <c r="AF347" i="6"/>
  <c r="H348" i="12" s="1"/>
  <c r="AT346" i="6"/>
  <c r="J347" i="12" s="1"/>
  <c r="AM346" i="6"/>
  <c r="I347" i="12" s="1"/>
  <c r="AF346" i="6"/>
  <c r="H347" i="12" s="1"/>
  <c r="AT345" i="6"/>
  <c r="J346" i="12" s="1"/>
  <c r="AM345" i="6"/>
  <c r="I346" i="12" s="1"/>
  <c r="AF345" i="6"/>
  <c r="H346" i="12" s="1"/>
  <c r="AT344" i="6"/>
  <c r="J345" i="12" s="1"/>
  <c r="AM344" i="6"/>
  <c r="I345" i="12" s="1"/>
  <c r="AF344" i="6"/>
  <c r="H345" i="12" s="1"/>
  <c r="AT343" i="6"/>
  <c r="J344" i="12" s="1"/>
  <c r="AM343" i="6"/>
  <c r="I344" i="12" s="1"/>
  <c r="AF343" i="6"/>
  <c r="H344" i="12" s="1"/>
  <c r="AT342" i="6"/>
  <c r="J343" i="12" s="1"/>
  <c r="AM342" i="6"/>
  <c r="I343" i="12" s="1"/>
  <c r="AF342" i="6"/>
  <c r="H343" i="12" s="1"/>
  <c r="AT341" i="6"/>
  <c r="J342" i="12" s="1"/>
  <c r="AM341" i="6"/>
  <c r="I342" i="12" s="1"/>
  <c r="AF341" i="6"/>
  <c r="H342" i="12" s="1"/>
  <c r="AT340" i="6"/>
  <c r="J341" i="12" s="1"/>
  <c r="AM340" i="6"/>
  <c r="I341" i="12" s="1"/>
  <c r="AF340" i="6"/>
  <c r="H341" i="12" s="1"/>
  <c r="AT339" i="6"/>
  <c r="J340" i="12" s="1"/>
  <c r="AM339" i="6"/>
  <c r="I340" i="12" s="1"/>
  <c r="AF339" i="6"/>
  <c r="H340" i="12" s="1"/>
  <c r="AT338" i="6"/>
  <c r="J339" i="12" s="1"/>
  <c r="AM338" i="6"/>
  <c r="I339" i="12" s="1"/>
  <c r="AF338" i="6"/>
  <c r="H339" i="12" s="1"/>
  <c r="AT337" i="6"/>
  <c r="J338" i="12" s="1"/>
  <c r="AM337" i="6"/>
  <c r="I338" i="12" s="1"/>
  <c r="AF337" i="6"/>
  <c r="H338" i="12" s="1"/>
  <c r="AT336" i="6"/>
  <c r="J337" i="12" s="1"/>
  <c r="AM336" i="6"/>
  <c r="I337" i="12" s="1"/>
  <c r="AF336" i="6"/>
  <c r="H337" i="12" s="1"/>
  <c r="AT335" i="6"/>
  <c r="J336" i="12" s="1"/>
  <c r="AM335" i="6"/>
  <c r="I336" i="12" s="1"/>
  <c r="AF335" i="6"/>
  <c r="H336" i="12" s="1"/>
  <c r="AT334" i="6"/>
  <c r="J335" i="12" s="1"/>
  <c r="AM334" i="6"/>
  <c r="I335" i="12" s="1"/>
  <c r="AF334" i="6"/>
  <c r="H335" i="12" s="1"/>
  <c r="AT333" i="6"/>
  <c r="J334" i="12" s="1"/>
  <c r="AM333" i="6"/>
  <c r="I334" i="12" s="1"/>
  <c r="AF333" i="6"/>
  <c r="H334" i="12" s="1"/>
  <c r="AT332" i="6"/>
  <c r="J333" i="12" s="1"/>
  <c r="AM332" i="6"/>
  <c r="I333" i="12" s="1"/>
  <c r="AF332" i="6"/>
  <c r="H333" i="12" s="1"/>
  <c r="AT331" i="6"/>
  <c r="J332" i="12" s="1"/>
  <c r="AM331" i="6"/>
  <c r="I332" i="12" s="1"/>
  <c r="AF331" i="6"/>
  <c r="H332" i="12" s="1"/>
  <c r="AT330" i="6"/>
  <c r="J331" i="12" s="1"/>
  <c r="AM330" i="6"/>
  <c r="I331" i="12" s="1"/>
  <c r="AF330" i="6"/>
  <c r="H331" i="12" s="1"/>
  <c r="AT329" i="6"/>
  <c r="J330" i="12" s="1"/>
  <c r="AM329" i="6"/>
  <c r="I330" i="12" s="1"/>
  <c r="AF329" i="6"/>
  <c r="H330" i="12" s="1"/>
  <c r="AT328" i="6"/>
  <c r="J329" i="12" s="1"/>
  <c r="AM328" i="6"/>
  <c r="I329" i="12" s="1"/>
  <c r="AF328" i="6"/>
  <c r="H329" i="12" s="1"/>
  <c r="AT327" i="6"/>
  <c r="J328" i="12" s="1"/>
  <c r="AM327" i="6"/>
  <c r="I328" i="12" s="1"/>
  <c r="AF327" i="6"/>
  <c r="H328" i="12" s="1"/>
  <c r="AT326" i="6"/>
  <c r="J327" i="12" s="1"/>
  <c r="AM326" i="6"/>
  <c r="I327" i="12" s="1"/>
  <c r="AF326" i="6"/>
  <c r="H327" i="12" s="1"/>
  <c r="AT325" i="6"/>
  <c r="J326" i="12" s="1"/>
  <c r="AM325" i="6"/>
  <c r="I326" i="12" s="1"/>
  <c r="AF325" i="6"/>
  <c r="H326" i="12" s="1"/>
  <c r="AT324" i="6"/>
  <c r="J325" i="12" s="1"/>
  <c r="AM324" i="6"/>
  <c r="I325" i="12" s="1"/>
  <c r="AF324" i="6"/>
  <c r="H325" i="12" s="1"/>
  <c r="AT323" i="6"/>
  <c r="J324" i="12" s="1"/>
  <c r="AM323" i="6"/>
  <c r="I324" i="12" s="1"/>
  <c r="AF323" i="6"/>
  <c r="H324" i="12" s="1"/>
  <c r="AT322" i="6"/>
  <c r="J323" i="12" s="1"/>
  <c r="AM322" i="6"/>
  <c r="I323" i="12" s="1"/>
  <c r="AF322" i="6"/>
  <c r="H323" i="12" s="1"/>
  <c r="AT321" i="6"/>
  <c r="J322" i="12" s="1"/>
  <c r="AM321" i="6"/>
  <c r="I322" i="12" s="1"/>
  <c r="AF321" i="6"/>
  <c r="H322" i="12" s="1"/>
  <c r="AT320" i="6"/>
  <c r="J321" i="12" s="1"/>
  <c r="AM320" i="6"/>
  <c r="I321" i="12" s="1"/>
  <c r="AF320" i="6"/>
  <c r="H321" i="12" s="1"/>
  <c r="AT319" i="6"/>
  <c r="J320" i="12" s="1"/>
  <c r="AM319" i="6"/>
  <c r="I320" i="12" s="1"/>
  <c r="AF319" i="6"/>
  <c r="H320" i="12" s="1"/>
  <c r="AT318" i="6"/>
  <c r="J319" i="12" s="1"/>
  <c r="AM318" i="6"/>
  <c r="I319" i="12" s="1"/>
  <c r="AF318" i="6"/>
  <c r="H319" i="12" s="1"/>
  <c r="AT317" i="6"/>
  <c r="J318" i="12" s="1"/>
  <c r="AM317" i="6"/>
  <c r="I318" i="12" s="1"/>
  <c r="AF317" i="6"/>
  <c r="H318" i="12" s="1"/>
  <c r="AT316" i="6"/>
  <c r="J317" i="12" s="1"/>
  <c r="AM316" i="6"/>
  <c r="I317" i="12" s="1"/>
  <c r="AF316" i="6"/>
  <c r="H317" i="12" s="1"/>
  <c r="AT315" i="6"/>
  <c r="J316" i="12" s="1"/>
  <c r="AM315" i="6"/>
  <c r="I316" i="12" s="1"/>
  <c r="AF315" i="6"/>
  <c r="H316" i="12" s="1"/>
  <c r="AT314" i="6"/>
  <c r="J315" i="12" s="1"/>
  <c r="AM314" i="6"/>
  <c r="I315" i="12" s="1"/>
  <c r="AF314" i="6"/>
  <c r="H315" i="12" s="1"/>
  <c r="AT313" i="6"/>
  <c r="J314" i="12" s="1"/>
  <c r="AM313" i="6"/>
  <c r="I314" i="12" s="1"/>
  <c r="AF313" i="6"/>
  <c r="H314" i="12" s="1"/>
  <c r="AT312" i="6"/>
  <c r="J313" i="12" s="1"/>
  <c r="AM312" i="6"/>
  <c r="I313" i="12" s="1"/>
  <c r="AF312" i="6"/>
  <c r="H313" i="12" s="1"/>
  <c r="AT311" i="6"/>
  <c r="J312" i="12" s="1"/>
  <c r="AM311" i="6"/>
  <c r="I312" i="12" s="1"/>
  <c r="AF311" i="6"/>
  <c r="H312" i="12" s="1"/>
  <c r="AT310" i="6"/>
  <c r="J311" i="12" s="1"/>
  <c r="AM310" i="6"/>
  <c r="I311" i="12" s="1"/>
  <c r="AF310" i="6"/>
  <c r="H311" i="12" s="1"/>
  <c r="AT309" i="6"/>
  <c r="J310" i="12" s="1"/>
  <c r="AM309" i="6"/>
  <c r="I310" i="12" s="1"/>
  <c r="AF309" i="6"/>
  <c r="H310" i="12" s="1"/>
  <c r="AT308" i="6"/>
  <c r="J309" i="12" s="1"/>
  <c r="AM308" i="6"/>
  <c r="I309" i="12" s="1"/>
  <c r="AF308" i="6"/>
  <c r="H309" i="12" s="1"/>
  <c r="AT307" i="6"/>
  <c r="J308" i="12" s="1"/>
  <c r="AM307" i="6"/>
  <c r="I308" i="12" s="1"/>
  <c r="AF307" i="6"/>
  <c r="H308" i="12" s="1"/>
  <c r="AT306" i="6"/>
  <c r="J307" i="12" s="1"/>
  <c r="AM306" i="6"/>
  <c r="I307" i="12" s="1"/>
  <c r="AF306" i="6"/>
  <c r="H307" i="12" s="1"/>
  <c r="AT305" i="6"/>
  <c r="J306" i="12" s="1"/>
  <c r="AM305" i="6"/>
  <c r="I306" i="12" s="1"/>
  <c r="AF305" i="6"/>
  <c r="H306" i="12" s="1"/>
  <c r="AT304" i="6"/>
  <c r="J305" i="12" s="1"/>
  <c r="AM304" i="6"/>
  <c r="I305" i="12" s="1"/>
  <c r="AF304" i="6"/>
  <c r="H305" i="12" s="1"/>
  <c r="AT303" i="6"/>
  <c r="J304" i="12" s="1"/>
  <c r="AM303" i="6"/>
  <c r="I304" i="12" s="1"/>
  <c r="AF303" i="6"/>
  <c r="H304" i="12" s="1"/>
  <c r="AT302" i="6"/>
  <c r="J303" i="12" s="1"/>
  <c r="AM302" i="6"/>
  <c r="I303" i="12" s="1"/>
  <c r="AF302" i="6"/>
  <c r="H303" i="12" s="1"/>
  <c r="AT301" i="6"/>
  <c r="J302" i="12" s="1"/>
  <c r="AM301" i="6"/>
  <c r="I302" i="12" s="1"/>
  <c r="AF301" i="6"/>
  <c r="H302" i="12" s="1"/>
  <c r="AT300" i="6"/>
  <c r="J301" i="12" s="1"/>
  <c r="AM300" i="6"/>
  <c r="I301" i="12" s="1"/>
  <c r="AF300" i="6"/>
  <c r="H301" i="12" s="1"/>
  <c r="AT299" i="6"/>
  <c r="J300" i="12" s="1"/>
  <c r="AM299" i="6"/>
  <c r="I300" i="12" s="1"/>
  <c r="AF299" i="6"/>
  <c r="H300" i="12" s="1"/>
  <c r="AT298" i="6"/>
  <c r="J299" i="12" s="1"/>
  <c r="AM298" i="6"/>
  <c r="I299" i="12" s="1"/>
  <c r="AF298" i="6"/>
  <c r="H299" i="12" s="1"/>
  <c r="AT297" i="6"/>
  <c r="J298" i="12" s="1"/>
  <c r="AM297" i="6"/>
  <c r="I298" i="12" s="1"/>
  <c r="AF297" i="6"/>
  <c r="H298" i="12" s="1"/>
  <c r="AT296" i="6"/>
  <c r="J297" i="12" s="1"/>
  <c r="AM296" i="6"/>
  <c r="I297" i="12" s="1"/>
  <c r="AF296" i="6"/>
  <c r="H297" i="12" s="1"/>
  <c r="AT295" i="6"/>
  <c r="J296" i="12" s="1"/>
  <c r="AM295" i="6"/>
  <c r="I296" i="12" s="1"/>
  <c r="AF295" i="6"/>
  <c r="H296" i="12" s="1"/>
  <c r="AT294" i="6"/>
  <c r="J295" i="12" s="1"/>
  <c r="AM294" i="6"/>
  <c r="I295" i="12" s="1"/>
  <c r="AF294" i="6"/>
  <c r="H295" i="12" s="1"/>
  <c r="AT293" i="6"/>
  <c r="J294" i="12" s="1"/>
  <c r="AM293" i="6"/>
  <c r="I294" i="12" s="1"/>
  <c r="AF293" i="6"/>
  <c r="H294" i="12" s="1"/>
  <c r="AT292" i="6"/>
  <c r="J293" i="12" s="1"/>
  <c r="AM292" i="6"/>
  <c r="I293" i="12" s="1"/>
  <c r="AF292" i="6"/>
  <c r="H293" i="12" s="1"/>
  <c r="AT291" i="6"/>
  <c r="J292" i="12" s="1"/>
  <c r="AM291" i="6"/>
  <c r="I292" i="12" s="1"/>
  <c r="AF291" i="6"/>
  <c r="H292" i="12" s="1"/>
  <c r="AT290" i="6"/>
  <c r="J291" i="12" s="1"/>
  <c r="AM290" i="6"/>
  <c r="I291" i="12" s="1"/>
  <c r="AF290" i="6"/>
  <c r="H291" i="12" s="1"/>
  <c r="AT289" i="6"/>
  <c r="J290" i="12" s="1"/>
  <c r="AM289" i="6"/>
  <c r="I290" i="12" s="1"/>
  <c r="AF289" i="6"/>
  <c r="H290" i="12" s="1"/>
  <c r="AT288" i="6"/>
  <c r="J289" i="12" s="1"/>
  <c r="AM288" i="6"/>
  <c r="I289" i="12" s="1"/>
  <c r="AF288" i="6"/>
  <c r="H289" i="12" s="1"/>
  <c r="AT287" i="6"/>
  <c r="J288" i="12" s="1"/>
  <c r="AM287" i="6"/>
  <c r="I288" i="12" s="1"/>
  <c r="AF287" i="6"/>
  <c r="H288" i="12" s="1"/>
  <c r="AT286" i="6"/>
  <c r="J287" i="12" s="1"/>
  <c r="AM286" i="6"/>
  <c r="I287" i="12" s="1"/>
  <c r="AF286" i="6"/>
  <c r="H287" i="12" s="1"/>
  <c r="AT285" i="6"/>
  <c r="J286" i="12" s="1"/>
  <c r="AM285" i="6"/>
  <c r="I286" i="12" s="1"/>
  <c r="AF285" i="6"/>
  <c r="H286" i="12" s="1"/>
  <c r="AT284" i="6"/>
  <c r="J285" i="12" s="1"/>
  <c r="AM284" i="6"/>
  <c r="I285" i="12" s="1"/>
  <c r="AF284" i="6"/>
  <c r="H285" i="12" s="1"/>
  <c r="AT283" i="6"/>
  <c r="J284" i="12" s="1"/>
  <c r="AM283" i="6"/>
  <c r="I284" i="12" s="1"/>
  <c r="AF283" i="6"/>
  <c r="H284" i="12" s="1"/>
  <c r="AT282" i="6"/>
  <c r="J283" i="12" s="1"/>
  <c r="AM282" i="6"/>
  <c r="I283" i="12" s="1"/>
  <c r="AF282" i="6"/>
  <c r="H283" i="12" s="1"/>
  <c r="AT281" i="6"/>
  <c r="J282" i="12" s="1"/>
  <c r="AM281" i="6"/>
  <c r="I282" i="12" s="1"/>
  <c r="AF281" i="6"/>
  <c r="H282" i="12" s="1"/>
  <c r="AT280" i="6"/>
  <c r="J281" i="12" s="1"/>
  <c r="AM280" i="6"/>
  <c r="I281" i="12" s="1"/>
  <c r="AF280" i="6"/>
  <c r="H281" i="12" s="1"/>
  <c r="AT279" i="6"/>
  <c r="J280" i="12" s="1"/>
  <c r="AM279" i="6"/>
  <c r="I280" i="12" s="1"/>
  <c r="AF279" i="6"/>
  <c r="H280" i="12" s="1"/>
  <c r="AT278" i="6"/>
  <c r="J279" i="12" s="1"/>
  <c r="AM278" i="6"/>
  <c r="I279" i="12" s="1"/>
  <c r="AF278" i="6"/>
  <c r="H279" i="12" s="1"/>
  <c r="AT277" i="6"/>
  <c r="J278" i="12" s="1"/>
  <c r="AM277" i="6"/>
  <c r="I278" i="12" s="1"/>
  <c r="AF277" i="6"/>
  <c r="H278" i="12" s="1"/>
  <c r="AT276" i="6"/>
  <c r="J277" i="12" s="1"/>
  <c r="AM276" i="6"/>
  <c r="I277" i="12" s="1"/>
  <c r="AF276" i="6"/>
  <c r="H277" i="12" s="1"/>
  <c r="AT275" i="6"/>
  <c r="J276" i="12" s="1"/>
  <c r="AM275" i="6"/>
  <c r="I276" i="12" s="1"/>
  <c r="AF275" i="6"/>
  <c r="H276" i="12" s="1"/>
  <c r="AT274" i="6"/>
  <c r="J275" i="12" s="1"/>
  <c r="AM274" i="6"/>
  <c r="I275" i="12" s="1"/>
  <c r="AF274" i="6"/>
  <c r="H275" i="12" s="1"/>
  <c r="AT273" i="6"/>
  <c r="J274" i="12" s="1"/>
  <c r="AM273" i="6"/>
  <c r="I274" i="12" s="1"/>
  <c r="AF273" i="6"/>
  <c r="H274" i="12" s="1"/>
  <c r="AT272" i="6"/>
  <c r="J273" i="12" s="1"/>
  <c r="AM272" i="6"/>
  <c r="I273" i="12" s="1"/>
  <c r="AF272" i="6"/>
  <c r="H273" i="12" s="1"/>
  <c r="AT271" i="6"/>
  <c r="J272" i="12" s="1"/>
  <c r="AM271" i="6"/>
  <c r="I272" i="12" s="1"/>
  <c r="AF271" i="6"/>
  <c r="H272" i="12" s="1"/>
  <c r="AT270" i="6"/>
  <c r="J271" i="12" s="1"/>
  <c r="AM270" i="6"/>
  <c r="I271" i="12" s="1"/>
  <c r="AF270" i="6"/>
  <c r="H271" i="12" s="1"/>
  <c r="AT269" i="6"/>
  <c r="J270" i="12" s="1"/>
  <c r="AM269" i="6"/>
  <c r="I270" i="12" s="1"/>
  <c r="AF269" i="6"/>
  <c r="H270" i="12" s="1"/>
  <c r="AT268" i="6"/>
  <c r="J269" i="12" s="1"/>
  <c r="AM268" i="6"/>
  <c r="I269" i="12" s="1"/>
  <c r="AF268" i="6"/>
  <c r="H269" i="12" s="1"/>
  <c r="AT267" i="6"/>
  <c r="J268" i="12" s="1"/>
  <c r="AM267" i="6"/>
  <c r="I268" i="12" s="1"/>
  <c r="AF267" i="6"/>
  <c r="H268" i="12" s="1"/>
  <c r="AT266" i="6"/>
  <c r="J267" i="12" s="1"/>
  <c r="AM266" i="6"/>
  <c r="I267" i="12" s="1"/>
  <c r="AF266" i="6"/>
  <c r="H267" i="12" s="1"/>
  <c r="AT265" i="6"/>
  <c r="J266" i="12" s="1"/>
  <c r="AM265" i="6"/>
  <c r="I266" i="12" s="1"/>
  <c r="AF265" i="6"/>
  <c r="H266" i="12" s="1"/>
  <c r="AT264" i="6"/>
  <c r="J265" i="12" s="1"/>
  <c r="AM264" i="6"/>
  <c r="I265" i="12" s="1"/>
  <c r="AF264" i="6"/>
  <c r="H265" i="12" s="1"/>
  <c r="AT263" i="6"/>
  <c r="J264" i="12" s="1"/>
  <c r="AM263" i="6"/>
  <c r="I264" i="12" s="1"/>
  <c r="AF263" i="6"/>
  <c r="H264" i="12" s="1"/>
  <c r="AT262" i="6"/>
  <c r="J263" i="12" s="1"/>
  <c r="AM262" i="6"/>
  <c r="I263" i="12" s="1"/>
  <c r="AF262" i="6"/>
  <c r="H263" i="12" s="1"/>
  <c r="AT261" i="6"/>
  <c r="J262" i="12" s="1"/>
  <c r="AM261" i="6"/>
  <c r="I262" i="12" s="1"/>
  <c r="AF261" i="6"/>
  <c r="H262" i="12" s="1"/>
  <c r="AT260" i="6"/>
  <c r="J261" i="12" s="1"/>
  <c r="AM260" i="6"/>
  <c r="I261" i="12" s="1"/>
  <c r="AF260" i="6"/>
  <c r="H261" i="12" s="1"/>
  <c r="AT259" i="6"/>
  <c r="J260" i="12" s="1"/>
  <c r="AM259" i="6"/>
  <c r="I260" i="12" s="1"/>
  <c r="AF259" i="6"/>
  <c r="H260" i="12" s="1"/>
  <c r="AT258" i="6"/>
  <c r="J259" i="12" s="1"/>
  <c r="AM258" i="6"/>
  <c r="I259" i="12" s="1"/>
  <c r="AF258" i="6"/>
  <c r="H259" i="12" s="1"/>
  <c r="AT257" i="6"/>
  <c r="J258" i="12" s="1"/>
  <c r="AM257" i="6"/>
  <c r="I258" i="12" s="1"/>
  <c r="AF257" i="6"/>
  <c r="H258" i="12" s="1"/>
  <c r="AT256" i="6"/>
  <c r="J257" i="12" s="1"/>
  <c r="AM256" i="6"/>
  <c r="I257" i="12" s="1"/>
  <c r="AF256" i="6"/>
  <c r="H257" i="12" s="1"/>
  <c r="AT255" i="6"/>
  <c r="J256" i="12" s="1"/>
  <c r="AM255" i="6"/>
  <c r="I256" i="12" s="1"/>
  <c r="AF255" i="6"/>
  <c r="H256" i="12" s="1"/>
  <c r="AT254" i="6"/>
  <c r="J255" i="12" s="1"/>
  <c r="AM254" i="6"/>
  <c r="I255" i="12" s="1"/>
  <c r="AF254" i="6"/>
  <c r="H255" i="12" s="1"/>
  <c r="AT253" i="6"/>
  <c r="J254" i="12" s="1"/>
  <c r="AM253" i="6"/>
  <c r="I254" i="12" s="1"/>
  <c r="AF253" i="6"/>
  <c r="H254" i="12" s="1"/>
  <c r="AT252" i="6"/>
  <c r="J253" i="12" s="1"/>
  <c r="AM252" i="6"/>
  <c r="I253" i="12" s="1"/>
  <c r="AF252" i="6"/>
  <c r="H253" i="12" s="1"/>
  <c r="AT251" i="6"/>
  <c r="J252" i="12" s="1"/>
  <c r="AM251" i="6"/>
  <c r="I252" i="12" s="1"/>
  <c r="AF251" i="6"/>
  <c r="H252" i="12" s="1"/>
  <c r="AT250" i="6"/>
  <c r="J251" i="12" s="1"/>
  <c r="AM250" i="6"/>
  <c r="I251" i="12" s="1"/>
  <c r="AF250" i="6"/>
  <c r="H251" i="12" s="1"/>
  <c r="AT249" i="6"/>
  <c r="J250" i="12" s="1"/>
  <c r="AM249" i="6"/>
  <c r="I250" i="12" s="1"/>
  <c r="AF249" i="6"/>
  <c r="H250" i="12" s="1"/>
  <c r="AT248" i="6"/>
  <c r="J249" i="12" s="1"/>
  <c r="AM248" i="6"/>
  <c r="I249" i="12" s="1"/>
  <c r="AF248" i="6"/>
  <c r="H249" i="12" s="1"/>
  <c r="AT247" i="6"/>
  <c r="J248" i="12" s="1"/>
  <c r="AM247" i="6"/>
  <c r="I248" i="12" s="1"/>
  <c r="AF247" i="6"/>
  <c r="H248" i="12" s="1"/>
  <c r="AT246" i="6"/>
  <c r="J247" i="12" s="1"/>
  <c r="AM246" i="6"/>
  <c r="I247" i="12" s="1"/>
  <c r="AF246" i="6"/>
  <c r="H247" i="12" s="1"/>
  <c r="AT245" i="6"/>
  <c r="J246" i="12" s="1"/>
  <c r="AM245" i="6"/>
  <c r="I246" i="12" s="1"/>
  <c r="AF245" i="6"/>
  <c r="H246" i="12" s="1"/>
  <c r="AT244" i="6"/>
  <c r="J245" i="12" s="1"/>
  <c r="AM244" i="6"/>
  <c r="I245" i="12" s="1"/>
  <c r="AF244" i="6"/>
  <c r="H245" i="12" s="1"/>
  <c r="AT243" i="6"/>
  <c r="J244" i="12" s="1"/>
  <c r="AM243" i="6"/>
  <c r="I244" i="12" s="1"/>
  <c r="AF243" i="6"/>
  <c r="H244" i="12" s="1"/>
  <c r="AT242" i="6"/>
  <c r="J243" i="12" s="1"/>
  <c r="AM242" i="6"/>
  <c r="I243" i="12" s="1"/>
  <c r="AF242" i="6"/>
  <c r="H243" i="12" s="1"/>
  <c r="AT241" i="6"/>
  <c r="J242" i="12" s="1"/>
  <c r="AM241" i="6"/>
  <c r="I242" i="12" s="1"/>
  <c r="AF241" i="6"/>
  <c r="H242" i="12" s="1"/>
  <c r="AT240" i="6"/>
  <c r="J241" i="12" s="1"/>
  <c r="AM240" i="6"/>
  <c r="I241" i="12" s="1"/>
  <c r="AF240" i="6"/>
  <c r="H241" i="12" s="1"/>
  <c r="AT239" i="6"/>
  <c r="J240" i="12" s="1"/>
  <c r="AM239" i="6"/>
  <c r="I240" i="12" s="1"/>
  <c r="AF239" i="6"/>
  <c r="H240" i="12" s="1"/>
  <c r="AT238" i="6"/>
  <c r="J239" i="12" s="1"/>
  <c r="AM238" i="6"/>
  <c r="I239" i="12" s="1"/>
  <c r="AF238" i="6"/>
  <c r="H239" i="12" s="1"/>
  <c r="AT237" i="6"/>
  <c r="J238" i="12" s="1"/>
  <c r="AM237" i="6"/>
  <c r="I238" i="12" s="1"/>
  <c r="AF237" i="6"/>
  <c r="H238" i="12" s="1"/>
  <c r="AT236" i="6"/>
  <c r="J237" i="12" s="1"/>
  <c r="AM236" i="6"/>
  <c r="I237" i="12" s="1"/>
  <c r="AF236" i="6"/>
  <c r="H237" i="12" s="1"/>
  <c r="AT235" i="6"/>
  <c r="J236" i="12" s="1"/>
  <c r="AM235" i="6"/>
  <c r="I236" i="12" s="1"/>
  <c r="AF235" i="6"/>
  <c r="H236" i="12" s="1"/>
  <c r="AT234" i="6"/>
  <c r="J235" i="12" s="1"/>
  <c r="AM234" i="6"/>
  <c r="I235" i="12" s="1"/>
  <c r="AF234" i="6"/>
  <c r="H235" i="12" s="1"/>
  <c r="AT233" i="6"/>
  <c r="J234" i="12" s="1"/>
  <c r="AM233" i="6"/>
  <c r="I234" i="12" s="1"/>
  <c r="AF233" i="6"/>
  <c r="H234" i="12" s="1"/>
  <c r="AT232" i="6"/>
  <c r="J233" i="12" s="1"/>
  <c r="AM232" i="6"/>
  <c r="I233" i="12" s="1"/>
  <c r="AF232" i="6"/>
  <c r="H233" i="12" s="1"/>
  <c r="AT231" i="6"/>
  <c r="J232" i="12" s="1"/>
  <c r="AM231" i="6"/>
  <c r="I232" i="12" s="1"/>
  <c r="AF231" i="6"/>
  <c r="H232" i="12" s="1"/>
  <c r="AT230" i="6"/>
  <c r="J231" i="12" s="1"/>
  <c r="AM230" i="6"/>
  <c r="I231" i="12" s="1"/>
  <c r="AF230" i="6"/>
  <c r="H231" i="12" s="1"/>
  <c r="AT229" i="6"/>
  <c r="J230" i="12" s="1"/>
  <c r="AM229" i="6"/>
  <c r="I230" i="12" s="1"/>
  <c r="AF229" i="6"/>
  <c r="H230" i="12" s="1"/>
  <c r="AT228" i="6"/>
  <c r="J229" i="12" s="1"/>
  <c r="AM228" i="6"/>
  <c r="I229" i="12" s="1"/>
  <c r="AF228" i="6"/>
  <c r="H229" i="12" s="1"/>
  <c r="AT227" i="6"/>
  <c r="J228" i="12" s="1"/>
  <c r="AM227" i="6"/>
  <c r="I228" i="12" s="1"/>
  <c r="AF227" i="6"/>
  <c r="H228" i="12" s="1"/>
  <c r="AT226" i="6"/>
  <c r="J227" i="12" s="1"/>
  <c r="AM226" i="6"/>
  <c r="I227" i="12" s="1"/>
  <c r="AF226" i="6"/>
  <c r="H227" i="12" s="1"/>
  <c r="AT225" i="6"/>
  <c r="J226" i="12" s="1"/>
  <c r="AM225" i="6"/>
  <c r="I226" i="12" s="1"/>
  <c r="AF225" i="6"/>
  <c r="H226" i="12" s="1"/>
  <c r="AT224" i="6"/>
  <c r="J225" i="12" s="1"/>
  <c r="AM224" i="6"/>
  <c r="I225" i="12" s="1"/>
  <c r="AF224" i="6"/>
  <c r="H225" i="12" s="1"/>
  <c r="AT223" i="6"/>
  <c r="J224" i="12" s="1"/>
  <c r="AM223" i="6"/>
  <c r="I224" i="12" s="1"/>
  <c r="AF223" i="6"/>
  <c r="H224" i="12" s="1"/>
  <c r="AT222" i="6"/>
  <c r="J223" i="12" s="1"/>
  <c r="AM222" i="6"/>
  <c r="I223" i="12" s="1"/>
  <c r="AF222" i="6"/>
  <c r="H223" i="12" s="1"/>
  <c r="AT221" i="6"/>
  <c r="J222" i="12" s="1"/>
  <c r="AM221" i="6"/>
  <c r="I222" i="12" s="1"/>
  <c r="AF221" i="6"/>
  <c r="H222" i="12" s="1"/>
  <c r="AT220" i="6"/>
  <c r="J221" i="12" s="1"/>
  <c r="AM220" i="6"/>
  <c r="I221" i="12" s="1"/>
  <c r="AF220" i="6"/>
  <c r="H221" i="12" s="1"/>
  <c r="AT219" i="6"/>
  <c r="J220" i="12" s="1"/>
  <c r="AM219" i="6"/>
  <c r="I220" i="12" s="1"/>
  <c r="AF219" i="6"/>
  <c r="H220" i="12" s="1"/>
  <c r="AT218" i="6"/>
  <c r="J219" i="12" s="1"/>
  <c r="AM218" i="6"/>
  <c r="I219" i="12" s="1"/>
  <c r="AF218" i="6"/>
  <c r="H219" i="12" s="1"/>
  <c r="AT217" i="6"/>
  <c r="J218" i="12" s="1"/>
  <c r="AM217" i="6"/>
  <c r="I218" i="12" s="1"/>
  <c r="AF217" i="6"/>
  <c r="H218" i="12" s="1"/>
  <c r="AT216" i="6"/>
  <c r="J217" i="12" s="1"/>
  <c r="AM216" i="6"/>
  <c r="I217" i="12" s="1"/>
  <c r="AF216" i="6"/>
  <c r="H217" i="12" s="1"/>
  <c r="AT215" i="6"/>
  <c r="J216" i="12" s="1"/>
  <c r="AM215" i="6"/>
  <c r="I216" i="12" s="1"/>
  <c r="AF215" i="6"/>
  <c r="H216" i="12" s="1"/>
  <c r="AT214" i="6"/>
  <c r="J215" i="12" s="1"/>
  <c r="AM214" i="6"/>
  <c r="I215" i="12" s="1"/>
  <c r="AF214" i="6"/>
  <c r="H215" i="12" s="1"/>
  <c r="AT213" i="6"/>
  <c r="J214" i="12" s="1"/>
  <c r="AM213" i="6"/>
  <c r="I214" i="12" s="1"/>
  <c r="AF213" i="6"/>
  <c r="H214" i="12" s="1"/>
  <c r="AT212" i="6"/>
  <c r="J213" i="12" s="1"/>
  <c r="AM212" i="6"/>
  <c r="I213" i="12" s="1"/>
  <c r="AF212" i="6"/>
  <c r="H213" i="12" s="1"/>
  <c r="AT211" i="6"/>
  <c r="J212" i="12" s="1"/>
  <c r="AM211" i="6"/>
  <c r="I212" i="12" s="1"/>
  <c r="AF211" i="6"/>
  <c r="H212" i="12" s="1"/>
  <c r="AT210" i="6"/>
  <c r="J211" i="12" s="1"/>
  <c r="AM210" i="6"/>
  <c r="I211" i="12" s="1"/>
  <c r="AF210" i="6"/>
  <c r="H211" i="12" s="1"/>
  <c r="AT209" i="6"/>
  <c r="J210" i="12" s="1"/>
  <c r="AM209" i="6"/>
  <c r="I210" i="12" s="1"/>
  <c r="AF209" i="6"/>
  <c r="H210" i="12" s="1"/>
  <c r="AT208" i="6"/>
  <c r="J209" i="12" s="1"/>
  <c r="AM208" i="6"/>
  <c r="I209" i="12" s="1"/>
  <c r="AF208" i="6"/>
  <c r="H209" i="12" s="1"/>
  <c r="AT207" i="6"/>
  <c r="J208" i="12" s="1"/>
  <c r="AM207" i="6"/>
  <c r="I208" i="12" s="1"/>
  <c r="AF207" i="6"/>
  <c r="H208" i="12" s="1"/>
  <c r="AT206" i="6"/>
  <c r="J207" i="12" s="1"/>
  <c r="AM206" i="6"/>
  <c r="I207" i="12" s="1"/>
  <c r="AF206" i="6"/>
  <c r="H207" i="12" s="1"/>
  <c r="AT205" i="6"/>
  <c r="J206" i="12" s="1"/>
  <c r="AM205" i="6"/>
  <c r="I206" i="12" s="1"/>
  <c r="AF205" i="6"/>
  <c r="H206" i="12" s="1"/>
  <c r="AT204" i="6"/>
  <c r="J205" i="12" s="1"/>
  <c r="AM204" i="6"/>
  <c r="I205" i="12" s="1"/>
  <c r="AF204" i="6"/>
  <c r="H205" i="12" s="1"/>
  <c r="AT203" i="6"/>
  <c r="J204" i="12" s="1"/>
  <c r="AM203" i="6"/>
  <c r="I204" i="12" s="1"/>
  <c r="AF203" i="6"/>
  <c r="H204" i="12" s="1"/>
  <c r="AT202" i="6"/>
  <c r="J203" i="12" s="1"/>
  <c r="AM202" i="6"/>
  <c r="I203" i="12" s="1"/>
  <c r="AF202" i="6"/>
  <c r="H203" i="12" s="1"/>
  <c r="AT201" i="6"/>
  <c r="J202" i="12" s="1"/>
  <c r="AM201" i="6"/>
  <c r="I202" i="12" s="1"/>
  <c r="AF201" i="6"/>
  <c r="H202" i="12" s="1"/>
  <c r="AT200" i="6"/>
  <c r="J201" i="12" s="1"/>
  <c r="AM200" i="6"/>
  <c r="I201" i="12" s="1"/>
  <c r="AF200" i="6"/>
  <c r="H201" i="12" s="1"/>
  <c r="AT199" i="6"/>
  <c r="J200" i="12" s="1"/>
  <c r="AM199" i="6"/>
  <c r="I200" i="12" s="1"/>
  <c r="AF199" i="6"/>
  <c r="H200" i="12" s="1"/>
  <c r="AT198" i="6"/>
  <c r="J199" i="12" s="1"/>
  <c r="AM198" i="6"/>
  <c r="I199" i="12" s="1"/>
  <c r="AF198" i="6"/>
  <c r="H199" i="12" s="1"/>
  <c r="AT197" i="6"/>
  <c r="J198" i="12" s="1"/>
  <c r="AM197" i="6"/>
  <c r="I198" i="12" s="1"/>
  <c r="AF197" i="6"/>
  <c r="H198" i="12" s="1"/>
  <c r="AT196" i="6"/>
  <c r="J197" i="12" s="1"/>
  <c r="AM196" i="6"/>
  <c r="I197" i="12" s="1"/>
  <c r="AF196" i="6"/>
  <c r="H197" i="12" s="1"/>
  <c r="AT195" i="6"/>
  <c r="J196" i="12" s="1"/>
  <c r="AM195" i="6"/>
  <c r="I196" i="12" s="1"/>
  <c r="AF195" i="6"/>
  <c r="H196" i="12" s="1"/>
  <c r="AT194" i="6"/>
  <c r="J195" i="12" s="1"/>
  <c r="AM194" i="6"/>
  <c r="I195" i="12" s="1"/>
  <c r="AF194" i="6"/>
  <c r="H195" i="12" s="1"/>
  <c r="AT193" i="6"/>
  <c r="J194" i="12" s="1"/>
  <c r="AM193" i="6"/>
  <c r="I194" i="12" s="1"/>
  <c r="AF193" i="6"/>
  <c r="H194" i="12" s="1"/>
  <c r="AT192" i="6"/>
  <c r="J193" i="12" s="1"/>
  <c r="AM192" i="6"/>
  <c r="I193" i="12" s="1"/>
  <c r="AF192" i="6"/>
  <c r="H193" i="12" s="1"/>
  <c r="AT191" i="6"/>
  <c r="J192" i="12" s="1"/>
  <c r="AM191" i="6"/>
  <c r="I192" i="12" s="1"/>
  <c r="AF191" i="6"/>
  <c r="H192" i="12" s="1"/>
  <c r="AT190" i="6"/>
  <c r="J191" i="12" s="1"/>
  <c r="AM190" i="6"/>
  <c r="I191" i="12" s="1"/>
  <c r="AF190" i="6"/>
  <c r="H191" i="12" s="1"/>
  <c r="AT189" i="6"/>
  <c r="J190" i="12" s="1"/>
  <c r="AM189" i="6"/>
  <c r="I190" i="12" s="1"/>
  <c r="AF189" i="6"/>
  <c r="H190" i="12" s="1"/>
  <c r="AT188" i="6"/>
  <c r="J189" i="12" s="1"/>
  <c r="AM188" i="6"/>
  <c r="I189" i="12" s="1"/>
  <c r="AF188" i="6"/>
  <c r="H189" i="12" s="1"/>
  <c r="AT187" i="6"/>
  <c r="J188" i="12" s="1"/>
  <c r="AM187" i="6"/>
  <c r="I188" i="12" s="1"/>
  <c r="AF187" i="6"/>
  <c r="H188" i="12" s="1"/>
  <c r="AT186" i="6"/>
  <c r="J187" i="12" s="1"/>
  <c r="AM186" i="6"/>
  <c r="I187" i="12" s="1"/>
  <c r="AF186" i="6"/>
  <c r="H187" i="12" s="1"/>
  <c r="AT185" i="6"/>
  <c r="J186" i="12" s="1"/>
  <c r="AM185" i="6"/>
  <c r="I186" i="12" s="1"/>
  <c r="AF185" i="6"/>
  <c r="H186" i="12" s="1"/>
  <c r="AT184" i="6"/>
  <c r="J185" i="12" s="1"/>
  <c r="AM184" i="6"/>
  <c r="I185" i="12" s="1"/>
  <c r="AF184" i="6"/>
  <c r="H185" i="12" s="1"/>
  <c r="AT183" i="6"/>
  <c r="J184" i="12" s="1"/>
  <c r="AM183" i="6"/>
  <c r="I184" i="12" s="1"/>
  <c r="AF183" i="6"/>
  <c r="H184" i="12" s="1"/>
  <c r="AT182" i="6"/>
  <c r="J183" i="12" s="1"/>
  <c r="AM182" i="6"/>
  <c r="I183" i="12" s="1"/>
  <c r="AF182" i="6"/>
  <c r="H183" i="12" s="1"/>
  <c r="AT181" i="6"/>
  <c r="J182" i="12" s="1"/>
  <c r="AM181" i="6"/>
  <c r="I182" i="12" s="1"/>
  <c r="AF181" i="6"/>
  <c r="H182" i="12" s="1"/>
  <c r="AT180" i="6"/>
  <c r="J181" i="12" s="1"/>
  <c r="AM180" i="6"/>
  <c r="I181" i="12" s="1"/>
  <c r="AF180" i="6"/>
  <c r="H181" i="12" s="1"/>
  <c r="AT179" i="6"/>
  <c r="J180" i="12" s="1"/>
  <c r="AM179" i="6"/>
  <c r="I180" i="12" s="1"/>
  <c r="AF179" i="6"/>
  <c r="H180" i="12" s="1"/>
  <c r="AT178" i="6"/>
  <c r="J179" i="12" s="1"/>
  <c r="AM178" i="6"/>
  <c r="I179" i="12" s="1"/>
  <c r="AF178" i="6"/>
  <c r="H179" i="12" s="1"/>
  <c r="AT177" i="6"/>
  <c r="J178" i="12" s="1"/>
  <c r="AM177" i="6"/>
  <c r="I178" i="12" s="1"/>
  <c r="AF177" i="6"/>
  <c r="H178" i="12" s="1"/>
  <c r="AT176" i="6"/>
  <c r="J177" i="12" s="1"/>
  <c r="AM176" i="6"/>
  <c r="I177" i="12" s="1"/>
  <c r="AF176" i="6"/>
  <c r="H177" i="12" s="1"/>
  <c r="AT175" i="6"/>
  <c r="J176" i="12" s="1"/>
  <c r="AM175" i="6"/>
  <c r="I176" i="12" s="1"/>
  <c r="AF175" i="6"/>
  <c r="H176" i="12" s="1"/>
  <c r="AT174" i="6"/>
  <c r="J175" i="12" s="1"/>
  <c r="AM174" i="6"/>
  <c r="I175" i="12" s="1"/>
  <c r="AF174" i="6"/>
  <c r="H175" i="12" s="1"/>
  <c r="AT173" i="6"/>
  <c r="J174" i="12" s="1"/>
  <c r="AM173" i="6"/>
  <c r="I174" i="12" s="1"/>
  <c r="AF173" i="6"/>
  <c r="H174" i="12" s="1"/>
  <c r="AT172" i="6"/>
  <c r="J173" i="12" s="1"/>
  <c r="AM172" i="6"/>
  <c r="I173" i="12" s="1"/>
  <c r="AF172" i="6"/>
  <c r="H173" i="12" s="1"/>
  <c r="AT171" i="6"/>
  <c r="J172" i="12" s="1"/>
  <c r="AM171" i="6"/>
  <c r="I172" i="12" s="1"/>
  <c r="AF171" i="6"/>
  <c r="H172" i="12" s="1"/>
  <c r="AT170" i="6"/>
  <c r="J171" i="12" s="1"/>
  <c r="AM170" i="6"/>
  <c r="I171" i="12" s="1"/>
  <c r="AF170" i="6"/>
  <c r="H171" i="12" s="1"/>
  <c r="AT169" i="6"/>
  <c r="J170" i="12" s="1"/>
  <c r="AM169" i="6"/>
  <c r="I170" i="12" s="1"/>
  <c r="AF169" i="6"/>
  <c r="H170" i="12" s="1"/>
  <c r="AT168" i="6"/>
  <c r="J169" i="12" s="1"/>
  <c r="AM168" i="6"/>
  <c r="I169" i="12" s="1"/>
  <c r="AF168" i="6"/>
  <c r="H169" i="12" s="1"/>
  <c r="AT167" i="6"/>
  <c r="J168" i="12" s="1"/>
  <c r="AM167" i="6"/>
  <c r="I168" i="12" s="1"/>
  <c r="AF167" i="6"/>
  <c r="H168" i="12" s="1"/>
  <c r="AT166" i="6"/>
  <c r="J167" i="12" s="1"/>
  <c r="AM166" i="6"/>
  <c r="I167" i="12" s="1"/>
  <c r="AF166" i="6"/>
  <c r="H167" i="12" s="1"/>
  <c r="AT165" i="6"/>
  <c r="J166" i="12" s="1"/>
  <c r="AM165" i="6"/>
  <c r="I166" i="12" s="1"/>
  <c r="AF165" i="6"/>
  <c r="H166" i="12" s="1"/>
  <c r="AT164" i="6"/>
  <c r="J165" i="12" s="1"/>
  <c r="AM164" i="6"/>
  <c r="I165" i="12" s="1"/>
  <c r="AF164" i="6"/>
  <c r="H165" i="12" s="1"/>
  <c r="AT163" i="6"/>
  <c r="J164" i="12" s="1"/>
  <c r="AM163" i="6"/>
  <c r="I164" i="12" s="1"/>
  <c r="AF163" i="6"/>
  <c r="H164" i="12" s="1"/>
  <c r="AT162" i="6"/>
  <c r="J163" i="12" s="1"/>
  <c r="AM162" i="6"/>
  <c r="I163" i="12" s="1"/>
  <c r="AF162" i="6"/>
  <c r="H163" i="12" s="1"/>
  <c r="AT161" i="6"/>
  <c r="J162" i="12" s="1"/>
  <c r="AM161" i="6"/>
  <c r="I162" i="12" s="1"/>
  <c r="AF161" i="6"/>
  <c r="H162" i="12" s="1"/>
  <c r="AT160" i="6"/>
  <c r="J161" i="12" s="1"/>
  <c r="AM160" i="6"/>
  <c r="I161" i="12" s="1"/>
  <c r="AF160" i="6"/>
  <c r="H161" i="12" s="1"/>
  <c r="AT159" i="6"/>
  <c r="J160" i="12" s="1"/>
  <c r="AM159" i="6"/>
  <c r="I160" i="12" s="1"/>
  <c r="AF159" i="6"/>
  <c r="H160" i="12" s="1"/>
  <c r="AT158" i="6"/>
  <c r="J159" i="12" s="1"/>
  <c r="AM158" i="6"/>
  <c r="I159" i="12" s="1"/>
  <c r="AF158" i="6"/>
  <c r="H159" i="12" s="1"/>
  <c r="AT157" i="6"/>
  <c r="J158" i="12" s="1"/>
  <c r="AM157" i="6"/>
  <c r="I158" i="12" s="1"/>
  <c r="AF157" i="6"/>
  <c r="H158" i="12" s="1"/>
  <c r="AT156" i="6"/>
  <c r="J157" i="12" s="1"/>
  <c r="AM156" i="6"/>
  <c r="I157" i="12" s="1"/>
  <c r="AF156" i="6"/>
  <c r="H157" i="12" s="1"/>
  <c r="AT155" i="6"/>
  <c r="J156" i="12" s="1"/>
  <c r="AM155" i="6"/>
  <c r="I156" i="12" s="1"/>
  <c r="AF155" i="6"/>
  <c r="H156" i="12" s="1"/>
  <c r="AT154" i="6"/>
  <c r="J155" i="12" s="1"/>
  <c r="AM154" i="6"/>
  <c r="I155" i="12" s="1"/>
  <c r="AF154" i="6"/>
  <c r="H155" i="12" s="1"/>
  <c r="AT153" i="6"/>
  <c r="J154" i="12" s="1"/>
  <c r="AM153" i="6"/>
  <c r="I154" i="12" s="1"/>
  <c r="AF153" i="6"/>
  <c r="H154" i="12" s="1"/>
  <c r="AT152" i="6"/>
  <c r="J153" i="12" s="1"/>
  <c r="AM152" i="6"/>
  <c r="I153" i="12" s="1"/>
  <c r="AF152" i="6"/>
  <c r="H153" i="12" s="1"/>
  <c r="AT151" i="6"/>
  <c r="J152" i="12" s="1"/>
  <c r="AM151" i="6"/>
  <c r="I152" i="12" s="1"/>
  <c r="AF151" i="6"/>
  <c r="H152" i="12" s="1"/>
  <c r="AT150" i="6"/>
  <c r="J151" i="12" s="1"/>
  <c r="AM150" i="6"/>
  <c r="I151" i="12" s="1"/>
  <c r="AF150" i="6"/>
  <c r="H151" i="12" s="1"/>
  <c r="AT149" i="6"/>
  <c r="J150" i="12" s="1"/>
  <c r="AM149" i="6"/>
  <c r="I150" i="12" s="1"/>
  <c r="AF149" i="6"/>
  <c r="H150" i="12" s="1"/>
  <c r="AT148" i="6"/>
  <c r="J149" i="12" s="1"/>
  <c r="AM148" i="6"/>
  <c r="I149" i="12" s="1"/>
  <c r="AF148" i="6"/>
  <c r="H149" i="12" s="1"/>
  <c r="AT147" i="6"/>
  <c r="J148" i="12" s="1"/>
  <c r="AM147" i="6"/>
  <c r="I148" i="12" s="1"/>
  <c r="AF147" i="6"/>
  <c r="H148" i="12" s="1"/>
  <c r="AT146" i="6"/>
  <c r="J147" i="12" s="1"/>
  <c r="AM146" i="6"/>
  <c r="I147" i="12" s="1"/>
  <c r="AF146" i="6"/>
  <c r="H147" i="12" s="1"/>
  <c r="AT145" i="6"/>
  <c r="J146" i="12" s="1"/>
  <c r="AM145" i="6"/>
  <c r="I146" i="12" s="1"/>
  <c r="AF145" i="6"/>
  <c r="H146" i="12" s="1"/>
  <c r="AT144" i="6"/>
  <c r="J145" i="12" s="1"/>
  <c r="AM144" i="6"/>
  <c r="I145" i="12" s="1"/>
  <c r="AF144" i="6"/>
  <c r="H145" i="12" s="1"/>
  <c r="AT143" i="6"/>
  <c r="J144" i="12" s="1"/>
  <c r="AM143" i="6"/>
  <c r="I144" i="12" s="1"/>
  <c r="AF143" i="6"/>
  <c r="H144" i="12" s="1"/>
  <c r="AT142" i="6"/>
  <c r="J143" i="12" s="1"/>
  <c r="AM142" i="6"/>
  <c r="I143" i="12" s="1"/>
  <c r="AF142" i="6"/>
  <c r="H143" i="12" s="1"/>
  <c r="AT141" i="6"/>
  <c r="J142" i="12" s="1"/>
  <c r="AM141" i="6"/>
  <c r="I142" i="12" s="1"/>
  <c r="AF141" i="6"/>
  <c r="H142" i="12" s="1"/>
  <c r="AT140" i="6"/>
  <c r="J141" i="12" s="1"/>
  <c r="AM140" i="6"/>
  <c r="I141" i="12" s="1"/>
  <c r="AF140" i="6"/>
  <c r="H141" i="12" s="1"/>
  <c r="AT139" i="6"/>
  <c r="J140" i="12" s="1"/>
  <c r="AM139" i="6"/>
  <c r="I140" i="12" s="1"/>
  <c r="AF139" i="6"/>
  <c r="H140" i="12" s="1"/>
  <c r="AT138" i="6"/>
  <c r="J139" i="12" s="1"/>
  <c r="AM138" i="6"/>
  <c r="I139" i="12" s="1"/>
  <c r="AF138" i="6"/>
  <c r="H139" i="12" s="1"/>
  <c r="AT137" i="6"/>
  <c r="J138" i="12" s="1"/>
  <c r="AM137" i="6"/>
  <c r="I138" i="12" s="1"/>
  <c r="AF137" i="6"/>
  <c r="H138" i="12" s="1"/>
  <c r="AT136" i="6"/>
  <c r="J137" i="12" s="1"/>
  <c r="AM136" i="6"/>
  <c r="I137" i="12" s="1"/>
  <c r="AF136" i="6"/>
  <c r="H137" i="12" s="1"/>
  <c r="AT135" i="6"/>
  <c r="J136" i="12" s="1"/>
  <c r="AM135" i="6"/>
  <c r="I136" i="12" s="1"/>
  <c r="AF135" i="6"/>
  <c r="H136" i="12" s="1"/>
  <c r="AT134" i="6"/>
  <c r="J135" i="12" s="1"/>
  <c r="AM134" i="6"/>
  <c r="I135" i="12" s="1"/>
  <c r="AF134" i="6"/>
  <c r="H135" i="12" s="1"/>
  <c r="AT133" i="6"/>
  <c r="J134" i="12" s="1"/>
  <c r="AM133" i="6"/>
  <c r="I134" i="12" s="1"/>
  <c r="AF133" i="6"/>
  <c r="H134" i="12" s="1"/>
  <c r="AT132" i="6"/>
  <c r="J133" i="12" s="1"/>
  <c r="AM132" i="6"/>
  <c r="I133" i="12" s="1"/>
  <c r="AF132" i="6"/>
  <c r="H133" i="12" s="1"/>
  <c r="AT131" i="6"/>
  <c r="J132" i="12" s="1"/>
  <c r="AM131" i="6"/>
  <c r="I132" i="12" s="1"/>
  <c r="AF131" i="6"/>
  <c r="H132" i="12" s="1"/>
  <c r="AT130" i="6"/>
  <c r="J131" i="12" s="1"/>
  <c r="AM130" i="6"/>
  <c r="I131" i="12" s="1"/>
  <c r="AF130" i="6"/>
  <c r="H131" i="12" s="1"/>
  <c r="AT129" i="6"/>
  <c r="J130" i="12" s="1"/>
  <c r="AM129" i="6"/>
  <c r="I130" i="12" s="1"/>
  <c r="AF129" i="6"/>
  <c r="H130" i="12" s="1"/>
  <c r="AT128" i="6"/>
  <c r="J129" i="12" s="1"/>
  <c r="AM128" i="6"/>
  <c r="I129" i="12" s="1"/>
  <c r="AF128" i="6"/>
  <c r="H129" i="12" s="1"/>
  <c r="AT127" i="6"/>
  <c r="J128" i="12" s="1"/>
  <c r="AM127" i="6"/>
  <c r="I128" i="12" s="1"/>
  <c r="AF127" i="6"/>
  <c r="H128" i="12" s="1"/>
  <c r="AT126" i="6"/>
  <c r="J127" i="12" s="1"/>
  <c r="AM126" i="6"/>
  <c r="I127" i="12" s="1"/>
  <c r="AF126" i="6"/>
  <c r="H127" i="12" s="1"/>
  <c r="AT125" i="6"/>
  <c r="J126" i="12" s="1"/>
  <c r="AM125" i="6"/>
  <c r="I126" i="12" s="1"/>
  <c r="AF125" i="6"/>
  <c r="H126" i="12" s="1"/>
  <c r="AT124" i="6"/>
  <c r="J125" i="12" s="1"/>
  <c r="AM124" i="6"/>
  <c r="I125" i="12" s="1"/>
  <c r="AF124" i="6"/>
  <c r="H125" i="12" s="1"/>
  <c r="AT123" i="6"/>
  <c r="J124" i="12" s="1"/>
  <c r="AM123" i="6"/>
  <c r="I124" i="12" s="1"/>
  <c r="AF123" i="6"/>
  <c r="H124" i="12" s="1"/>
  <c r="AT122" i="6"/>
  <c r="J123" i="12" s="1"/>
  <c r="AM122" i="6"/>
  <c r="I123" i="12" s="1"/>
  <c r="AF122" i="6"/>
  <c r="H123" i="12" s="1"/>
  <c r="AT121" i="6"/>
  <c r="J122" i="12" s="1"/>
  <c r="AM121" i="6"/>
  <c r="I122" i="12" s="1"/>
  <c r="AF121" i="6"/>
  <c r="H122" i="12" s="1"/>
  <c r="AT120" i="6"/>
  <c r="J121" i="12" s="1"/>
  <c r="AM120" i="6"/>
  <c r="I121" i="12" s="1"/>
  <c r="AF120" i="6"/>
  <c r="H121" i="12" s="1"/>
  <c r="AT119" i="6"/>
  <c r="J120" i="12" s="1"/>
  <c r="AM119" i="6"/>
  <c r="I120" i="12" s="1"/>
  <c r="AF119" i="6"/>
  <c r="H120" i="12" s="1"/>
  <c r="AT118" i="6"/>
  <c r="J119" i="12" s="1"/>
  <c r="AM118" i="6"/>
  <c r="I119" i="12" s="1"/>
  <c r="AF118" i="6"/>
  <c r="H119" i="12" s="1"/>
  <c r="AT117" i="6"/>
  <c r="J118" i="12" s="1"/>
  <c r="AM117" i="6"/>
  <c r="I118" i="12" s="1"/>
  <c r="AF117" i="6"/>
  <c r="H118" i="12" s="1"/>
  <c r="AT116" i="6"/>
  <c r="J117" i="12" s="1"/>
  <c r="AM116" i="6"/>
  <c r="I117" i="12" s="1"/>
  <c r="AF116" i="6"/>
  <c r="H117" i="12" s="1"/>
  <c r="AT115" i="6"/>
  <c r="J116" i="12" s="1"/>
  <c r="AM115" i="6"/>
  <c r="I116" i="12" s="1"/>
  <c r="AF115" i="6"/>
  <c r="H116" i="12" s="1"/>
  <c r="AT114" i="6"/>
  <c r="J115" i="12" s="1"/>
  <c r="AM114" i="6"/>
  <c r="I115" i="12" s="1"/>
  <c r="AF114" i="6"/>
  <c r="H115" i="12" s="1"/>
  <c r="AT113" i="6"/>
  <c r="J114" i="12" s="1"/>
  <c r="AM113" i="6"/>
  <c r="I114" i="12" s="1"/>
  <c r="AF113" i="6"/>
  <c r="H114" i="12" s="1"/>
  <c r="AT112" i="6"/>
  <c r="J113" i="12" s="1"/>
  <c r="AM112" i="6"/>
  <c r="I113" i="12" s="1"/>
  <c r="AF112" i="6"/>
  <c r="H113" i="12" s="1"/>
  <c r="AT111" i="6"/>
  <c r="J112" i="12" s="1"/>
  <c r="AM111" i="6"/>
  <c r="I112" i="12" s="1"/>
  <c r="AF111" i="6"/>
  <c r="H112" i="12" s="1"/>
  <c r="AT110" i="6"/>
  <c r="J111" i="12" s="1"/>
  <c r="AM110" i="6"/>
  <c r="I111" i="12" s="1"/>
  <c r="AF110" i="6"/>
  <c r="H111" i="12" s="1"/>
  <c r="AT109" i="6"/>
  <c r="J110" i="12" s="1"/>
  <c r="AM109" i="6"/>
  <c r="I110" i="12" s="1"/>
  <c r="AF109" i="6"/>
  <c r="H110" i="12" s="1"/>
  <c r="AT108" i="6"/>
  <c r="J109" i="12" s="1"/>
  <c r="AM108" i="6"/>
  <c r="I109" i="12" s="1"/>
  <c r="AF108" i="6"/>
  <c r="H109" i="12" s="1"/>
  <c r="AT107" i="6"/>
  <c r="J108" i="12" s="1"/>
  <c r="AM107" i="6"/>
  <c r="I108" i="12" s="1"/>
  <c r="AF107" i="6"/>
  <c r="H108" i="12" s="1"/>
  <c r="AT106" i="6"/>
  <c r="J107" i="12" s="1"/>
  <c r="AM106" i="6"/>
  <c r="I107" i="12" s="1"/>
  <c r="AF106" i="6"/>
  <c r="H107" i="12" s="1"/>
  <c r="AT105" i="6"/>
  <c r="J106" i="12" s="1"/>
  <c r="AM105" i="6"/>
  <c r="I106" i="12" s="1"/>
  <c r="AF105" i="6"/>
  <c r="H106" i="12" s="1"/>
  <c r="AT104" i="6"/>
  <c r="J105" i="12" s="1"/>
  <c r="AM104" i="6"/>
  <c r="I105" i="12" s="1"/>
  <c r="AF104" i="6"/>
  <c r="H105" i="12" s="1"/>
  <c r="AT103" i="6"/>
  <c r="J104" i="12" s="1"/>
  <c r="AM103" i="6"/>
  <c r="I104" i="12" s="1"/>
  <c r="AF103" i="6"/>
  <c r="H104" i="12" s="1"/>
  <c r="AT102" i="6"/>
  <c r="J103" i="12" s="1"/>
  <c r="AM102" i="6"/>
  <c r="I103" i="12" s="1"/>
  <c r="AF102" i="6"/>
  <c r="H103" i="12" s="1"/>
  <c r="AT101" i="6"/>
  <c r="J102" i="12" s="1"/>
  <c r="AM101" i="6"/>
  <c r="I102" i="12" s="1"/>
  <c r="AF101" i="6"/>
  <c r="H102" i="12" s="1"/>
  <c r="AT100" i="6"/>
  <c r="J101" i="12" s="1"/>
  <c r="AM100" i="6"/>
  <c r="I101" i="12" s="1"/>
  <c r="AF100" i="6"/>
  <c r="H101" i="12" s="1"/>
  <c r="AT99" i="6"/>
  <c r="J100" i="12" s="1"/>
  <c r="AM99" i="6"/>
  <c r="I100" i="12" s="1"/>
  <c r="AF99" i="6"/>
  <c r="H100" i="12" s="1"/>
  <c r="AT98" i="6"/>
  <c r="J99" i="12" s="1"/>
  <c r="AM98" i="6"/>
  <c r="I99" i="12" s="1"/>
  <c r="AF98" i="6"/>
  <c r="H99" i="12" s="1"/>
  <c r="AT97" i="6"/>
  <c r="J98" i="12" s="1"/>
  <c r="AM97" i="6"/>
  <c r="I98" i="12" s="1"/>
  <c r="AF97" i="6"/>
  <c r="H98" i="12" s="1"/>
  <c r="AT96" i="6"/>
  <c r="J97" i="12" s="1"/>
  <c r="AM96" i="6"/>
  <c r="I97" i="12" s="1"/>
  <c r="AF96" i="6"/>
  <c r="H97" i="12" s="1"/>
  <c r="AT95" i="6"/>
  <c r="J96" i="12" s="1"/>
  <c r="AM95" i="6"/>
  <c r="I96" i="12" s="1"/>
  <c r="AF95" i="6"/>
  <c r="H96" i="12" s="1"/>
  <c r="AT94" i="6"/>
  <c r="J95" i="12" s="1"/>
  <c r="AM94" i="6"/>
  <c r="I95" i="12" s="1"/>
  <c r="AF94" i="6"/>
  <c r="H95" i="12" s="1"/>
  <c r="AT93" i="6"/>
  <c r="J94" i="12" s="1"/>
  <c r="AM93" i="6"/>
  <c r="I94" i="12" s="1"/>
  <c r="AF93" i="6"/>
  <c r="H94" i="12" s="1"/>
  <c r="AT92" i="6"/>
  <c r="J93" i="12" s="1"/>
  <c r="AM92" i="6"/>
  <c r="I93" i="12" s="1"/>
  <c r="AF92" i="6"/>
  <c r="H93" i="12" s="1"/>
  <c r="AT91" i="6"/>
  <c r="J92" i="12" s="1"/>
  <c r="AM91" i="6"/>
  <c r="I92" i="12" s="1"/>
  <c r="AF91" i="6"/>
  <c r="H92" i="12" s="1"/>
  <c r="AT90" i="6"/>
  <c r="J91" i="12" s="1"/>
  <c r="AM90" i="6"/>
  <c r="I91" i="12" s="1"/>
  <c r="AF90" i="6"/>
  <c r="H91" i="12" s="1"/>
  <c r="AT89" i="6"/>
  <c r="J90" i="12" s="1"/>
  <c r="AM89" i="6"/>
  <c r="I90" i="12" s="1"/>
  <c r="AF89" i="6"/>
  <c r="H90" i="12" s="1"/>
  <c r="AT88" i="6"/>
  <c r="J89" i="12" s="1"/>
  <c r="AM88" i="6"/>
  <c r="I89" i="12" s="1"/>
  <c r="AF88" i="6"/>
  <c r="H89" i="12" s="1"/>
  <c r="AT87" i="6"/>
  <c r="J88" i="12" s="1"/>
  <c r="AM87" i="6"/>
  <c r="I88" i="12" s="1"/>
  <c r="AF87" i="6"/>
  <c r="H88" i="12" s="1"/>
  <c r="AT86" i="6"/>
  <c r="J87" i="12" s="1"/>
  <c r="AM86" i="6"/>
  <c r="I87" i="12" s="1"/>
  <c r="AF86" i="6"/>
  <c r="H87" i="12" s="1"/>
  <c r="AT85" i="6"/>
  <c r="J86" i="12" s="1"/>
  <c r="AM85" i="6"/>
  <c r="I86" i="12" s="1"/>
  <c r="AF85" i="6"/>
  <c r="H86" i="12" s="1"/>
  <c r="AT84" i="6"/>
  <c r="J85" i="12" s="1"/>
  <c r="AM84" i="6"/>
  <c r="I85" i="12" s="1"/>
  <c r="AF84" i="6"/>
  <c r="H85" i="12" s="1"/>
  <c r="AT83" i="6"/>
  <c r="J84" i="12" s="1"/>
  <c r="AM83" i="6"/>
  <c r="I84" i="12" s="1"/>
  <c r="AF83" i="6"/>
  <c r="H84" i="12" s="1"/>
  <c r="AT82" i="6"/>
  <c r="J83" i="12" s="1"/>
  <c r="AM82" i="6"/>
  <c r="I83" i="12" s="1"/>
  <c r="AF82" i="6"/>
  <c r="H83" i="12" s="1"/>
  <c r="AT81" i="6"/>
  <c r="J82" i="12" s="1"/>
  <c r="AM81" i="6"/>
  <c r="I82" i="12" s="1"/>
  <c r="AF81" i="6"/>
  <c r="H82" i="12" s="1"/>
  <c r="AT80" i="6"/>
  <c r="J81" i="12" s="1"/>
  <c r="AM80" i="6"/>
  <c r="I81" i="12" s="1"/>
  <c r="AF80" i="6"/>
  <c r="H81" i="12" s="1"/>
  <c r="AT79" i="6"/>
  <c r="J80" i="12" s="1"/>
  <c r="AM79" i="6"/>
  <c r="I80" i="12" s="1"/>
  <c r="AF79" i="6"/>
  <c r="H80" i="12" s="1"/>
  <c r="AT78" i="6"/>
  <c r="J79" i="12" s="1"/>
  <c r="AM78" i="6"/>
  <c r="I79" i="12" s="1"/>
  <c r="AF78" i="6"/>
  <c r="H79" i="12" s="1"/>
  <c r="AT77" i="6"/>
  <c r="J78" i="12" s="1"/>
  <c r="AM77" i="6"/>
  <c r="I78" i="12" s="1"/>
  <c r="AF77" i="6"/>
  <c r="H78" i="12" s="1"/>
  <c r="AT76" i="6"/>
  <c r="J77" i="12" s="1"/>
  <c r="AM76" i="6"/>
  <c r="I77" i="12" s="1"/>
  <c r="AF76" i="6"/>
  <c r="H77" i="12" s="1"/>
  <c r="AT75" i="6"/>
  <c r="J76" i="12" s="1"/>
  <c r="AM75" i="6"/>
  <c r="I76" i="12" s="1"/>
  <c r="AF75" i="6"/>
  <c r="H76" i="12" s="1"/>
  <c r="AT74" i="6"/>
  <c r="J75" i="12" s="1"/>
  <c r="AM74" i="6"/>
  <c r="I75" i="12" s="1"/>
  <c r="AF74" i="6"/>
  <c r="H75" i="12" s="1"/>
  <c r="AT73" i="6"/>
  <c r="J74" i="12" s="1"/>
  <c r="AM73" i="6"/>
  <c r="I74" i="12" s="1"/>
  <c r="AF73" i="6"/>
  <c r="H74" i="12" s="1"/>
  <c r="AT72" i="6"/>
  <c r="J73" i="12" s="1"/>
  <c r="AM72" i="6"/>
  <c r="I73" i="12" s="1"/>
  <c r="AF72" i="6"/>
  <c r="H73" i="12" s="1"/>
  <c r="AT71" i="6"/>
  <c r="J72" i="12" s="1"/>
  <c r="AM71" i="6"/>
  <c r="I72" i="12" s="1"/>
  <c r="AF71" i="6"/>
  <c r="H72" i="12" s="1"/>
  <c r="AT70" i="6"/>
  <c r="J71" i="12" s="1"/>
  <c r="AM70" i="6"/>
  <c r="I71" i="12" s="1"/>
  <c r="AF70" i="6"/>
  <c r="H71" i="12" s="1"/>
  <c r="AT69" i="6"/>
  <c r="J70" i="12" s="1"/>
  <c r="AM69" i="6"/>
  <c r="I70" i="12" s="1"/>
  <c r="AF69" i="6"/>
  <c r="H70" i="12" s="1"/>
  <c r="AT68" i="6"/>
  <c r="J69" i="12" s="1"/>
  <c r="AM68" i="6"/>
  <c r="I69" i="12" s="1"/>
  <c r="AF68" i="6"/>
  <c r="H69" i="12" s="1"/>
  <c r="AT67" i="6"/>
  <c r="J68" i="12" s="1"/>
  <c r="AM67" i="6"/>
  <c r="I68" i="12" s="1"/>
  <c r="AF67" i="6"/>
  <c r="H68" i="12" s="1"/>
  <c r="AT66" i="6"/>
  <c r="J67" i="12" s="1"/>
  <c r="AM66" i="6"/>
  <c r="I67" i="12" s="1"/>
  <c r="AF66" i="6"/>
  <c r="H67" i="12" s="1"/>
  <c r="AT65" i="6"/>
  <c r="J66" i="12" s="1"/>
  <c r="AM65" i="6"/>
  <c r="I66" i="12" s="1"/>
  <c r="AF65" i="6"/>
  <c r="H66" i="12" s="1"/>
  <c r="AT64" i="6"/>
  <c r="J65" i="12" s="1"/>
  <c r="AM64" i="6"/>
  <c r="I65" i="12" s="1"/>
  <c r="AF64" i="6"/>
  <c r="H65" i="12" s="1"/>
  <c r="AT63" i="6"/>
  <c r="J64" i="12" s="1"/>
  <c r="AM63" i="6"/>
  <c r="I64" i="12" s="1"/>
  <c r="AF63" i="6"/>
  <c r="H64" i="12" s="1"/>
  <c r="AT62" i="6"/>
  <c r="J63" i="12" s="1"/>
  <c r="AM62" i="6"/>
  <c r="I63" i="12" s="1"/>
  <c r="AF62" i="6"/>
  <c r="H63" i="12" s="1"/>
  <c r="AT61" i="6"/>
  <c r="J62" i="12" s="1"/>
  <c r="AM61" i="6"/>
  <c r="I62" i="12" s="1"/>
  <c r="AF61" i="6"/>
  <c r="H62" i="12" s="1"/>
  <c r="AT60" i="6"/>
  <c r="J61" i="12" s="1"/>
  <c r="AM60" i="6"/>
  <c r="I61" i="12" s="1"/>
  <c r="AF60" i="6"/>
  <c r="H61" i="12" s="1"/>
  <c r="AT59" i="6"/>
  <c r="J60" i="12" s="1"/>
  <c r="AM59" i="6"/>
  <c r="I60" i="12" s="1"/>
  <c r="AF59" i="6"/>
  <c r="H60" i="12" s="1"/>
  <c r="AT58" i="6"/>
  <c r="J59" i="12" s="1"/>
  <c r="AM58" i="6"/>
  <c r="I59" i="12" s="1"/>
  <c r="AF58" i="6"/>
  <c r="H59" i="12" s="1"/>
  <c r="AT57" i="6"/>
  <c r="J58" i="12" s="1"/>
  <c r="AM57" i="6"/>
  <c r="I58" i="12" s="1"/>
  <c r="AF57" i="6"/>
  <c r="H58" i="12" s="1"/>
  <c r="AT56" i="6"/>
  <c r="J57" i="12" s="1"/>
  <c r="AM56" i="6"/>
  <c r="I57" i="12" s="1"/>
  <c r="AF56" i="6"/>
  <c r="H57" i="12" s="1"/>
  <c r="AT55" i="6"/>
  <c r="J56" i="12" s="1"/>
  <c r="AM55" i="6"/>
  <c r="I56" i="12" s="1"/>
  <c r="AF55" i="6"/>
  <c r="H56" i="12" s="1"/>
  <c r="AT54" i="6"/>
  <c r="J55" i="12" s="1"/>
  <c r="AM54" i="6"/>
  <c r="I55" i="12" s="1"/>
  <c r="AF54" i="6"/>
  <c r="H55" i="12" s="1"/>
  <c r="AT53" i="6"/>
  <c r="J54" i="12" s="1"/>
  <c r="AM53" i="6"/>
  <c r="I54" i="12" s="1"/>
  <c r="AF53" i="6"/>
  <c r="H54" i="12" s="1"/>
  <c r="AT52" i="6"/>
  <c r="J53" i="12" s="1"/>
  <c r="AM52" i="6"/>
  <c r="I53" i="12" s="1"/>
  <c r="AF52" i="6"/>
  <c r="H53" i="12" s="1"/>
  <c r="AT51" i="6"/>
  <c r="J52" i="12" s="1"/>
  <c r="AM51" i="6"/>
  <c r="I52" i="12" s="1"/>
  <c r="AF51" i="6"/>
  <c r="H52" i="12" s="1"/>
  <c r="AT50" i="6"/>
  <c r="J51" i="12" s="1"/>
  <c r="AM50" i="6"/>
  <c r="I51" i="12" s="1"/>
  <c r="AF50" i="6"/>
  <c r="H51" i="12" s="1"/>
  <c r="AT49" i="6"/>
  <c r="J50" i="12" s="1"/>
  <c r="AM49" i="6"/>
  <c r="I50" i="12" s="1"/>
  <c r="AF49" i="6"/>
  <c r="H50" i="12" s="1"/>
  <c r="AT48" i="6"/>
  <c r="J49" i="12" s="1"/>
  <c r="AM48" i="6"/>
  <c r="I49" i="12" s="1"/>
  <c r="AF48" i="6"/>
  <c r="H49" i="12" s="1"/>
  <c r="AT47" i="6"/>
  <c r="J48" i="12" s="1"/>
  <c r="AM47" i="6"/>
  <c r="I48" i="12" s="1"/>
  <c r="AF47" i="6"/>
  <c r="H48" i="12" s="1"/>
  <c r="AT46" i="6"/>
  <c r="J47" i="12" s="1"/>
  <c r="AM46" i="6"/>
  <c r="I47" i="12" s="1"/>
  <c r="AF46" i="6"/>
  <c r="H47" i="12" s="1"/>
  <c r="AT45" i="6"/>
  <c r="J46" i="12" s="1"/>
  <c r="AM45" i="6"/>
  <c r="I46" i="12" s="1"/>
  <c r="AF45" i="6"/>
  <c r="H46" i="12" s="1"/>
  <c r="AT44" i="6"/>
  <c r="J45" i="12" s="1"/>
  <c r="AM44" i="6"/>
  <c r="I45" i="12" s="1"/>
  <c r="AF44" i="6"/>
  <c r="H45" i="12" s="1"/>
  <c r="AT43" i="6"/>
  <c r="J44" i="12" s="1"/>
  <c r="AM43" i="6"/>
  <c r="I44" i="12" s="1"/>
  <c r="AF43" i="6"/>
  <c r="H44" i="12" s="1"/>
  <c r="AT42" i="6"/>
  <c r="J43" i="12" s="1"/>
  <c r="AM42" i="6"/>
  <c r="I43" i="12" s="1"/>
  <c r="AF42" i="6"/>
  <c r="H43" i="12" s="1"/>
  <c r="AT41" i="6"/>
  <c r="J42" i="12" s="1"/>
  <c r="AM41" i="6"/>
  <c r="I42" i="12" s="1"/>
  <c r="AF41" i="6"/>
  <c r="H42" i="12" s="1"/>
  <c r="AT40" i="6"/>
  <c r="J41" i="12" s="1"/>
  <c r="AM40" i="6"/>
  <c r="I41" i="12" s="1"/>
  <c r="AF40" i="6"/>
  <c r="H41" i="12" s="1"/>
  <c r="AT39" i="6"/>
  <c r="J40" i="12" s="1"/>
  <c r="AM39" i="6"/>
  <c r="I40" i="12" s="1"/>
  <c r="AF39" i="6"/>
  <c r="H40" i="12" s="1"/>
  <c r="AT38" i="6"/>
  <c r="J39" i="12" s="1"/>
  <c r="AM38" i="6"/>
  <c r="I39" i="12" s="1"/>
  <c r="AF38" i="6"/>
  <c r="H39" i="12" s="1"/>
  <c r="AT37" i="6"/>
  <c r="J38" i="12" s="1"/>
  <c r="AM37" i="6"/>
  <c r="I38" i="12" s="1"/>
  <c r="AF37" i="6"/>
  <c r="H38" i="12" s="1"/>
  <c r="AT36" i="6"/>
  <c r="J37" i="12" s="1"/>
  <c r="AM36" i="6"/>
  <c r="I37" i="12" s="1"/>
  <c r="AF36" i="6"/>
  <c r="H37" i="12" s="1"/>
  <c r="AT35" i="6"/>
  <c r="J36" i="12" s="1"/>
  <c r="AM35" i="6"/>
  <c r="I36" i="12" s="1"/>
  <c r="AF35" i="6"/>
  <c r="H36" i="12" s="1"/>
  <c r="AT34" i="6"/>
  <c r="J35" i="12" s="1"/>
  <c r="AM34" i="6"/>
  <c r="I35" i="12" s="1"/>
  <c r="AF34" i="6"/>
  <c r="H35" i="12" s="1"/>
  <c r="AT33" i="6"/>
  <c r="J34" i="12" s="1"/>
  <c r="AM33" i="6"/>
  <c r="I34" i="12" s="1"/>
  <c r="AF33" i="6"/>
  <c r="H34" i="12" s="1"/>
  <c r="AT32" i="6"/>
  <c r="J33" i="12" s="1"/>
  <c r="AM32" i="6"/>
  <c r="I33" i="12" s="1"/>
  <c r="AF32" i="6"/>
  <c r="H33" i="12" s="1"/>
  <c r="AT31" i="6"/>
  <c r="J32" i="12" s="1"/>
  <c r="AM31" i="6"/>
  <c r="I32" i="12" s="1"/>
  <c r="AF31" i="6"/>
  <c r="H32" i="12" s="1"/>
  <c r="AT30" i="6"/>
  <c r="J31" i="12" s="1"/>
  <c r="AM30" i="6"/>
  <c r="I31" i="12" s="1"/>
  <c r="AF30" i="6"/>
  <c r="H31" i="12" s="1"/>
  <c r="AT29" i="6"/>
  <c r="J30" i="12" s="1"/>
  <c r="AM29" i="6"/>
  <c r="I30" i="12" s="1"/>
  <c r="AF29" i="6"/>
  <c r="H30" i="12" s="1"/>
  <c r="AT28" i="6"/>
  <c r="J29" i="12" s="1"/>
  <c r="AM28" i="6"/>
  <c r="I29" i="12" s="1"/>
  <c r="AF28" i="6"/>
  <c r="H29" i="12" s="1"/>
  <c r="AT27" i="6"/>
  <c r="J28" i="12" s="1"/>
  <c r="AM27" i="6"/>
  <c r="I28" i="12" s="1"/>
  <c r="AF27" i="6"/>
  <c r="H28" i="12" s="1"/>
  <c r="AT26" i="6"/>
  <c r="J27" i="12" s="1"/>
  <c r="AM26" i="6"/>
  <c r="I27" i="12" s="1"/>
  <c r="AF26" i="6"/>
  <c r="H27" i="12" s="1"/>
  <c r="AT25" i="6"/>
  <c r="J26" i="12" s="1"/>
  <c r="AM25" i="6"/>
  <c r="I26" i="12" s="1"/>
  <c r="AF25" i="6"/>
  <c r="H26" i="12" s="1"/>
  <c r="AT24" i="6"/>
  <c r="J25" i="12" s="1"/>
  <c r="AM24" i="6"/>
  <c r="I25" i="12" s="1"/>
  <c r="AF24" i="6"/>
  <c r="H25" i="12" s="1"/>
  <c r="AT23" i="6"/>
  <c r="J24" i="12" s="1"/>
  <c r="AM23" i="6"/>
  <c r="I24" i="12" s="1"/>
  <c r="AF23" i="6"/>
  <c r="H24" i="12" s="1"/>
  <c r="AT22" i="6"/>
  <c r="J23" i="12" s="1"/>
  <c r="AM22" i="6"/>
  <c r="I23" i="12" s="1"/>
  <c r="AF22" i="6"/>
  <c r="H23" i="12" s="1"/>
  <c r="AT21" i="6"/>
  <c r="J22" i="12" s="1"/>
  <c r="AM21" i="6"/>
  <c r="I22" i="12" s="1"/>
  <c r="AF21" i="6"/>
  <c r="H22" i="12" s="1"/>
  <c r="AT20" i="6"/>
  <c r="J21" i="12" s="1"/>
  <c r="AM20" i="6"/>
  <c r="I21" i="12" s="1"/>
  <c r="AF20" i="6"/>
  <c r="H21" i="12" s="1"/>
  <c r="AT19" i="6"/>
  <c r="J20" i="12" s="1"/>
  <c r="AM19" i="6"/>
  <c r="I20" i="12" s="1"/>
  <c r="AF19" i="6"/>
  <c r="H20" i="12" s="1"/>
  <c r="AT18" i="6"/>
  <c r="J19" i="12" s="1"/>
  <c r="AM18" i="6"/>
  <c r="I19" i="12" s="1"/>
  <c r="AF18" i="6"/>
  <c r="H19" i="12" s="1"/>
  <c r="AT17" i="6"/>
  <c r="J18" i="12" s="1"/>
  <c r="AM17" i="6"/>
  <c r="I18" i="12" s="1"/>
  <c r="AF17" i="6"/>
  <c r="H18" i="12" s="1"/>
  <c r="AT16" i="6"/>
  <c r="J17" i="12" s="1"/>
  <c r="AM16" i="6"/>
  <c r="I17" i="12" s="1"/>
  <c r="AF16" i="6"/>
  <c r="H17" i="12" s="1"/>
  <c r="AT15" i="6"/>
  <c r="J16" i="12" s="1"/>
  <c r="AM15" i="6"/>
  <c r="I16" i="12" s="1"/>
  <c r="AF15" i="6"/>
  <c r="H16" i="12" s="1"/>
  <c r="AT14" i="6"/>
  <c r="J15" i="12" s="1"/>
  <c r="AM14" i="6"/>
  <c r="I15" i="12" s="1"/>
  <c r="AF14" i="6"/>
  <c r="H15" i="12" s="1"/>
  <c r="AT13" i="6"/>
  <c r="J14" i="12" s="1"/>
  <c r="AM13" i="6"/>
  <c r="I14" i="12" s="1"/>
  <c r="AF13" i="6"/>
  <c r="H14" i="12" s="1"/>
  <c r="AT12" i="6"/>
  <c r="J13" i="12" s="1"/>
  <c r="AM12" i="6"/>
  <c r="I13" i="12" s="1"/>
  <c r="AF12" i="6"/>
  <c r="H13" i="12" s="1"/>
  <c r="AT11" i="6"/>
  <c r="J12" i="12" s="1"/>
  <c r="AM11" i="6"/>
  <c r="I12" i="12" s="1"/>
  <c r="AF11" i="6"/>
  <c r="H12" i="12" s="1"/>
  <c r="AT10" i="6"/>
  <c r="J11" i="12" s="1"/>
  <c r="AM10" i="6"/>
  <c r="I11" i="12" s="1"/>
  <c r="AF10" i="6"/>
  <c r="H11" i="12" s="1"/>
  <c r="AT9" i="6"/>
  <c r="J10" i="12" s="1"/>
  <c r="AM9" i="6"/>
  <c r="I10" i="12" s="1"/>
  <c r="AF9" i="6"/>
  <c r="H10" i="12" s="1"/>
  <c r="Y408" i="6"/>
  <c r="G409" i="12" s="1"/>
  <c r="Y407" i="6"/>
  <c r="G408" i="12" s="1"/>
  <c r="Y406" i="6"/>
  <c r="G407" i="12" s="1"/>
  <c r="Y405" i="6"/>
  <c r="G406" i="12" s="1"/>
  <c r="Y404" i="6"/>
  <c r="G405" i="12" s="1"/>
  <c r="Y403" i="6"/>
  <c r="G404" i="12" s="1"/>
  <c r="Y402" i="6"/>
  <c r="G403" i="12" s="1"/>
  <c r="Y401" i="6"/>
  <c r="G402" i="12" s="1"/>
  <c r="Y400" i="6"/>
  <c r="G401" i="12" s="1"/>
  <c r="Y399" i="6"/>
  <c r="G400" i="12" s="1"/>
  <c r="Y398" i="6"/>
  <c r="G399" i="12" s="1"/>
  <c r="Y397" i="6"/>
  <c r="G398" i="12" s="1"/>
  <c r="Y396" i="6"/>
  <c r="G397" i="12" s="1"/>
  <c r="Y395" i="6"/>
  <c r="G396" i="12" s="1"/>
  <c r="Y394" i="6"/>
  <c r="G395" i="12" s="1"/>
  <c r="Y393" i="6"/>
  <c r="G394" i="12" s="1"/>
  <c r="Y392" i="6"/>
  <c r="G393" i="12" s="1"/>
  <c r="Y391" i="6"/>
  <c r="G392" i="12" s="1"/>
  <c r="Y390" i="6"/>
  <c r="G391" i="12" s="1"/>
  <c r="Y389" i="6"/>
  <c r="G390" i="12" s="1"/>
  <c r="Y388" i="6"/>
  <c r="G389" i="12" s="1"/>
  <c r="Y387" i="6"/>
  <c r="G388" i="12" s="1"/>
  <c r="Y386" i="6"/>
  <c r="G387" i="12" s="1"/>
  <c r="Y385" i="6"/>
  <c r="G386" i="12" s="1"/>
  <c r="Y384" i="6"/>
  <c r="G385" i="12" s="1"/>
  <c r="Y383" i="6"/>
  <c r="G384" i="12" s="1"/>
  <c r="Y382" i="6"/>
  <c r="G383" i="12" s="1"/>
  <c r="Y381" i="6"/>
  <c r="G382" i="12" s="1"/>
  <c r="Y380" i="6"/>
  <c r="G381" i="12" s="1"/>
  <c r="Y379" i="6"/>
  <c r="G380" i="12" s="1"/>
  <c r="Y378" i="6"/>
  <c r="G379" i="12" s="1"/>
  <c r="Y377" i="6"/>
  <c r="G378" i="12" s="1"/>
  <c r="Y376" i="6"/>
  <c r="G377" i="12" s="1"/>
  <c r="Y375" i="6"/>
  <c r="G376" i="12" s="1"/>
  <c r="Y374" i="6"/>
  <c r="G375" i="12" s="1"/>
  <c r="Y373" i="6"/>
  <c r="G374" i="12" s="1"/>
  <c r="Y372" i="6"/>
  <c r="G373" i="12" s="1"/>
  <c r="Y371" i="6"/>
  <c r="G372" i="12" s="1"/>
  <c r="Y370" i="6"/>
  <c r="G371" i="12" s="1"/>
  <c r="Y369" i="6"/>
  <c r="G370" i="12" s="1"/>
  <c r="Y368" i="6"/>
  <c r="G369" i="12" s="1"/>
  <c r="Y367" i="6"/>
  <c r="G368" i="12" s="1"/>
  <c r="Y366" i="6"/>
  <c r="G367" i="12" s="1"/>
  <c r="Y365" i="6"/>
  <c r="G366" i="12" s="1"/>
  <c r="Y364" i="6"/>
  <c r="G365" i="12" s="1"/>
  <c r="Y363" i="6"/>
  <c r="G364" i="12" s="1"/>
  <c r="Y362" i="6"/>
  <c r="G363" i="12" s="1"/>
  <c r="Y361" i="6"/>
  <c r="G362" i="12" s="1"/>
  <c r="Y360" i="6"/>
  <c r="G361" i="12" s="1"/>
  <c r="Y359" i="6"/>
  <c r="G360" i="12" s="1"/>
  <c r="Y358" i="6"/>
  <c r="G359" i="12" s="1"/>
  <c r="Y357" i="6"/>
  <c r="G358" i="12" s="1"/>
  <c r="Y356" i="6"/>
  <c r="G357" i="12" s="1"/>
  <c r="Y355" i="6"/>
  <c r="G356" i="12" s="1"/>
  <c r="Y354" i="6"/>
  <c r="G355" i="12" s="1"/>
  <c r="Y353" i="6"/>
  <c r="G354" i="12" s="1"/>
  <c r="Y352" i="6"/>
  <c r="G353" i="12" s="1"/>
  <c r="Y351" i="6"/>
  <c r="G352" i="12" s="1"/>
  <c r="Y350" i="6"/>
  <c r="G351" i="12" s="1"/>
  <c r="Y349" i="6"/>
  <c r="G350" i="12" s="1"/>
  <c r="Y348" i="6"/>
  <c r="G349" i="12" s="1"/>
  <c r="Y347" i="6"/>
  <c r="G348" i="12" s="1"/>
  <c r="Y346" i="6"/>
  <c r="G347" i="12" s="1"/>
  <c r="Y345" i="6"/>
  <c r="G346" i="12" s="1"/>
  <c r="Y344" i="6"/>
  <c r="G345" i="12" s="1"/>
  <c r="Y343" i="6"/>
  <c r="G344" i="12" s="1"/>
  <c r="Y342" i="6"/>
  <c r="G343" i="12" s="1"/>
  <c r="Y341" i="6"/>
  <c r="G342" i="12" s="1"/>
  <c r="Y340" i="6"/>
  <c r="G341" i="12" s="1"/>
  <c r="Y339" i="6"/>
  <c r="G340" i="12" s="1"/>
  <c r="Y338" i="6"/>
  <c r="G339" i="12" s="1"/>
  <c r="Y337" i="6"/>
  <c r="G338" i="12" s="1"/>
  <c r="Y336" i="6"/>
  <c r="G337" i="12" s="1"/>
  <c r="Y335" i="6"/>
  <c r="G336" i="12" s="1"/>
  <c r="Y334" i="6"/>
  <c r="G335" i="12" s="1"/>
  <c r="Y333" i="6"/>
  <c r="G334" i="12" s="1"/>
  <c r="Y332" i="6"/>
  <c r="G333" i="12" s="1"/>
  <c r="Y331" i="6"/>
  <c r="G332" i="12" s="1"/>
  <c r="Y330" i="6"/>
  <c r="G331" i="12" s="1"/>
  <c r="Y329" i="6"/>
  <c r="G330" i="12" s="1"/>
  <c r="Y328" i="6"/>
  <c r="G329" i="12" s="1"/>
  <c r="Y327" i="6"/>
  <c r="G328" i="12" s="1"/>
  <c r="Y326" i="6"/>
  <c r="G327" i="12" s="1"/>
  <c r="Y325" i="6"/>
  <c r="G326" i="12" s="1"/>
  <c r="Y324" i="6"/>
  <c r="G325" i="12" s="1"/>
  <c r="Y323" i="6"/>
  <c r="G324" i="12" s="1"/>
  <c r="Y322" i="6"/>
  <c r="G323" i="12" s="1"/>
  <c r="Y321" i="6"/>
  <c r="G322" i="12" s="1"/>
  <c r="Y320" i="6"/>
  <c r="G321" i="12" s="1"/>
  <c r="Y319" i="6"/>
  <c r="G320" i="12" s="1"/>
  <c r="Y318" i="6"/>
  <c r="G319" i="12" s="1"/>
  <c r="Y317" i="6"/>
  <c r="G318" i="12" s="1"/>
  <c r="Y316" i="6"/>
  <c r="G317" i="12" s="1"/>
  <c r="Y315" i="6"/>
  <c r="G316" i="12" s="1"/>
  <c r="Y314" i="6"/>
  <c r="G315" i="12" s="1"/>
  <c r="Y313" i="6"/>
  <c r="G314" i="12" s="1"/>
  <c r="Y312" i="6"/>
  <c r="G313" i="12" s="1"/>
  <c r="Y311" i="6"/>
  <c r="G312" i="12" s="1"/>
  <c r="Y310" i="6"/>
  <c r="G311" i="12" s="1"/>
  <c r="Y309" i="6"/>
  <c r="G310" i="12" s="1"/>
  <c r="Y308" i="6"/>
  <c r="G309" i="12" s="1"/>
  <c r="Y307" i="6"/>
  <c r="G308" i="12" s="1"/>
  <c r="Y306" i="6"/>
  <c r="G307" i="12" s="1"/>
  <c r="Y305" i="6"/>
  <c r="G306" i="12" s="1"/>
  <c r="Y304" i="6"/>
  <c r="G305" i="12" s="1"/>
  <c r="Y303" i="6"/>
  <c r="G304" i="12" s="1"/>
  <c r="Y302" i="6"/>
  <c r="G303" i="12" s="1"/>
  <c r="Y301" i="6"/>
  <c r="G302" i="12" s="1"/>
  <c r="Y300" i="6"/>
  <c r="G301" i="12" s="1"/>
  <c r="Y299" i="6"/>
  <c r="G300" i="12" s="1"/>
  <c r="Y298" i="6"/>
  <c r="G299" i="12" s="1"/>
  <c r="Y297" i="6"/>
  <c r="G298" i="12" s="1"/>
  <c r="Y296" i="6"/>
  <c r="G297" i="12" s="1"/>
  <c r="Y295" i="6"/>
  <c r="G296" i="12" s="1"/>
  <c r="Y294" i="6"/>
  <c r="G295" i="12" s="1"/>
  <c r="Y293" i="6"/>
  <c r="G294" i="12" s="1"/>
  <c r="Y292" i="6"/>
  <c r="G293" i="12" s="1"/>
  <c r="Y291" i="6"/>
  <c r="G292" i="12" s="1"/>
  <c r="Y290" i="6"/>
  <c r="G291" i="12" s="1"/>
  <c r="Y289" i="6"/>
  <c r="G290" i="12" s="1"/>
  <c r="Y288" i="6"/>
  <c r="G289" i="12" s="1"/>
  <c r="Y287" i="6"/>
  <c r="G288" i="12" s="1"/>
  <c r="Y286" i="6"/>
  <c r="G287" i="12" s="1"/>
  <c r="Y285" i="6"/>
  <c r="G286" i="12" s="1"/>
  <c r="Y284" i="6"/>
  <c r="G285" i="12" s="1"/>
  <c r="Y283" i="6"/>
  <c r="G284" i="12" s="1"/>
  <c r="Y282" i="6"/>
  <c r="G283" i="12" s="1"/>
  <c r="Y281" i="6"/>
  <c r="G282" i="12" s="1"/>
  <c r="Y280" i="6"/>
  <c r="G281" i="12" s="1"/>
  <c r="Y279" i="6"/>
  <c r="G280" i="12" s="1"/>
  <c r="Y278" i="6"/>
  <c r="G279" i="12" s="1"/>
  <c r="Y277" i="6"/>
  <c r="G278" i="12" s="1"/>
  <c r="Y276" i="6"/>
  <c r="G277" i="12" s="1"/>
  <c r="Y275" i="6"/>
  <c r="G276" i="12" s="1"/>
  <c r="Y274" i="6"/>
  <c r="G275" i="12" s="1"/>
  <c r="Y273" i="6"/>
  <c r="G274" i="12" s="1"/>
  <c r="Y272" i="6"/>
  <c r="G273" i="12" s="1"/>
  <c r="Y271" i="6"/>
  <c r="G272" i="12" s="1"/>
  <c r="Y270" i="6"/>
  <c r="G271" i="12" s="1"/>
  <c r="Y269" i="6"/>
  <c r="G270" i="12" s="1"/>
  <c r="Y268" i="6"/>
  <c r="G269" i="12" s="1"/>
  <c r="Y267" i="6"/>
  <c r="G268" i="12" s="1"/>
  <c r="Y266" i="6"/>
  <c r="G267" i="12" s="1"/>
  <c r="Y265" i="6"/>
  <c r="G266" i="12" s="1"/>
  <c r="Y264" i="6"/>
  <c r="G265" i="12" s="1"/>
  <c r="Y263" i="6"/>
  <c r="G264" i="12" s="1"/>
  <c r="Y262" i="6"/>
  <c r="G263" i="12" s="1"/>
  <c r="Y261" i="6"/>
  <c r="G262" i="12" s="1"/>
  <c r="Y260" i="6"/>
  <c r="G261" i="12" s="1"/>
  <c r="Y259" i="6"/>
  <c r="G260" i="12" s="1"/>
  <c r="Y258" i="6"/>
  <c r="G259" i="12" s="1"/>
  <c r="Y257" i="6"/>
  <c r="G258" i="12" s="1"/>
  <c r="Y256" i="6"/>
  <c r="G257" i="12" s="1"/>
  <c r="Y255" i="6"/>
  <c r="G256" i="12" s="1"/>
  <c r="Y254" i="6"/>
  <c r="G255" i="12" s="1"/>
  <c r="Y253" i="6"/>
  <c r="G254" i="12" s="1"/>
  <c r="Y252" i="6"/>
  <c r="G253" i="12" s="1"/>
  <c r="Y251" i="6"/>
  <c r="G252" i="12" s="1"/>
  <c r="Y250" i="6"/>
  <c r="G251" i="12" s="1"/>
  <c r="Y249" i="6"/>
  <c r="G250" i="12" s="1"/>
  <c r="Y248" i="6"/>
  <c r="G249" i="12" s="1"/>
  <c r="Y247" i="6"/>
  <c r="G248" i="12" s="1"/>
  <c r="Y246" i="6"/>
  <c r="G247" i="12" s="1"/>
  <c r="Y245" i="6"/>
  <c r="G246" i="12" s="1"/>
  <c r="Y244" i="6"/>
  <c r="G245" i="12" s="1"/>
  <c r="Y243" i="6"/>
  <c r="G244" i="12" s="1"/>
  <c r="Y242" i="6"/>
  <c r="G243" i="12" s="1"/>
  <c r="Y241" i="6"/>
  <c r="G242" i="12" s="1"/>
  <c r="Y240" i="6"/>
  <c r="G241" i="12" s="1"/>
  <c r="Y239" i="6"/>
  <c r="G240" i="12" s="1"/>
  <c r="Y238" i="6"/>
  <c r="G239" i="12" s="1"/>
  <c r="Y237" i="6"/>
  <c r="G238" i="12" s="1"/>
  <c r="Y236" i="6"/>
  <c r="G237" i="12" s="1"/>
  <c r="Y235" i="6"/>
  <c r="G236" i="12" s="1"/>
  <c r="Y234" i="6"/>
  <c r="G235" i="12" s="1"/>
  <c r="Y233" i="6"/>
  <c r="G234" i="12" s="1"/>
  <c r="Y232" i="6"/>
  <c r="G233" i="12" s="1"/>
  <c r="Y231" i="6"/>
  <c r="G232" i="12" s="1"/>
  <c r="Y230" i="6"/>
  <c r="G231" i="12" s="1"/>
  <c r="Y229" i="6"/>
  <c r="G230" i="12" s="1"/>
  <c r="Y228" i="6"/>
  <c r="G229" i="12" s="1"/>
  <c r="Y227" i="6"/>
  <c r="G228" i="12" s="1"/>
  <c r="Y226" i="6"/>
  <c r="G227" i="12" s="1"/>
  <c r="Y225" i="6"/>
  <c r="G226" i="12" s="1"/>
  <c r="Y224" i="6"/>
  <c r="G225" i="12" s="1"/>
  <c r="Y223" i="6"/>
  <c r="G224" i="12" s="1"/>
  <c r="Y222" i="6"/>
  <c r="G223" i="12" s="1"/>
  <c r="Y221" i="6"/>
  <c r="G222" i="12" s="1"/>
  <c r="Y220" i="6"/>
  <c r="G221" i="12" s="1"/>
  <c r="Y219" i="6"/>
  <c r="G220" i="12" s="1"/>
  <c r="Y218" i="6"/>
  <c r="G219" i="12" s="1"/>
  <c r="Y217" i="6"/>
  <c r="G218" i="12" s="1"/>
  <c r="Y216" i="6"/>
  <c r="G217" i="12" s="1"/>
  <c r="Y215" i="6"/>
  <c r="G216" i="12" s="1"/>
  <c r="Y214" i="6"/>
  <c r="G215" i="12" s="1"/>
  <c r="Y213" i="6"/>
  <c r="G214" i="12" s="1"/>
  <c r="Y212" i="6"/>
  <c r="G213" i="12" s="1"/>
  <c r="Y211" i="6"/>
  <c r="G212" i="12" s="1"/>
  <c r="Y210" i="6"/>
  <c r="G211" i="12" s="1"/>
  <c r="Y209" i="6"/>
  <c r="G210" i="12" s="1"/>
  <c r="Y208" i="6"/>
  <c r="G209" i="12" s="1"/>
  <c r="Y207" i="6"/>
  <c r="G208" i="12" s="1"/>
  <c r="Y206" i="6"/>
  <c r="G207" i="12" s="1"/>
  <c r="Y205" i="6"/>
  <c r="G206" i="12" s="1"/>
  <c r="Y204" i="6"/>
  <c r="G205" i="12" s="1"/>
  <c r="Y203" i="6"/>
  <c r="G204" i="12" s="1"/>
  <c r="Y202" i="6"/>
  <c r="G203" i="12" s="1"/>
  <c r="Y201" i="6"/>
  <c r="G202" i="12" s="1"/>
  <c r="Y200" i="6"/>
  <c r="G201" i="12" s="1"/>
  <c r="Y199" i="6"/>
  <c r="G200" i="12" s="1"/>
  <c r="Y198" i="6"/>
  <c r="G199" i="12" s="1"/>
  <c r="Y197" i="6"/>
  <c r="G198" i="12" s="1"/>
  <c r="Y196" i="6"/>
  <c r="G197" i="12" s="1"/>
  <c r="Y195" i="6"/>
  <c r="G196" i="12" s="1"/>
  <c r="Y194" i="6"/>
  <c r="G195" i="12" s="1"/>
  <c r="Y193" i="6"/>
  <c r="G194" i="12" s="1"/>
  <c r="Y192" i="6"/>
  <c r="G193" i="12" s="1"/>
  <c r="Y191" i="6"/>
  <c r="G192" i="12" s="1"/>
  <c r="Y190" i="6"/>
  <c r="G191" i="12" s="1"/>
  <c r="Y189" i="6"/>
  <c r="G190" i="12" s="1"/>
  <c r="Y188" i="6"/>
  <c r="G189" i="12" s="1"/>
  <c r="Y187" i="6"/>
  <c r="G188" i="12" s="1"/>
  <c r="Y186" i="6"/>
  <c r="G187" i="12" s="1"/>
  <c r="Y185" i="6"/>
  <c r="G186" i="12" s="1"/>
  <c r="Y184" i="6"/>
  <c r="G185" i="12" s="1"/>
  <c r="Y183" i="6"/>
  <c r="G184" i="12" s="1"/>
  <c r="Y182" i="6"/>
  <c r="G183" i="12" s="1"/>
  <c r="Y181" i="6"/>
  <c r="G182" i="12" s="1"/>
  <c r="Y180" i="6"/>
  <c r="G181" i="12" s="1"/>
  <c r="Y179" i="6"/>
  <c r="G180" i="12" s="1"/>
  <c r="Y178" i="6"/>
  <c r="G179" i="12" s="1"/>
  <c r="Y177" i="6"/>
  <c r="G178" i="12" s="1"/>
  <c r="Y176" i="6"/>
  <c r="G177" i="12" s="1"/>
  <c r="Y175" i="6"/>
  <c r="G176" i="12" s="1"/>
  <c r="Y174" i="6"/>
  <c r="G175" i="12" s="1"/>
  <c r="Y173" i="6"/>
  <c r="G174" i="12" s="1"/>
  <c r="Y172" i="6"/>
  <c r="G173" i="12" s="1"/>
  <c r="Y171" i="6"/>
  <c r="G172" i="12" s="1"/>
  <c r="Y170" i="6"/>
  <c r="G171" i="12" s="1"/>
  <c r="Y169" i="6"/>
  <c r="G170" i="12" s="1"/>
  <c r="Y168" i="6"/>
  <c r="G169" i="12" s="1"/>
  <c r="Y167" i="6"/>
  <c r="G168" i="12" s="1"/>
  <c r="Y166" i="6"/>
  <c r="G167" i="12" s="1"/>
  <c r="Y165" i="6"/>
  <c r="G166" i="12" s="1"/>
  <c r="Y164" i="6"/>
  <c r="G165" i="12" s="1"/>
  <c r="Y163" i="6"/>
  <c r="G164" i="12" s="1"/>
  <c r="Y162" i="6"/>
  <c r="G163" i="12" s="1"/>
  <c r="Y161" i="6"/>
  <c r="G162" i="12" s="1"/>
  <c r="Y160" i="6"/>
  <c r="G161" i="12" s="1"/>
  <c r="Y159" i="6"/>
  <c r="G160" i="12" s="1"/>
  <c r="Y158" i="6"/>
  <c r="G159" i="12" s="1"/>
  <c r="Y157" i="6"/>
  <c r="G158" i="12" s="1"/>
  <c r="Y156" i="6"/>
  <c r="G157" i="12" s="1"/>
  <c r="Y155" i="6"/>
  <c r="G156" i="12" s="1"/>
  <c r="Y154" i="6"/>
  <c r="G155" i="12" s="1"/>
  <c r="Y153" i="6"/>
  <c r="G154" i="12" s="1"/>
  <c r="Y152" i="6"/>
  <c r="G153" i="12" s="1"/>
  <c r="Y151" i="6"/>
  <c r="G152" i="12" s="1"/>
  <c r="Y150" i="6"/>
  <c r="G151" i="12" s="1"/>
  <c r="Y149" i="6"/>
  <c r="G150" i="12" s="1"/>
  <c r="Y148" i="6"/>
  <c r="G149" i="12" s="1"/>
  <c r="Y147" i="6"/>
  <c r="G148" i="12" s="1"/>
  <c r="Y146" i="6"/>
  <c r="G147" i="12" s="1"/>
  <c r="Y145" i="6"/>
  <c r="G146" i="12" s="1"/>
  <c r="Y144" i="6"/>
  <c r="G145" i="12" s="1"/>
  <c r="Y143" i="6"/>
  <c r="G144" i="12" s="1"/>
  <c r="Y142" i="6"/>
  <c r="G143" i="12" s="1"/>
  <c r="Y141" i="6"/>
  <c r="G142" i="12" s="1"/>
  <c r="Y140" i="6"/>
  <c r="G141" i="12" s="1"/>
  <c r="Y139" i="6"/>
  <c r="G140" i="12" s="1"/>
  <c r="Y138" i="6"/>
  <c r="G139" i="12" s="1"/>
  <c r="Y137" i="6"/>
  <c r="G138" i="12" s="1"/>
  <c r="Y136" i="6"/>
  <c r="G137" i="12" s="1"/>
  <c r="Y135" i="6"/>
  <c r="G136" i="12" s="1"/>
  <c r="Y134" i="6"/>
  <c r="G135" i="12" s="1"/>
  <c r="Y133" i="6"/>
  <c r="G134" i="12" s="1"/>
  <c r="Y132" i="6"/>
  <c r="G133" i="12" s="1"/>
  <c r="Y131" i="6"/>
  <c r="G132" i="12" s="1"/>
  <c r="Y130" i="6"/>
  <c r="G131" i="12" s="1"/>
  <c r="Y129" i="6"/>
  <c r="G130" i="12" s="1"/>
  <c r="Y128" i="6"/>
  <c r="G129" i="12" s="1"/>
  <c r="Y127" i="6"/>
  <c r="G128" i="12" s="1"/>
  <c r="Y126" i="6"/>
  <c r="G127" i="12" s="1"/>
  <c r="Y125" i="6"/>
  <c r="G126" i="12" s="1"/>
  <c r="Y124" i="6"/>
  <c r="G125" i="12" s="1"/>
  <c r="Y123" i="6"/>
  <c r="G124" i="12" s="1"/>
  <c r="Y122" i="6"/>
  <c r="G123" i="12" s="1"/>
  <c r="Y121" i="6"/>
  <c r="G122" i="12" s="1"/>
  <c r="Y120" i="6"/>
  <c r="G121" i="12" s="1"/>
  <c r="Y119" i="6"/>
  <c r="G120" i="12" s="1"/>
  <c r="Y118" i="6"/>
  <c r="G119" i="12" s="1"/>
  <c r="Y117" i="6"/>
  <c r="G118" i="12" s="1"/>
  <c r="Y116" i="6"/>
  <c r="G117" i="12" s="1"/>
  <c r="Y115" i="6"/>
  <c r="G116" i="12" s="1"/>
  <c r="Y114" i="6"/>
  <c r="G115" i="12" s="1"/>
  <c r="Y113" i="6"/>
  <c r="G114" i="12" s="1"/>
  <c r="Y112" i="6"/>
  <c r="G113" i="12" s="1"/>
  <c r="Y111" i="6"/>
  <c r="G112" i="12" s="1"/>
  <c r="Y110" i="6"/>
  <c r="G111" i="12" s="1"/>
  <c r="Y109" i="6"/>
  <c r="G110" i="12" s="1"/>
  <c r="Y108" i="6"/>
  <c r="G109" i="12" s="1"/>
  <c r="Y107" i="6"/>
  <c r="G108" i="12" s="1"/>
  <c r="Y106" i="6"/>
  <c r="G107" i="12" s="1"/>
  <c r="Y105" i="6"/>
  <c r="G106" i="12" s="1"/>
  <c r="Y104" i="6"/>
  <c r="G105" i="12" s="1"/>
  <c r="Y103" i="6"/>
  <c r="G104" i="12" s="1"/>
  <c r="Y102" i="6"/>
  <c r="G103" i="12" s="1"/>
  <c r="Y101" i="6"/>
  <c r="G102" i="12" s="1"/>
  <c r="Y100" i="6"/>
  <c r="G101" i="12" s="1"/>
  <c r="Y99" i="6"/>
  <c r="G100" i="12" s="1"/>
  <c r="Y98" i="6"/>
  <c r="G99" i="12" s="1"/>
  <c r="Y97" i="6"/>
  <c r="G98" i="12" s="1"/>
  <c r="Y96" i="6"/>
  <c r="G97" i="12" s="1"/>
  <c r="Y95" i="6"/>
  <c r="G96" i="12" s="1"/>
  <c r="Y94" i="6"/>
  <c r="G95" i="12" s="1"/>
  <c r="Y93" i="6"/>
  <c r="G94" i="12" s="1"/>
  <c r="Y92" i="6"/>
  <c r="G93" i="12" s="1"/>
  <c r="Y91" i="6"/>
  <c r="G92" i="12" s="1"/>
  <c r="Y90" i="6"/>
  <c r="G91" i="12" s="1"/>
  <c r="Y89" i="6"/>
  <c r="G90" i="12" s="1"/>
  <c r="Y88" i="6"/>
  <c r="G89" i="12" s="1"/>
  <c r="Y87" i="6"/>
  <c r="G88" i="12" s="1"/>
  <c r="Y86" i="6"/>
  <c r="G87" i="12" s="1"/>
  <c r="Y85" i="6"/>
  <c r="G86" i="12" s="1"/>
  <c r="Y84" i="6"/>
  <c r="G85" i="12" s="1"/>
  <c r="Y83" i="6"/>
  <c r="G84" i="12" s="1"/>
  <c r="Y82" i="6"/>
  <c r="G83" i="12" s="1"/>
  <c r="Y81" i="6"/>
  <c r="G82" i="12" s="1"/>
  <c r="Y80" i="6"/>
  <c r="G81" i="12" s="1"/>
  <c r="Y79" i="6"/>
  <c r="G80" i="12" s="1"/>
  <c r="Y78" i="6"/>
  <c r="G79" i="12" s="1"/>
  <c r="Y77" i="6"/>
  <c r="G78" i="12" s="1"/>
  <c r="Y76" i="6"/>
  <c r="G77" i="12" s="1"/>
  <c r="Y75" i="6"/>
  <c r="G76" i="12" s="1"/>
  <c r="Y74" i="6"/>
  <c r="G75" i="12" s="1"/>
  <c r="Y73" i="6"/>
  <c r="G74" i="12" s="1"/>
  <c r="Y72" i="6"/>
  <c r="G73" i="12" s="1"/>
  <c r="Y71" i="6"/>
  <c r="G72" i="12" s="1"/>
  <c r="Y70" i="6"/>
  <c r="G71" i="12" s="1"/>
  <c r="Y69" i="6"/>
  <c r="G70" i="12" s="1"/>
  <c r="Y68" i="6"/>
  <c r="G69" i="12" s="1"/>
  <c r="Y67" i="6"/>
  <c r="G68" i="12" s="1"/>
  <c r="Y66" i="6"/>
  <c r="G67" i="12" s="1"/>
  <c r="Y65" i="6"/>
  <c r="G66" i="12" s="1"/>
  <c r="Y64" i="6"/>
  <c r="G65" i="12" s="1"/>
  <c r="Y63" i="6"/>
  <c r="G64" i="12" s="1"/>
  <c r="Y62" i="6"/>
  <c r="G63" i="12" s="1"/>
  <c r="Y61" i="6"/>
  <c r="G62" i="12" s="1"/>
  <c r="Y60" i="6"/>
  <c r="G61" i="12" s="1"/>
  <c r="Y59" i="6"/>
  <c r="G60" i="12" s="1"/>
  <c r="Y58" i="6"/>
  <c r="G59" i="12" s="1"/>
  <c r="Y57" i="6"/>
  <c r="G58" i="12" s="1"/>
  <c r="Y56" i="6"/>
  <c r="G57" i="12" s="1"/>
  <c r="Y55" i="6"/>
  <c r="G56" i="12" s="1"/>
  <c r="Y54" i="6"/>
  <c r="G55" i="12" s="1"/>
  <c r="Y53" i="6"/>
  <c r="G54" i="12" s="1"/>
  <c r="Y52" i="6"/>
  <c r="G53" i="12" s="1"/>
  <c r="Y51" i="6"/>
  <c r="G52" i="12" s="1"/>
  <c r="Y50" i="6"/>
  <c r="G51" i="12" s="1"/>
  <c r="Y49" i="6"/>
  <c r="G50" i="12" s="1"/>
  <c r="Y48" i="6"/>
  <c r="G49" i="12" s="1"/>
  <c r="Y47" i="6"/>
  <c r="G48" i="12" s="1"/>
  <c r="Y46" i="6"/>
  <c r="G47" i="12" s="1"/>
  <c r="Y45" i="6"/>
  <c r="G46" i="12" s="1"/>
  <c r="Y44" i="6"/>
  <c r="G45" i="12" s="1"/>
  <c r="Y43" i="6"/>
  <c r="G44" i="12" s="1"/>
  <c r="Y42" i="6"/>
  <c r="G43" i="12" s="1"/>
  <c r="Y41" i="6"/>
  <c r="G42" i="12" s="1"/>
  <c r="Y40" i="6"/>
  <c r="G41" i="12" s="1"/>
  <c r="Y39" i="6"/>
  <c r="G40" i="12" s="1"/>
  <c r="Y38" i="6"/>
  <c r="G39" i="12" s="1"/>
  <c r="Y37" i="6"/>
  <c r="G38" i="12" s="1"/>
  <c r="Y36" i="6"/>
  <c r="G37" i="12" s="1"/>
  <c r="Y35" i="6"/>
  <c r="G36" i="12" s="1"/>
  <c r="Y34" i="6"/>
  <c r="G35" i="12" s="1"/>
  <c r="Y33" i="6"/>
  <c r="G34" i="12" s="1"/>
  <c r="Y32" i="6"/>
  <c r="G33" i="12" s="1"/>
  <c r="Y31" i="6"/>
  <c r="G32" i="12" s="1"/>
  <c r="Y30" i="6"/>
  <c r="G31" i="12" s="1"/>
  <c r="Y29" i="6"/>
  <c r="G30" i="12" s="1"/>
  <c r="Y28" i="6"/>
  <c r="G29" i="12" s="1"/>
  <c r="Y27" i="6"/>
  <c r="G28" i="12" s="1"/>
  <c r="Y26" i="6"/>
  <c r="G27" i="12" s="1"/>
  <c r="Y25" i="6"/>
  <c r="G26" i="12" s="1"/>
  <c r="Y24" i="6"/>
  <c r="G25" i="12" s="1"/>
  <c r="Y23" i="6"/>
  <c r="G24" i="12" s="1"/>
  <c r="Y22" i="6"/>
  <c r="G23" i="12" s="1"/>
  <c r="Y21" i="6"/>
  <c r="G22" i="12" s="1"/>
  <c r="Y20" i="6"/>
  <c r="G21" i="12" s="1"/>
  <c r="Y19" i="6"/>
  <c r="G20" i="12" s="1"/>
  <c r="Y18" i="6"/>
  <c r="G19" i="12" s="1"/>
  <c r="Y17" i="6"/>
  <c r="G18" i="12" s="1"/>
  <c r="Y16" i="6"/>
  <c r="G17" i="12" s="1"/>
  <c r="Y15" i="6"/>
  <c r="G16" i="12" s="1"/>
  <c r="Y14" i="6"/>
  <c r="G15" i="12" s="1"/>
  <c r="Y13" i="6"/>
  <c r="G14" i="12" s="1"/>
  <c r="Y12" i="6"/>
  <c r="G13" i="12" s="1"/>
  <c r="Y11" i="6"/>
  <c r="G12" i="12" s="1"/>
  <c r="Y10" i="6"/>
  <c r="G11" i="12" s="1"/>
  <c r="Y9" i="6"/>
  <c r="G10" i="12" s="1"/>
  <c r="R408" i="6"/>
  <c r="F409" i="12" s="1"/>
  <c r="R407" i="6"/>
  <c r="F408" i="12" s="1"/>
  <c r="R406" i="6"/>
  <c r="F407" i="12" s="1"/>
  <c r="R405" i="6"/>
  <c r="F406" i="12" s="1"/>
  <c r="R404" i="6"/>
  <c r="F405" i="12" s="1"/>
  <c r="R403" i="6"/>
  <c r="F404" i="12" s="1"/>
  <c r="R402" i="6"/>
  <c r="F403" i="12" s="1"/>
  <c r="R401" i="6"/>
  <c r="F402" i="12" s="1"/>
  <c r="R400" i="6"/>
  <c r="F401" i="12" s="1"/>
  <c r="R399" i="6"/>
  <c r="F400" i="12" s="1"/>
  <c r="R398" i="6"/>
  <c r="F399" i="12" s="1"/>
  <c r="R397" i="6"/>
  <c r="F398" i="12" s="1"/>
  <c r="R396" i="6"/>
  <c r="F397" i="12" s="1"/>
  <c r="R395" i="6"/>
  <c r="F396" i="12" s="1"/>
  <c r="R394" i="6"/>
  <c r="F395" i="12" s="1"/>
  <c r="R393" i="6"/>
  <c r="F394" i="12" s="1"/>
  <c r="R392" i="6"/>
  <c r="F393" i="12" s="1"/>
  <c r="R391" i="6"/>
  <c r="F392" i="12" s="1"/>
  <c r="R390" i="6"/>
  <c r="F391" i="12" s="1"/>
  <c r="R389" i="6"/>
  <c r="F390" i="12" s="1"/>
  <c r="R388" i="6"/>
  <c r="F389" i="12" s="1"/>
  <c r="R387" i="6"/>
  <c r="F388" i="12" s="1"/>
  <c r="R386" i="6"/>
  <c r="F387" i="12" s="1"/>
  <c r="R385" i="6"/>
  <c r="F386" i="12" s="1"/>
  <c r="R384" i="6"/>
  <c r="F385" i="12" s="1"/>
  <c r="R383" i="6"/>
  <c r="F384" i="12" s="1"/>
  <c r="R382" i="6"/>
  <c r="F383" i="12" s="1"/>
  <c r="R381" i="6"/>
  <c r="F382" i="12" s="1"/>
  <c r="R380" i="6"/>
  <c r="F381" i="12" s="1"/>
  <c r="R379" i="6"/>
  <c r="F380" i="12" s="1"/>
  <c r="R378" i="6"/>
  <c r="F379" i="12" s="1"/>
  <c r="R377" i="6"/>
  <c r="F378" i="12" s="1"/>
  <c r="R376" i="6"/>
  <c r="F377" i="12" s="1"/>
  <c r="R375" i="6"/>
  <c r="F376" i="12" s="1"/>
  <c r="R374" i="6"/>
  <c r="F375" i="12" s="1"/>
  <c r="R373" i="6"/>
  <c r="F374" i="12" s="1"/>
  <c r="R372" i="6"/>
  <c r="F373" i="12" s="1"/>
  <c r="R371" i="6"/>
  <c r="F372" i="12" s="1"/>
  <c r="R370" i="6"/>
  <c r="F371" i="12" s="1"/>
  <c r="R369" i="6"/>
  <c r="F370" i="12" s="1"/>
  <c r="R368" i="6"/>
  <c r="F369" i="12" s="1"/>
  <c r="R367" i="6"/>
  <c r="F368" i="12" s="1"/>
  <c r="R366" i="6"/>
  <c r="F367" i="12" s="1"/>
  <c r="R365" i="6"/>
  <c r="F366" i="12" s="1"/>
  <c r="R364" i="6"/>
  <c r="F365" i="12" s="1"/>
  <c r="R363" i="6"/>
  <c r="F364" i="12" s="1"/>
  <c r="R362" i="6"/>
  <c r="F363" i="12" s="1"/>
  <c r="R361" i="6"/>
  <c r="F362" i="12" s="1"/>
  <c r="R360" i="6"/>
  <c r="F361" i="12" s="1"/>
  <c r="R359" i="6"/>
  <c r="F360" i="12" s="1"/>
  <c r="R358" i="6"/>
  <c r="F359" i="12" s="1"/>
  <c r="R357" i="6"/>
  <c r="F358" i="12" s="1"/>
  <c r="R356" i="6"/>
  <c r="F357" i="12" s="1"/>
  <c r="R355" i="6"/>
  <c r="F356" i="12" s="1"/>
  <c r="R354" i="6"/>
  <c r="F355" i="12" s="1"/>
  <c r="R353" i="6"/>
  <c r="F354" i="12" s="1"/>
  <c r="R352" i="6"/>
  <c r="F353" i="12" s="1"/>
  <c r="R351" i="6"/>
  <c r="F352" i="12" s="1"/>
  <c r="R350" i="6"/>
  <c r="F351" i="12" s="1"/>
  <c r="R349" i="6"/>
  <c r="F350" i="12" s="1"/>
  <c r="R348" i="6"/>
  <c r="F349" i="12" s="1"/>
  <c r="R347" i="6"/>
  <c r="F348" i="12" s="1"/>
  <c r="R346" i="6"/>
  <c r="F347" i="12" s="1"/>
  <c r="R345" i="6"/>
  <c r="F346" i="12" s="1"/>
  <c r="R344" i="6"/>
  <c r="F345" i="12" s="1"/>
  <c r="R343" i="6"/>
  <c r="F344" i="12" s="1"/>
  <c r="R342" i="6"/>
  <c r="F343" i="12" s="1"/>
  <c r="R341" i="6"/>
  <c r="F342" i="12" s="1"/>
  <c r="R340" i="6"/>
  <c r="F341" i="12" s="1"/>
  <c r="R339" i="6"/>
  <c r="F340" i="12" s="1"/>
  <c r="R338" i="6"/>
  <c r="F339" i="12" s="1"/>
  <c r="R337" i="6"/>
  <c r="F338" i="12" s="1"/>
  <c r="R336" i="6"/>
  <c r="F337" i="12" s="1"/>
  <c r="R335" i="6"/>
  <c r="F336" i="12" s="1"/>
  <c r="R334" i="6"/>
  <c r="F335" i="12" s="1"/>
  <c r="R333" i="6"/>
  <c r="F334" i="12" s="1"/>
  <c r="R332" i="6"/>
  <c r="F333" i="12" s="1"/>
  <c r="R331" i="6"/>
  <c r="F332" i="12" s="1"/>
  <c r="R330" i="6"/>
  <c r="F331" i="12" s="1"/>
  <c r="R329" i="6"/>
  <c r="F330" i="12" s="1"/>
  <c r="R328" i="6"/>
  <c r="F329" i="12" s="1"/>
  <c r="R327" i="6"/>
  <c r="F328" i="12" s="1"/>
  <c r="R326" i="6"/>
  <c r="F327" i="12" s="1"/>
  <c r="R325" i="6"/>
  <c r="F326" i="12" s="1"/>
  <c r="R324" i="6"/>
  <c r="F325" i="12" s="1"/>
  <c r="R323" i="6"/>
  <c r="F324" i="12" s="1"/>
  <c r="R322" i="6"/>
  <c r="F323" i="12" s="1"/>
  <c r="R321" i="6"/>
  <c r="F322" i="12" s="1"/>
  <c r="R320" i="6"/>
  <c r="F321" i="12" s="1"/>
  <c r="R319" i="6"/>
  <c r="F320" i="12" s="1"/>
  <c r="R318" i="6"/>
  <c r="F319" i="12" s="1"/>
  <c r="R317" i="6"/>
  <c r="F318" i="12" s="1"/>
  <c r="R316" i="6"/>
  <c r="F317" i="12" s="1"/>
  <c r="R315" i="6"/>
  <c r="F316" i="12" s="1"/>
  <c r="R314" i="6"/>
  <c r="F315" i="12" s="1"/>
  <c r="R313" i="6"/>
  <c r="F314" i="12" s="1"/>
  <c r="R312" i="6"/>
  <c r="F313" i="12" s="1"/>
  <c r="R311" i="6"/>
  <c r="F312" i="12" s="1"/>
  <c r="R310" i="6"/>
  <c r="F311" i="12" s="1"/>
  <c r="R309" i="6"/>
  <c r="F310" i="12" s="1"/>
  <c r="R308" i="6"/>
  <c r="F309" i="12" s="1"/>
  <c r="R307" i="6"/>
  <c r="F308" i="12" s="1"/>
  <c r="R306" i="6"/>
  <c r="F307" i="12" s="1"/>
  <c r="R305" i="6"/>
  <c r="F306" i="12" s="1"/>
  <c r="R304" i="6"/>
  <c r="F305" i="12" s="1"/>
  <c r="R303" i="6"/>
  <c r="F304" i="12" s="1"/>
  <c r="R302" i="6"/>
  <c r="F303" i="12" s="1"/>
  <c r="R301" i="6"/>
  <c r="F302" i="12" s="1"/>
  <c r="R300" i="6"/>
  <c r="F301" i="12" s="1"/>
  <c r="R299" i="6"/>
  <c r="F300" i="12" s="1"/>
  <c r="R298" i="6"/>
  <c r="F299" i="12" s="1"/>
  <c r="R297" i="6"/>
  <c r="F298" i="12" s="1"/>
  <c r="R296" i="6"/>
  <c r="F297" i="12" s="1"/>
  <c r="R295" i="6"/>
  <c r="F296" i="12" s="1"/>
  <c r="R294" i="6"/>
  <c r="F295" i="12" s="1"/>
  <c r="R293" i="6"/>
  <c r="F294" i="12" s="1"/>
  <c r="R292" i="6"/>
  <c r="F293" i="12" s="1"/>
  <c r="R291" i="6"/>
  <c r="F292" i="12" s="1"/>
  <c r="R290" i="6"/>
  <c r="F291" i="12" s="1"/>
  <c r="R289" i="6"/>
  <c r="F290" i="12" s="1"/>
  <c r="R288" i="6"/>
  <c r="F289" i="12" s="1"/>
  <c r="R287" i="6"/>
  <c r="F288" i="12" s="1"/>
  <c r="R286" i="6"/>
  <c r="F287" i="12" s="1"/>
  <c r="R285" i="6"/>
  <c r="F286" i="12" s="1"/>
  <c r="R284" i="6"/>
  <c r="F285" i="12" s="1"/>
  <c r="R283" i="6"/>
  <c r="F284" i="12" s="1"/>
  <c r="R282" i="6"/>
  <c r="F283" i="12" s="1"/>
  <c r="R281" i="6"/>
  <c r="F282" i="12" s="1"/>
  <c r="R280" i="6"/>
  <c r="F281" i="12" s="1"/>
  <c r="R279" i="6"/>
  <c r="F280" i="12" s="1"/>
  <c r="R278" i="6"/>
  <c r="F279" i="12" s="1"/>
  <c r="R277" i="6"/>
  <c r="F278" i="12" s="1"/>
  <c r="R276" i="6"/>
  <c r="F277" i="12" s="1"/>
  <c r="R275" i="6"/>
  <c r="F276" i="12" s="1"/>
  <c r="R274" i="6"/>
  <c r="F275" i="12" s="1"/>
  <c r="R273" i="6"/>
  <c r="F274" i="12" s="1"/>
  <c r="R272" i="6"/>
  <c r="F273" i="12" s="1"/>
  <c r="R271" i="6"/>
  <c r="F272" i="12" s="1"/>
  <c r="R270" i="6"/>
  <c r="F271" i="12" s="1"/>
  <c r="R269" i="6"/>
  <c r="F270" i="12" s="1"/>
  <c r="R268" i="6"/>
  <c r="F269" i="12" s="1"/>
  <c r="R267" i="6"/>
  <c r="F268" i="12" s="1"/>
  <c r="R266" i="6"/>
  <c r="F267" i="12" s="1"/>
  <c r="R265" i="6"/>
  <c r="F266" i="12" s="1"/>
  <c r="R264" i="6"/>
  <c r="F265" i="12" s="1"/>
  <c r="R263" i="6"/>
  <c r="F264" i="12" s="1"/>
  <c r="R262" i="6"/>
  <c r="F263" i="12" s="1"/>
  <c r="R261" i="6"/>
  <c r="F262" i="12" s="1"/>
  <c r="R260" i="6"/>
  <c r="F261" i="12" s="1"/>
  <c r="R259" i="6"/>
  <c r="F260" i="12" s="1"/>
  <c r="R258" i="6"/>
  <c r="F259" i="12" s="1"/>
  <c r="R257" i="6"/>
  <c r="F258" i="12" s="1"/>
  <c r="R256" i="6"/>
  <c r="F257" i="12" s="1"/>
  <c r="R255" i="6"/>
  <c r="F256" i="12" s="1"/>
  <c r="R254" i="6"/>
  <c r="F255" i="12" s="1"/>
  <c r="R253" i="6"/>
  <c r="F254" i="12" s="1"/>
  <c r="R252" i="6"/>
  <c r="F253" i="12" s="1"/>
  <c r="R251" i="6"/>
  <c r="F252" i="12" s="1"/>
  <c r="R250" i="6"/>
  <c r="F251" i="12" s="1"/>
  <c r="R249" i="6"/>
  <c r="F250" i="12" s="1"/>
  <c r="R248" i="6"/>
  <c r="F249" i="12" s="1"/>
  <c r="R247" i="6"/>
  <c r="F248" i="12" s="1"/>
  <c r="R246" i="6"/>
  <c r="F247" i="12" s="1"/>
  <c r="R245" i="6"/>
  <c r="F246" i="12" s="1"/>
  <c r="R244" i="6"/>
  <c r="F245" i="12" s="1"/>
  <c r="R243" i="6"/>
  <c r="F244" i="12" s="1"/>
  <c r="R242" i="6"/>
  <c r="F243" i="12" s="1"/>
  <c r="R241" i="6"/>
  <c r="F242" i="12" s="1"/>
  <c r="R240" i="6"/>
  <c r="F241" i="12" s="1"/>
  <c r="R239" i="6"/>
  <c r="F240" i="12" s="1"/>
  <c r="R238" i="6"/>
  <c r="F239" i="12" s="1"/>
  <c r="R237" i="6"/>
  <c r="F238" i="12" s="1"/>
  <c r="R236" i="6"/>
  <c r="F237" i="12" s="1"/>
  <c r="R235" i="6"/>
  <c r="F236" i="12" s="1"/>
  <c r="R234" i="6"/>
  <c r="F235" i="12" s="1"/>
  <c r="R233" i="6"/>
  <c r="F234" i="12" s="1"/>
  <c r="R232" i="6"/>
  <c r="F233" i="12" s="1"/>
  <c r="R231" i="6"/>
  <c r="F232" i="12" s="1"/>
  <c r="R230" i="6"/>
  <c r="F231" i="12" s="1"/>
  <c r="R229" i="6"/>
  <c r="F230" i="12" s="1"/>
  <c r="R228" i="6"/>
  <c r="F229" i="12" s="1"/>
  <c r="R227" i="6"/>
  <c r="F228" i="12" s="1"/>
  <c r="R226" i="6"/>
  <c r="F227" i="12" s="1"/>
  <c r="R225" i="6"/>
  <c r="F226" i="12" s="1"/>
  <c r="R224" i="6"/>
  <c r="F225" i="12" s="1"/>
  <c r="R223" i="6"/>
  <c r="F224" i="12" s="1"/>
  <c r="R222" i="6"/>
  <c r="F223" i="12" s="1"/>
  <c r="R221" i="6"/>
  <c r="F222" i="12" s="1"/>
  <c r="R220" i="6"/>
  <c r="F221" i="12" s="1"/>
  <c r="R219" i="6"/>
  <c r="F220" i="12" s="1"/>
  <c r="R218" i="6"/>
  <c r="F219" i="12" s="1"/>
  <c r="R217" i="6"/>
  <c r="F218" i="12" s="1"/>
  <c r="R216" i="6"/>
  <c r="F217" i="12" s="1"/>
  <c r="R215" i="6"/>
  <c r="F216" i="12" s="1"/>
  <c r="R214" i="6"/>
  <c r="F215" i="12" s="1"/>
  <c r="R213" i="6"/>
  <c r="F214" i="12" s="1"/>
  <c r="R212" i="6"/>
  <c r="F213" i="12" s="1"/>
  <c r="R211" i="6"/>
  <c r="F212" i="12" s="1"/>
  <c r="R210" i="6"/>
  <c r="F211" i="12" s="1"/>
  <c r="R209" i="6"/>
  <c r="F210" i="12" s="1"/>
  <c r="R208" i="6"/>
  <c r="F209" i="12" s="1"/>
  <c r="R207" i="6"/>
  <c r="F208" i="12" s="1"/>
  <c r="R206" i="6"/>
  <c r="F207" i="12" s="1"/>
  <c r="R205" i="6"/>
  <c r="F206" i="12" s="1"/>
  <c r="R204" i="6"/>
  <c r="F205" i="12" s="1"/>
  <c r="R203" i="6"/>
  <c r="F204" i="12" s="1"/>
  <c r="R202" i="6"/>
  <c r="F203" i="12" s="1"/>
  <c r="R201" i="6"/>
  <c r="F202" i="12" s="1"/>
  <c r="R200" i="6"/>
  <c r="F201" i="12" s="1"/>
  <c r="R199" i="6"/>
  <c r="F200" i="12" s="1"/>
  <c r="R198" i="6"/>
  <c r="F199" i="12" s="1"/>
  <c r="R197" i="6"/>
  <c r="F198" i="12" s="1"/>
  <c r="R196" i="6"/>
  <c r="F197" i="12" s="1"/>
  <c r="R195" i="6"/>
  <c r="F196" i="12" s="1"/>
  <c r="R194" i="6"/>
  <c r="F195" i="12" s="1"/>
  <c r="R193" i="6"/>
  <c r="F194" i="12" s="1"/>
  <c r="R192" i="6"/>
  <c r="F193" i="12" s="1"/>
  <c r="R191" i="6"/>
  <c r="F192" i="12" s="1"/>
  <c r="R190" i="6"/>
  <c r="F191" i="12" s="1"/>
  <c r="R189" i="6"/>
  <c r="F190" i="12" s="1"/>
  <c r="R188" i="6"/>
  <c r="F189" i="12" s="1"/>
  <c r="R187" i="6"/>
  <c r="F188" i="12" s="1"/>
  <c r="R186" i="6"/>
  <c r="F187" i="12" s="1"/>
  <c r="R185" i="6"/>
  <c r="F186" i="12" s="1"/>
  <c r="R184" i="6"/>
  <c r="F185" i="12" s="1"/>
  <c r="R183" i="6"/>
  <c r="F184" i="12" s="1"/>
  <c r="R182" i="6"/>
  <c r="F183" i="12" s="1"/>
  <c r="R181" i="6"/>
  <c r="F182" i="12" s="1"/>
  <c r="R180" i="6"/>
  <c r="F181" i="12" s="1"/>
  <c r="R179" i="6"/>
  <c r="F180" i="12" s="1"/>
  <c r="R178" i="6"/>
  <c r="F179" i="12" s="1"/>
  <c r="R177" i="6"/>
  <c r="F178" i="12" s="1"/>
  <c r="R176" i="6"/>
  <c r="F177" i="12" s="1"/>
  <c r="R175" i="6"/>
  <c r="F176" i="12" s="1"/>
  <c r="R174" i="6"/>
  <c r="F175" i="12" s="1"/>
  <c r="R173" i="6"/>
  <c r="F174" i="12" s="1"/>
  <c r="R172" i="6"/>
  <c r="F173" i="12" s="1"/>
  <c r="R171" i="6"/>
  <c r="F172" i="12" s="1"/>
  <c r="R170" i="6"/>
  <c r="F171" i="12" s="1"/>
  <c r="R169" i="6"/>
  <c r="F170" i="12" s="1"/>
  <c r="R168" i="6"/>
  <c r="F169" i="12" s="1"/>
  <c r="R167" i="6"/>
  <c r="F168" i="12" s="1"/>
  <c r="R166" i="6"/>
  <c r="F167" i="12" s="1"/>
  <c r="R165" i="6"/>
  <c r="F166" i="12" s="1"/>
  <c r="R164" i="6"/>
  <c r="F165" i="12" s="1"/>
  <c r="R163" i="6"/>
  <c r="F164" i="12" s="1"/>
  <c r="R162" i="6"/>
  <c r="F163" i="12" s="1"/>
  <c r="R161" i="6"/>
  <c r="F162" i="12" s="1"/>
  <c r="R160" i="6"/>
  <c r="F161" i="12" s="1"/>
  <c r="R159" i="6"/>
  <c r="F160" i="12" s="1"/>
  <c r="R158" i="6"/>
  <c r="F159" i="12" s="1"/>
  <c r="R157" i="6"/>
  <c r="F158" i="12" s="1"/>
  <c r="R156" i="6"/>
  <c r="F157" i="12" s="1"/>
  <c r="R155" i="6"/>
  <c r="F156" i="12" s="1"/>
  <c r="R154" i="6"/>
  <c r="F155" i="12" s="1"/>
  <c r="R153" i="6"/>
  <c r="F154" i="12" s="1"/>
  <c r="R152" i="6"/>
  <c r="F153" i="12" s="1"/>
  <c r="R151" i="6"/>
  <c r="F152" i="12" s="1"/>
  <c r="R150" i="6"/>
  <c r="F151" i="12" s="1"/>
  <c r="R149" i="6"/>
  <c r="F150" i="12" s="1"/>
  <c r="R148" i="6"/>
  <c r="F149" i="12" s="1"/>
  <c r="R147" i="6"/>
  <c r="F148" i="12" s="1"/>
  <c r="R146" i="6"/>
  <c r="F147" i="12" s="1"/>
  <c r="R145" i="6"/>
  <c r="F146" i="12" s="1"/>
  <c r="R144" i="6"/>
  <c r="F145" i="12" s="1"/>
  <c r="R143" i="6"/>
  <c r="F144" i="12" s="1"/>
  <c r="R142" i="6"/>
  <c r="F143" i="12" s="1"/>
  <c r="R141" i="6"/>
  <c r="F142" i="12" s="1"/>
  <c r="R140" i="6"/>
  <c r="F141" i="12" s="1"/>
  <c r="R139" i="6"/>
  <c r="F140" i="12" s="1"/>
  <c r="R138" i="6"/>
  <c r="F139" i="12" s="1"/>
  <c r="R137" i="6"/>
  <c r="F138" i="12" s="1"/>
  <c r="R136" i="6"/>
  <c r="F137" i="12" s="1"/>
  <c r="R135" i="6"/>
  <c r="F136" i="12" s="1"/>
  <c r="R134" i="6"/>
  <c r="F135" i="12" s="1"/>
  <c r="R133" i="6"/>
  <c r="F134" i="12" s="1"/>
  <c r="R132" i="6"/>
  <c r="F133" i="12" s="1"/>
  <c r="R131" i="6"/>
  <c r="F132" i="12" s="1"/>
  <c r="R130" i="6"/>
  <c r="F131" i="12" s="1"/>
  <c r="R129" i="6"/>
  <c r="F130" i="12" s="1"/>
  <c r="R128" i="6"/>
  <c r="F129" i="12" s="1"/>
  <c r="R127" i="6"/>
  <c r="F128" i="12" s="1"/>
  <c r="R126" i="6"/>
  <c r="F127" i="12" s="1"/>
  <c r="R125" i="6"/>
  <c r="F126" i="12" s="1"/>
  <c r="R124" i="6"/>
  <c r="F125" i="12" s="1"/>
  <c r="R123" i="6"/>
  <c r="F124" i="12" s="1"/>
  <c r="R122" i="6"/>
  <c r="F123" i="12" s="1"/>
  <c r="R121" i="6"/>
  <c r="F122" i="12" s="1"/>
  <c r="R120" i="6"/>
  <c r="F121" i="12" s="1"/>
  <c r="R119" i="6"/>
  <c r="F120" i="12" s="1"/>
  <c r="R118" i="6"/>
  <c r="F119" i="12" s="1"/>
  <c r="R117" i="6"/>
  <c r="F118" i="12" s="1"/>
  <c r="R116" i="6"/>
  <c r="F117" i="12" s="1"/>
  <c r="R115" i="6"/>
  <c r="F116" i="12" s="1"/>
  <c r="R114" i="6"/>
  <c r="F115" i="12" s="1"/>
  <c r="R113" i="6"/>
  <c r="F114" i="12" s="1"/>
  <c r="R112" i="6"/>
  <c r="F113" i="12" s="1"/>
  <c r="R111" i="6"/>
  <c r="F112" i="12" s="1"/>
  <c r="R110" i="6"/>
  <c r="F111" i="12" s="1"/>
  <c r="R109" i="6"/>
  <c r="F110" i="12" s="1"/>
  <c r="R108" i="6"/>
  <c r="F109" i="12" s="1"/>
  <c r="R107" i="6"/>
  <c r="F108" i="12" s="1"/>
  <c r="R106" i="6"/>
  <c r="F107" i="12" s="1"/>
  <c r="R105" i="6"/>
  <c r="F106" i="12" s="1"/>
  <c r="R104" i="6"/>
  <c r="F105" i="12" s="1"/>
  <c r="R103" i="6"/>
  <c r="F104" i="12" s="1"/>
  <c r="R102" i="6"/>
  <c r="F103" i="12" s="1"/>
  <c r="R101" i="6"/>
  <c r="F102" i="12" s="1"/>
  <c r="R100" i="6"/>
  <c r="F101" i="12" s="1"/>
  <c r="R99" i="6"/>
  <c r="F100" i="12" s="1"/>
  <c r="R98" i="6"/>
  <c r="F99" i="12" s="1"/>
  <c r="R97" i="6"/>
  <c r="F98" i="12" s="1"/>
  <c r="R96" i="6"/>
  <c r="F97" i="12" s="1"/>
  <c r="R95" i="6"/>
  <c r="F96" i="12" s="1"/>
  <c r="R94" i="6"/>
  <c r="F95" i="12" s="1"/>
  <c r="R93" i="6"/>
  <c r="F94" i="12" s="1"/>
  <c r="R92" i="6"/>
  <c r="F93" i="12" s="1"/>
  <c r="R91" i="6"/>
  <c r="F92" i="12" s="1"/>
  <c r="R90" i="6"/>
  <c r="F91" i="12" s="1"/>
  <c r="R89" i="6"/>
  <c r="F90" i="12" s="1"/>
  <c r="R88" i="6"/>
  <c r="F89" i="12" s="1"/>
  <c r="R87" i="6"/>
  <c r="F88" i="12" s="1"/>
  <c r="R86" i="6"/>
  <c r="F87" i="12" s="1"/>
  <c r="R85" i="6"/>
  <c r="F86" i="12" s="1"/>
  <c r="R84" i="6"/>
  <c r="F85" i="12" s="1"/>
  <c r="R83" i="6"/>
  <c r="F84" i="12" s="1"/>
  <c r="R82" i="6"/>
  <c r="F83" i="12" s="1"/>
  <c r="R81" i="6"/>
  <c r="F82" i="12" s="1"/>
  <c r="R80" i="6"/>
  <c r="F81" i="12" s="1"/>
  <c r="R79" i="6"/>
  <c r="F80" i="12" s="1"/>
  <c r="R78" i="6"/>
  <c r="F79" i="12" s="1"/>
  <c r="R77" i="6"/>
  <c r="F78" i="12" s="1"/>
  <c r="R76" i="6"/>
  <c r="F77" i="12" s="1"/>
  <c r="R75" i="6"/>
  <c r="F76" i="12" s="1"/>
  <c r="R74" i="6"/>
  <c r="F75" i="12" s="1"/>
  <c r="R73" i="6"/>
  <c r="F74" i="12" s="1"/>
  <c r="R72" i="6"/>
  <c r="F73" i="12" s="1"/>
  <c r="R71" i="6"/>
  <c r="F72" i="12" s="1"/>
  <c r="R70" i="6"/>
  <c r="F71" i="12" s="1"/>
  <c r="R69" i="6"/>
  <c r="F70" i="12" s="1"/>
  <c r="R68" i="6"/>
  <c r="F69" i="12" s="1"/>
  <c r="R67" i="6"/>
  <c r="F68" i="12" s="1"/>
  <c r="R66" i="6"/>
  <c r="F67" i="12" s="1"/>
  <c r="R65" i="6"/>
  <c r="F66" i="12" s="1"/>
  <c r="R64" i="6"/>
  <c r="F65" i="12" s="1"/>
  <c r="R63" i="6"/>
  <c r="F64" i="12" s="1"/>
  <c r="R62" i="6"/>
  <c r="F63" i="12" s="1"/>
  <c r="R61" i="6"/>
  <c r="F62" i="12" s="1"/>
  <c r="R60" i="6"/>
  <c r="F61" i="12" s="1"/>
  <c r="R59" i="6"/>
  <c r="F60" i="12" s="1"/>
  <c r="R58" i="6"/>
  <c r="F59" i="12" s="1"/>
  <c r="R57" i="6"/>
  <c r="F58" i="12" s="1"/>
  <c r="R56" i="6"/>
  <c r="F57" i="12" s="1"/>
  <c r="R55" i="6"/>
  <c r="F56" i="12" s="1"/>
  <c r="R54" i="6"/>
  <c r="F55" i="12" s="1"/>
  <c r="R53" i="6"/>
  <c r="F54" i="12" s="1"/>
  <c r="R52" i="6"/>
  <c r="F53" i="12" s="1"/>
  <c r="R51" i="6"/>
  <c r="F52" i="12" s="1"/>
  <c r="R50" i="6"/>
  <c r="F51" i="12" s="1"/>
  <c r="R49" i="6"/>
  <c r="F50" i="12" s="1"/>
  <c r="R48" i="6"/>
  <c r="F49" i="12" s="1"/>
  <c r="R47" i="6"/>
  <c r="F48" i="12" s="1"/>
  <c r="R46" i="6"/>
  <c r="F47" i="12" s="1"/>
  <c r="R45" i="6"/>
  <c r="F46" i="12" s="1"/>
  <c r="R44" i="6"/>
  <c r="F45" i="12" s="1"/>
  <c r="R43" i="6"/>
  <c r="F44" i="12" s="1"/>
  <c r="R42" i="6"/>
  <c r="F43" i="12" s="1"/>
  <c r="R41" i="6"/>
  <c r="F42" i="12" s="1"/>
  <c r="R40" i="6"/>
  <c r="F41" i="12" s="1"/>
  <c r="R39" i="6"/>
  <c r="F40" i="12" s="1"/>
  <c r="R38" i="6"/>
  <c r="F39" i="12" s="1"/>
  <c r="R37" i="6"/>
  <c r="F38" i="12" s="1"/>
  <c r="R36" i="6"/>
  <c r="F37" i="12" s="1"/>
  <c r="R35" i="6"/>
  <c r="F36" i="12" s="1"/>
  <c r="R34" i="6"/>
  <c r="F35" i="12" s="1"/>
  <c r="R33" i="6"/>
  <c r="F34" i="12" s="1"/>
  <c r="R32" i="6"/>
  <c r="F33" i="12" s="1"/>
  <c r="R31" i="6"/>
  <c r="F32" i="12" s="1"/>
  <c r="R30" i="6"/>
  <c r="F31" i="12" s="1"/>
  <c r="R29" i="6"/>
  <c r="F30" i="12" s="1"/>
  <c r="R28" i="6"/>
  <c r="F29" i="12" s="1"/>
  <c r="R27" i="6"/>
  <c r="F28" i="12" s="1"/>
  <c r="R26" i="6"/>
  <c r="F27" i="12" s="1"/>
  <c r="R25" i="6"/>
  <c r="F26" i="12" s="1"/>
  <c r="R24" i="6"/>
  <c r="F25" i="12" s="1"/>
  <c r="R23" i="6"/>
  <c r="F24" i="12" s="1"/>
  <c r="R22" i="6"/>
  <c r="F23" i="12" s="1"/>
  <c r="R21" i="6"/>
  <c r="F22" i="12" s="1"/>
  <c r="R20" i="6"/>
  <c r="F21" i="12" s="1"/>
  <c r="R19" i="6"/>
  <c r="F20" i="12" s="1"/>
  <c r="R18" i="6"/>
  <c r="F19" i="12" s="1"/>
  <c r="R17" i="6"/>
  <c r="F18" i="12" s="1"/>
  <c r="R16" i="6"/>
  <c r="F17" i="12" s="1"/>
  <c r="R15" i="6"/>
  <c r="F16" i="12" s="1"/>
  <c r="R14" i="6"/>
  <c r="F15" i="12" s="1"/>
  <c r="R13" i="6"/>
  <c r="F14" i="12" s="1"/>
  <c r="R12" i="6"/>
  <c r="F13" i="12" s="1"/>
  <c r="R11" i="6"/>
  <c r="F12" i="12" s="1"/>
  <c r="F11" i="12"/>
  <c r="R9" i="6"/>
  <c r="F10" i="12" s="1"/>
  <c r="E6" i="6"/>
  <c r="E8" i="10" s="1"/>
  <c r="E9" i="12" s="1"/>
  <c r="V9" i="12" s="1"/>
  <c r="K408" i="6" l="1"/>
  <c r="E409" i="12" s="1"/>
  <c r="K407" i="6"/>
  <c r="E408" i="12" s="1"/>
  <c r="K406" i="6"/>
  <c r="E407" i="12" s="1"/>
  <c r="K405" i="6"/>
  <c r="E406" i="12" s="1"/>
  <c r="K404" i="6"/>
  <c r="E405" i="12" s="1"/>
  <c r="K403" i="6"/>
  <c r="E404" i="12" s="1"/>
  <c r="K402" i="6"/>
  <c r="E403" i="12" s="1"/>
  <c r="K401" i="6"/>
  <c r="E402" i="12" s="1"/>
  <c r="K400" i="6"/>
  <c r="E401" i="12" s="1"/>
  <c r="K399" i="6"/>
  <c r="E400" i="12" s="1"/>
  <c r="K398" i="6"/>
  <c r="E399" i="12" s="1"/>
  <c r="K397" i="6"/>
  <c r="E398" i="12" s="1"/>
  <c r="K396" i="6"/>
  <c r="E397" i="12" s="1"/>
  <c r="K395" i="6"/>
  <c r="E396" i="12" s="1"/>
  <c r="K394" i="6"/>
  <c r="E395" i="12" s="1"/>
  <c r="K393" i="6"/>
  <c r="E394" i="12" s="1"/>
  <c r="K392" i="6"/>
  <c r="E393" i="12" s="1"/>
  <c r="K391" i="6"/>
  <c r="E392" i="12" s="1"/>
  <c r="K390" i="6"/>
  <c r="E391" i="12" s="1"/>
  <c r="K389" i="6"/>
  <c r="E390" i="12" s="1"/>
  <c r="K388" i="6"/>
  <c r="E389" i="12" s="1"/>
  <c r="K387" i="6"/>
  <c r="E388" i="12" s="1"/>
  <c r="K386" i="6"/>
  <c r="E387" i="12" s="1"/>
  <c r="K385" i="6"/>
  <c r="E386" i="12" s="1"/>
  <c r="K384" i="6"/>
  <c r="E385" i="12" s="1"/>
  <c r="K383" i="6"/>
  <c r="E384" i="12" s="1"/>
  <c r="K382" i="6"/>
  <c r="E383" i="12" s="1"/>
  <c r="K381" i="6"/>
  <c r="E382" i="12" s="1"/>
  <c r="K380" i="6"/>
  <c r="E381" i="12" s="1"/>
  <c r="K379" i="6"/>
  <c r="E380" i="12" s="1"/>
  <c r="K378" i="6"/>
  <c r="E379" i="12" s="1"/>
  <c r="K377" i="6"/>
  <c r="E378" i="12" s="1"/>
  <c r="K376" i="6"/>
  <c r="E377" i="12" s="1"/>
  <c r="K375" i="6"/>
  <c r="E376" i="12" s="1"/>
  <c r="K374" i="6"/>
  <c r="E375" i="12" s="1"/>
  <c r="K373" i="6"/>
  <c r="E374" i="12" s="1"/>
  <c r="K372" i="6"/>
  <c r="E373" i="12" s="1"/>
  <c r="K371" i="6"/>
  <c r="E372" i="12" s="1"/>
  <c r="K370" i="6"/>
  <c r="E371" i="12" s="1"/>
  <c r="K369" i="6"/>
  <c r="E370" i="12" s="1"/>
  <c r="K368" i="6"/>
  <c r="E369" i="12" s="1"/>
  <c r="K367" i="6"/>
  <c r="E368" i="12" s="1"/>
  <c r="K366" i="6"/>
  <c r="E367" i="12" s="1"/>
  <c r="K365" i="6"/>
  <c r="E366" i="12" s="1"/>
  <c r="K364" i="6"/>
  <c r="E365" i="12" s="1"/>
  <c r="K363" i="6"/>
  <c r="E364" i="12" s="1"/>
  <c r="K362" i="6"/>
  <c r="E363" i="12" s="1"/>
  <c r="K361" i="6"/>
  <c r="E362" i="12" s="1"/>
  <c r="K360" i="6"/>
  <c r="E361" i="12" s="1"/>
  <c r="K359" i="6"/>
  <c r="E360" i="12" s="1"/>
  <c r="K358" i="6"/>
  <c r="E359" i="12" s="1"/>
  <c r="K357" i="6"/>
  <c r="E358" i="12" s="1"/>
  <c r="K356" i="6"/>
  <c r="E357" i="12" s="1"/>
  <c r="K355" i="6"/>
  <c r="E356" i="12" s="1"/>
  <c r="K354" i="6"/>
  <c r="E355" i="12" s="1"/>
  <c r="K353" i="6"/>
  <c r="E354" i="12" s="1"/>
  <c r="K352" i="6"/>
  <c r="E353" i="12" s="1"/>
  <c r="K351" i="6"/>
  <c r="E352" i="12" s="1"/>
  <c r="K350" i="6"/>
  <c r="E351" i="12" s="1"/>
  <c r="K349" i="6"/>
  <c r="E350" i="12" s="1"/>
  <c r="K348" i="6"/>
  <c r="E349" i="12" s="1"/>
  <c r="K347" i="6"/>
  <c r="E348" i="12" s="1"/>
  <c r="K346" i="6"/>
  <c r="E347" i="12" s="1"/>
  <c r="K345" i="6"/>
  <c r="E346" i="12" s="1"/>
  <c r="K344" i="6"/>
  <c r="E345" i="12" s="1"/>
  <c r="K343" i="6"/>
  <c r="E344" i="12" s="1"/>
  <c r="K342" i="6"/>
  <c r="E343" i="12" s="1"/>
  <c r="K341" i="6"/>
  <c r="E342" i="12" s="1"/>
  <c r="K340" i="6"/>
  <c r="E341" i="12" s="1"/>
  <c r="K339" i="6"/>
  <c r="E340" i="12" s="1"/>
  <c r="K338" i="6"/>
  <c r="E339" i="12" s="1"/>
  <c r="K337" i="6"/>
  <c r="E338" i="12" s="1"/>
  <c r="K336" i="6"/>
  <c r="E337" i="12" s="1"/>
  <c r="K335" i="6"/>
  <c r="E336" i="12" s="1"/>
  <c r="K334" i="6"/>
  <c r="E335" i="12" s="1"/>
  <c r="K333" i="6"/>
  <c r="E334" i="12" s="1"/>
  <c r="K332" i="6"/>
  <c r="E333" i="12" s="1"/>
  <c r="K331" i="6"/>
  <c r="E332" i="12" s="1"/>
  <c r="K330" i="6"/>
  <c r="E331" i="12" s="1"/>
  <c r="K329" i="6"/>
  <c r="E330" i="12" s="1"/>
  <c r="K328" i="6"/>
  <c r="E329" i="12" s="1"/>
  <c r="K327" i="6"/>
  <c r="E328" i="12" s="1"/>
  <c r="K326" i="6"/>
  <c r="E327" i="12" s="1"/>
  <c r="K325" i="6"/>
  <c r="E326" i="12" s="1"/>
  <c r="K324" i="6"/>
  <c r="E325" i="12" s="1"/>
  <c r="K323" i="6"/>
  <c r="E324" i="12" s="1"/>
  <c r="K322" i="6"/>
  <c r="E323" i="12" s="1"/>
  <c r="K321" i="6"/>
  <c r="E322" i="12" s="1"/>
  <c r="K320" i="6"/>
  <c r="E321" i="12" s="1"/>
  <c r="K319" i="6"/>
  <c r="E320" i="12" s="1"/>
  <c r="K318" i="6"/>
  <c r="E319" i="12" s="1"/>
  <c r="K317" i="6"/>
  <c r="E318" i="12" s="1"/>
  <c r="K316" i="6"/>
  <c r="E317" i="12" s="1"/>
  <c r="K315" i="6"/>
  <c r="E316" i="12" s="1"/>
  <c r="K314" i="6"/>
  <c r="E315" i="12" s="1"/>
  <c r="K313" i="6"/>
  <c r="E314" i="12" s="1"/>
  <c r="K312" i="6"/>
  <c r="E313" i="12" s="1"/>
  <c r="K311" i="6"/>
  <c r="E312" i="12" s="1"/>
  <c r="K310" i="6"/>
  <c r="E311" i="12" s="1"/>
  <c r="K309" i="6"/>
  <c r="E310" i="12" s="1"/>
  <c r="K308" i="6"/>
  <c r="E309" i="12" s="1"/>
  <c r="K307" i="6"/>
  <c r="E308" i="12" s="1"/>
  <c r="K306" i="6"/>
  <c r="E307" i="12" s="1"/>
  <c r="K305" i="6"/>
  <c r="E306" i="12" s="1"/>
  <c r="K304" i="6"/>
  <c r="E305" i="12" s="1"/>
  <c r="K303" i="6"/>
  <c r="E304" i="12" s="1"/>
  <c r="K302" i="6"/>
  <c r="E303" i="12" s="1"/>
  <c r="K301" i="6"/>
  <c r="E302" i="12" s="1"/>
  <c r="K300" i="6"/>
  <c r="E301" i="12" s="1"/>
  <c r="K299" i="6"/>
  <c r="E300" i="12" s="1"/>
  <c r="K298" i="6"/>
  <c r="E299" i="12" s="1"/>
  <c r="K297" i="6"/>
  <c r="E298" i="12" s="1"/>
  <c r="K296" i="6"/>
  <c r="E297" i="12" s="1"/>
  <c r="K295" i="6"/>
  <c r="E296" i="12" s="1"/>
  <c r="K294" i="6"/>
  <c r="E295" i="12" s="1"/>
  <c r="K293" i="6"/>
  <c r="E294" i="12" s="1"/>
  <c r="K292" i="6"/>
  <c r="E293" i="12" s="1"/>
  <c r="K291" i="6"/>
  <c r="E292" i="12" s="1"/>
  <c r="K290" i="6"/>
  <c r="E291" i="12" s="1"/>
  <c r="K289" i="6"/>
  <c r="E290" i="12" s="1"/>
  <c r="K288" i="6"/>
  <c r="E289" i="12" s="1"/>
  <c r="K287" i="6"/>
  <c r="E288" i="12" s="1"/>
  <c r="K286" i="6"/>
  <c r="E287" i="12" s="1"/>
  <c r="K285" i="6"/>
  <c r="E286" i="12" s="1"/>
  <c r="K284" i="6"/>
  <c r="E285" i="12" s="1"/>
  <c r="K283" i="6"/>
  <c r="E284" i="12" s="1"/>
  <c r="K282" i="6"/>
  <c r="E283" i="12" s="1"/>
  <c r="K281" i="6"/>
  <c r="E282" i="12" s="1"/>
  <c r="K280" i="6"/>
  <c r="E281" i="12" s="1"/>
  <c r="K279" i="6"/>
  <c r="E280" i="12" s="1"/>
  <c r="K278" i="6"/>
  <c r="E279" i="12" s="1"/>
  <c r="K277" i="6"/>
  <c r="E278" i="12" s="1"/>
  <c r="K276" i="6"/>
  <c r="E277" i="12" s="1"/>
  <c r="K275" i="6"/>
  <c r="E276" i="12" s="1"/>
  <c r="K274" i="6"/>
  <c r="E275" i="12" s="1"/>
  <c r="K273" i="6"/>
  <c r="E274" i="12" s="1"/>
  <c r="K272" i="6"/>
  <c r="E273" i="12" s="1"/>
  <c r="K271" i="6"/>
  <c r="E272" i="12" s="1"/>
  <c r="K270" i="6"/>
  <c r="E271" i="12" s="1"/>
  <c r="K269" i="6"/>
  <c r="E270" i="12" s="1"/>
  <c r="K268" i="6"/>
  <c r="E269" i="12" s="1"/>
  <c r="K267" i="6"/>
  <c r="E268" i="12" s="1"/>
  <c r="K266" i="6"/>
  <c r="E267" i="12" s="1"/>
  <c r="K265" i="6"/>
  <c r="E266" i="12" s="1"/>
  <c r="K264" i="6"/>
  <c r="E265" i="12" s="1"/>
  <c r="K263" i="6"/>
  <c r="E264" i="12" s="1"/>
  <c r="K262" i="6"/>
  <c r="E263" i="12" s="1"/>
  <c r="K261" i="6"/>
  <c r="E262" i="12" s="1"/>
  <c r="K260" i="6"/>
  <c r="E261" i="12" s="1"/>
  <c r="K259" i="6"/>
  <c r="E260" i="12" s="1"/>
  <c r="K258" i="6"/>
  <c r="E259" i="12" s="1"/>
  <c r="K257" i="6"/>
  <c r="E258" i="12" s="1"/>
  <c r="K256" i="6"/>
  <c r="E257" i="12" s="1"/>
  <c r="K255" i="6"/>
  <c r="E256" i="12" s="1"/>
  <c r="K254" i="6"/>
  <c r="E255" i="12" s="1"/>
  <c r="K253" i="6"/>
  <c r="E254" i="12" s="1"/>
  <c r="K252" i="6"/>
  <c r="E253" i="12" s="1"/>
  <c r="K251" i="6"/>
  <c r="E252" i="12" s="1"/>
  <c r="K250" i="6"/>
  <c r="E251" i="12" s="1"/>
  <c r="K249" i="6"/>
  <c r="E250" i="12" s="1"/>
  <c r="K248" i="6"/>
  <c r="E249" i="12" s="1"/>
  <c r="K247" i="6"/>
  <c r="E248" i="12" s="1"/>
  <c r="K246" i="6"/>
  <c r="E247" i="12" s="1"/>
  <c r="K245" i="6"/>
  <c r="E246" i="12" s="1"/>
  <c r="K244" i="6"/>
  <c r="E245" i="12" s="1"/>
  <c r="K243" i="6"/>
  <c r="E244" i="12" s="1"/>
  <c r="K242" i="6"/>
  <c r="E243" i="12" s="1"/>
  <c r="K241" i="6"/>
  <c r="E242" i="12" s="1"/>
  <c r="K240" i="6"/>
  <c r="E241" i="12" s="1"/>
  <c r="K239" i="6"/>
  <c r="E240" i="12" s="1"/>
  <c r="K238" i="6"/>
  <c r="E239" i="12" s="1"/>
  <c r="K237" i="6"/>
  <c r="E238" i="12" s="1"/>
  <c r="K236" i="6"/>
  <c r="E237" i="12" s="1"/>
  <c r="K235" i="6"/>
  <c r="E236" i="12" s="1"/>
  <c r="K234" i="6"/>
  <c r="E235" i="12" s="1"/>
  <c r="K233" i="6"/>
  <c r="E234" i="12" s="1"/>
  <c r="K232" i="6"/>
  <c r="E233" i="12" s="1"/>
  <c r="K231" i="6"/>
  <c r="E232" i="12" s="1"/>
  <c r="K230" i="6"/>
  <c r="E231" i="12" s="1"/>
  <c r="K229" i="6"/>
  <c r="E230" i="12" s="1"/>
  <c r="K228" i="6"/>
  <c r="E229" i="12" s="1"/>
  <c r="K227" i="6"/>
  <c r="E228" i="12" s="1"/>
  <c r="K226" i="6"/>
  <c r="E227" i="12" s="1"/>
  <c r="K225" i="6"/>
  <c r="E226" i="12" s="1"/>
  <c r="K224" i="6"/>
  <c r="E225" i="12" s="1"/>
  <c r="K223" i="6"/>
  <c r="E224" i="12" s="1"/>
  <c r="K222" i="6"/>
  <c r="E223" i="12" s="1"/>
  <c r="K221" i="6"/>
  <c r="E222" i="12" s="1"/>
  <c r="K220" i="6"/>
  <c r="E221" i="12" s="1"/>
  <c r="K219" i="6"/>
  <c r="E220" i="12" s="1"/>
  <c r="K218" i="6"/>
  <c r="E219" i="12" s="1"/>
  <c r="K217" i="6"/>
  <c r="E218" i="12" s="1"/>
  <c r="K216" i="6"/>
  <c r="E217" i="12" s="1"/>
  <c r="K215" i="6"/>
  <c r="E216" i="12" s="1"/>
  <c r="K214" i="6"/>
  <c r="E215" i="12" s="1"/>
  <c r="K213" i="6"/>
  <c r="E214" i="12" s="1"/>
  <c r="K212" i="6"/>
  <c r="E213" i="12" s="1"/>
  <c r="K211" i="6"/>
  <c r="E212" i="12" s="1"/>
  <c r="K210" i="6"/>
  <c r="E211" i="12" s="1"/>
  <c r="K209" i="6"/>
  <c r="E210" i="12" s="1"/>
  <c r="K208" i="6"/>
  <c r="E209" i="12" s="1"/>
  <c r="K207" i="6"/>
  <c r="E208" i="12" s="1"/>
  <c r="K206" i="6"/>
  <c r="E207" i="12" s="1"/>
  <c r="K205" i="6"/>
  <c r="E206" i="12" s="1"/>
  <c r="K204" i="6"/>
  <c r="E205" i="12" s="1"/>
  <c r="K203" i="6"/>
  <c r="E204" i="12" s="1"/>
  <c r="K202" i="6"/>
  <c r="E203" i="12" s="1"/>
  <c r="K201" i="6"/>
  <c r="E202" i="12" s="1"/>
  <c r="K200" i="6"/>
  <c r="E201" i="12" s="1"/>
  <c r="K199" i="6"/>
  <c r="E200" i="12" s="1"/>
  <c r="K198" i="6"/>
  <c r="E199" i="12" s="1"/>
  <c r="K197" i="6"/>
  <c r="E198" i="12" s="1"/>
  <c r="K196" i="6"/>
  <c r="E197" i="12" s="1"/>
  <c r="K195" i="6"/>
  <c r="E196" i="12" s="1"/>
  <c r="K194" i="6"/>
  <c r="E195" i="12" s="1"/>
  <c r="K193" i="6"/>
  <c r="E194" i="12" s="1"/>
  <c r="K192" i="6"/>
  <c r="E193" i="12" s="1"/>
  <c r="K191" i="6"/>
  <c r="E192" i="12" s="1"/>
  <c r="K190" i="6"/>
  <c r="E191" i="12" s="1"/>
  <c r="K189" i="6"/>
  <c r="E190" i="12" s="1"/>
  <c r="K188" i="6"/>
  <c r="E189" i="12" s="1"/>
  <c r="K187" i="6"/>
  <c r="E188" i="12" s="1"/>
  <c r="K186" i="6"/>
  <c r="E187" i="12" s="1"/>
  <c r="K185" i="6"/>
  <c r="E186" i="12" s="1"/>
  <c r="K184" i="6"/>
  <c r="E185" i="12" s="1"/>
  <c r="K183" i="6"/>
  <c r="E184" i="12" s="1"/>
  <c r="K182" i="6"/>
  <c r="E183" i="12" s="1"/>
  <c r="K181" i="6"/>
  <c r="E182" i="12" s="1"/>
  <c r="K180" i="6"/>
  <c r="E181" i="12" s="1"/>
  <c r="K179" i="6"/>
  <c r="E180" i="12" s="1"/>
  <c r="K178" i="6"/>
  <c r="E179" i="12" s="1"/>
  <c r="K177" i="6"/>
  <c r="E178" i="12" s="1"/>
  <c r="K176" i="6"/>
  <c r="E177" i="12" s="1"/>
  <c r="K175" i="6"/>
  <c r="E176" i="12" s="1"/>
  <c r="K174" i="6"/>
  <c r="E175" i="12" s="1"/>
  <c r="K173" i="6"/>
  <c r="E174" i="12" s="1"/>
  <c r="K172" i="6"/>
  <c r="E173" i="12" s="1"/>
  <c r="K171" i="6"/>
  <c r="E172" i="12" s="1"/>
  <c r="K170" i="6"/>
  <c r="E171" i="12" s="1"/>
  <c r="K169" i="6"/>
  <c r="E170" i="12" s="1"/>
  <c r="K168" i="6"/>
  <c r="E169" i="12" s="1"/>
  <c r="K167" i="6"/>
  <c r="E168" i="12" s="1"/>
  <c r="K166" i="6"/>
  <c r="E167" i="12" s="1"/>
  <c r="K165" i="6"/>
  <c r="E166" i="12" s="1"/>
  <c r="K164" i="6"/>
  <c r="E165" i="12" s="1"/>
  <c r="K163" i="6"/>
  <c r="E164" i="12" s="1"/>
  <c r="K162" i="6"/>
  <c r="E163" i="12" s="1"/>
  <c r="K161" i="6"/>
  <c r="E162" i="12" s="1"/>
  <c r="K160" i="6"/>
  <c r="E161" i="12" s="1"/>
  <c r="K159" i="6"/>
  <c r="E160" i="12" s="1"/>
  <c r="K158" i="6"/>
  <c r="E159" i="12" s="1"/>
  <c r="K157" i="6"/>
  <c r="E158" i="12" s="1"/>
  <c r="K156" i="6"/>
  <c r="E157" i="12" s="1"/>
  <c r="K155" i="6"/>
  <c r="E156" i="12" s="1"/>
  <c r="K154" i="6"/>
  <c r="E155" i="12" s="1"/>
  <c r="K153" i="6"/>
  <c r="E154" i="12" s="1"/>
  <c r="K152" i="6"/>
  <c r="E153" i="12" s="1"/>
  <c r="K151" i="6"/>
  <c r="E152" i="12" s="1"/>
  <c r="K150" i="6"/>
  <c r="E151" i="12" s="1"/>
  <c r="K149" i="6"/>
  <c r="E150" i="12" s="1"/>
  <c r="K148" i="6"/>
  <c r="E149" i="12" s="1"/>
  <c r="K147" i="6"/>
  <c r="E148" i="12" s="1"/>
  <c r="K146" i="6"/>
  <c r="E147" i="12" s="1"/>
  <c r="K145" i="6"/>
  <c r="E146" i="12" s="1"/>
  <c r="K144" i="6"/>
  <c r="E145" i="12" s="1"/>
  <c r="K143" i="6"/>
  <c r="E144" i="12" s="1"/>
  <c r="K142" i="6"/>
  <c r="E143" i="12" s="1"/>
  <c r="K141" i="6"/>
  <c r="E142" i="12" s="1"/>
  <c r="K140" i="6"/>
  <c r="E141" i="12" s="1"/>
  <c r="K139" i="6"/>
  <c r="E140" i="12" s="1"/>
  <c r="K138" i="6"/>
  <c r="E139" i="12" s="1"/>
  <c r="K137" i="6"/>
  <c r="E138" i="12" s="1"/>
  <c r="K136" i="6"/>
  <c r="E137" i="12" s="1"/>
  <c r="K135" i="6"/>
  <c r="E136" i="12" s="1"/>
  <c r="K134" i="6"/>
  <c r="E135" i="12" s="1"/>
  <c r="K133" i="6"/>
  <c r="E134" i="12" s="1"/>
  <c r="K132" i="6"/>
  <c r="E133" i="12" s="1"/>
  <c r="K131" i="6"/>
  <c r="E132" i="12" s="1"/>
  <c r="K130" i="6"/>
  <c r="E131" i="12" s="1"/>
  <c r="K129" i="6"/>
  <c r="E130" i="12" s="1"/>
  <c r="K128" i="6"/>
  <c r="E129" i="12" s="1"/>
  <c r="K127" i="6"/>
  <c r="E128" i="12" s="1"/>
  <c r="K126" i="6"/>
  <c r="E127" i="12" s="1"/>
  <c r="K125" i="6"/>
  <c r="E126" i="12" s="1"/>
  <c r="K124" i="6"/>
  <c r="E125" i="12" s="1"/>
  <c r="K123" i="6"/>
  <c r="E124" i="12" s="1"/>
  <c r="K122" i="6"/>
  <c r="E123" i="12" s="1"/>
  <c r="K121" i="6"/>
  <c r="E122" i="12" s="1"/>
  <c r="K120" i="6"/>
  <c r="E121" i="12" s="1"/>
  <c r="K119" i="6"/>
  <c r="E120" i="12" s="1"/>
  <c r="K118" i="6"/>
  <c r="E119" i="12" s="1"/>
  <c r="K117" i="6"/>
  <c r="E118" i="12" s="1"/>
  <c r="K116" i="6"/>
  <c r="E117" i="12" s="1"/>
  <c r="K115" i="6"/>
  <c r="E116" i="12" s="1"/>
  <c r="K114" i="6"/>
  <c r="E115" i="12" s="1"/>
  <c r="K113" i="6"/>
  <c r="E114" i="12" s="1"/>
  <c r="K112" i="6"/>
  <c r="E113" i="12" s="1"/>
  <c r="K111" i="6"/>
  <c r="E112" i="12" s="1"/>
  <c r="K110" i="6"/>
  <c r="E111" i="12" s="1"/>
  <c r="K109" i="6"/>
  <c r="E110" i="12" s="1"/>
  <c r="K108" i="6"/>
  <c r="E109" i="12" s="1"/>
  <c r="K107" i="6"/>
  <c r="E108" i="12" s="1"/>
  <c r="K106" i="6"/>
  <c r="E107" i="12" s="1"/>
  <c r="K105" i="6"/>
  <c r="E106" i="12" s="1"/>
  <c r="K104" i="6"/>
  <c r="E105" i="12" s="1"/>
  <c r="K103" i="6"/>
  <c r="E104" i="12" s="1"/>
  <c r="K102" i="6"/>
  <c r="E103" i="12" s="1"/>
  <c r="K101" i="6"/>
  <c r="E102" i="12" s="1"/>
  <c r="K100" i="6"/>
  <c r="E101" i="12" s="1"/>
  <c r="K99" i="6"/>
  <c r="E100" i="12" s="1"/>
  <c r="K98" i="6"/>
  <c r="E99" i="12" s="1"/>
  <c r="K97" i="6"/>
  <c r="E98" i="12" s="1"/>
  <c r="K96" i="6"/>
  <c r="E97" i="12" s="1"/>
  <c r="K95" i="6"/>
  <c r="E96" i="12" s="1"/>
  <c r="K94" i="6"/>
  <c r="E95" i="12" s="1"/>
  <c r="K93" i="6"/>
  <c r="E94" i="12" s="1"/>
  <c r="K92" i="6"/>
  <c r="E93" i="12" s="1"/>
  <c r="K91" i="6"/>
  <c r="E92" i="12" s="1"/>
  <c r="K90" i="6"/>
  <c r="E91" i="12" s="1"/>
  <c r="K89" i="6"/>
  <c r="E90" i="12" s="1"/>
  <c r="K88" i="6"/>
  <c r="E89" i="12" s="1"/>
  <c r="K87" i="6"/>
  <c r="E88" i="12" s="1"/>
  <c r="K86" i="6"/>
  <c r="E87" i="12" s="1"/>
  <c r="K85" i="6"/>
  <c r="E86" i="12" s="1"/>
  <c r="K84" i="6"/>
  <c r="E85" i="12" s="1"/>
  <c r="K83" i="6"/>
  <c r="E84" i="12" s="1"/>
  <c r="K82" i="6"/>
  <c r="E83" i="12" s="1"/>
  <c r="K81" i="6"/>
  <c r="E82" i="12" s="1"/>
  <c r="K80" i="6"/>
  <c r="E81" i="12" s="1"/>
  <c r="K79" i="6"/>
  <c r="E80" i="12" s="1"/>
  <c r="K78" i="6"/>
  <c r="E79" i="12" s="1"/>
  <c r="K77" i="6"/>
  <c r="E78" i="12" s="1"/>
  <c r="K76" i="6"/>
  <c r="E77" i="12" s="1"/>
  <c r="K75" i="6"/>
  <c r="E76" i="12" s="1"/>
  <c r="K74" i="6"/>
  <c r="E75" i="12" s="1"/>
  <c r="K73" i="6"/>
  <c r="E74" i="12" s="1"/>
  <c r="K72" i="6"/>
  <c r="E73" i="12" s="1"/>
  <c r="K71" i="6"/>
  <c r="E72" i="12" s="1"/>
  <c r="K70" i="6"/>
  <c r="E71" i="12" s="1"/>
  <c r="K69" i="6"/>
  <c r="E70" i="12" s="1"/>
  <c r="K68" i="6"/>
  <c r="E69" i="12" s="1"/>
  <c r="K67" i="6"/>
  <c r="E68" i="12" s="1"/>
  <c r="K66" i="6"/>
  <c r="E67" i="12" s="1"/>
  <c r="K65" i="6"/>
  <c r="E66" i="12" s="1"/>
  <c r="K64" i="6"/>
  <c r="E65" i="12" s="1"/>
  <c r="K63" i="6"/>
  <c r="E64" i="12" s="1"/>
  <c r="K62" i="6"/>
  <c r="E63" i="12" s="1"/>
  <c r="K61" i="6"/>
  <c r="E62" i="12" s="1"/>
  <c r="K60" i="6"/>
  <c r="E61" i="12" s="1"/>
  <c r="K59" i="6"/>
  <c r="E60" i="12" s="1"/>
  <c r="K58" i="6"/>
  <c r="E59" i="12" s="1"/>
  <c r="K57" i="6"/>
  <c r="E58" i="12" s="1"/>
  <c r="K56" i="6"/>
  <c r="E57" i="12" s="1"/>
  <c r="K55" i="6"/>
  <c r="E56" i="12" s="1"/>
  <c r="K54" i="6"/>
  <c r="E55" i="12" s="1"/>
  <c r="K53" i="6"/>
  <c r="E54" i="12" s="1"/>
  <c r="K52" i="6"/>
  <c r="E53" i="12" s="1"/>
  <c r="K51" i="6"/>
  <c r="E52" i="12" s="1"/>
  <c r="K50" i="6"/>
  <c r="E51" i="12" s="1"/>
  <c r="K49" i="6"/>
  <c r="E50" i="12" s="1"/>
  <c r="K48" i="6"/>
  <c r="E49" i="12" s="1"/>
  <c r="K47" i="6"/>
  <c r="E48" i="12" s="1"/>
  <c r="K46" i="6"/>
  <c r="E47" i="12" s="1"/>
  <c r="K45" i="6"/>
  <c r="E46" i="12" s="1"/>
  <c r="K44" i="6"/>
  <c r="E45" i="12" s="1"/>
  <c r="K43" i="6"/>
  <c r="E44" i="12" s="1"/>
  <c r="K42" i="6"/>
  <c r="E43" i="12" s="1"/>
  <c r="K41" i="6"/>
  <c r="E42" i="12" s="1"/>
  <c r="K40" i="6"/>
  <c r="E41" i="12" s="1"/>
  <c r="K39" i="6"/>
  <c r="E40" i="12" s="1"/>
  <c r="K38" i="6"/>
  <c r="E39" i="12" s="1"/>
  <c r="K37" i="6"/>
  <c r="E38" i="12" s="1"/>
  <c r="K36" i="6"/>
  <c r="E37" i="12" s="1"/>
  <c r="K35" i="6"/>
  <c r="E36" i="12" s="1"/>
  <c r="K34" i="6"/>
  <c r="E35" i="12" s="1"/>
  <c r="K33" i="6"/>
  <c r="E34" i="12" s="1"/>
  <c r="K32" i="6"/>
  <c r="E33" i="12" s="1"/>
  <c r="K31" i="6"/>
  <c r="E32" i="12" s="1"/>
  <c r="K30" i="6"/>
  <c r="E31" i="12" s="1"/>
  <c r="K29" i="6"/>
  <c r="E30" i="12" s="1"/>
  <c r="K28" i="6"/>
  <c r="E29" i="12" s="1"/>
  <c r="K27" i="6"/>
  <c r="E28" i="12" s="1"/>
  <c r="K26" i="6"/>
  <c r="E27" i="12" s="1"/>
  <c r="K25" i="6"/>
  <c r="E26" i="12" s="1"/>
  <c r="K24" i="6"/>
  <c r="E25" i="12" s="1"/>
  <c r="K23" i="6"/>
  <c r="E24" i="12" s="1"/>
  <c r="K22" i="6"/>
  <c r="E23" i="12" s="1"/>
  <c r="K21" i="6"/>
  <c r="E22" i="12" s="1"/>
  <c r="K20" i="6"/>
  <c r="E21" i="12" s="1"/>
  <c r="K19" i="6"/>
  <c r="E20" i="12" s="1"/>
  <c r="K18" i="6"/>
  <c r="E19" i="12" s="1"/>
  <c r="K17" i="6"/>
  <c r="E18" i="12" s="1"/>
  <c r="K16" i="6"/>
  <c r="E17" i="12" s="1"/>
  <c r="K15" i="6"/>
  <c r="E16" i="12" s="1"/>
  <c r="K14" i="6"/>
  <c r="E15" i="12" s="1"/>
  <c r="K13" i="6"/>
  <c r="E14" i="12" s="1"/>
  <c r="K12" i="6"/>
  <c r="E13" i="12" s="1"/>
  <c r="K11" i="6"/>
  <c r="E12" i="12" s="1"/>
  <c r="K10" i="6"/>
  <c r="E11" i="12" s="1"/>
  <c r="AR11" i="12" s="1"/>
  <c r="K9" i="6"/>
  <c r="E10" i="12" s="1"/>
  <c r="AR10" i="12" l="1"/>
  <c r="AQ10" i="12"/>
  <c r="AR18" i="12"/>
  <c r="AQ18" i="12"/>
  <c r="AS18" i="12"/>
  <c r="AS22" i="12"/>
  <c r="AR22" i="12"/>
  <c r="AQ22" i="12"/>
  <c r="AQ26" i="12"/>
  <c r="AS26" i="12"/>
  <c r="AR26" i="12"/>
  <c r="AR30" i="12"/>
  <c r="AS30" i="12"/>
  <c r="AQ30" i="12"/>
  <c r="AR34" i="12"/>
  <c r="AS34" i="12"/>
  <c r="AQ34" i="12"/>
  <c r="AS38" i="12"/>
  <c r="AR38" i="12"/>
  <c r="AQ38" i="12"/>
  <c r="AQ42" i="12"/>
  <c r="AR42" i="12"/>
  <c r="AS42" i="12"/>
  <c r="AQ46" i="12"/>
  <c r="AR46" i="12"/>
  <c r="AS46" i="12"/>
  <c r="AR50" i="12"/>
  <c r="AS50" i="12"/>
  <c r="AQ50" i="12"/>
  <c r="AS54" i="12"/>
  <c r="AQ54" i="12"/>
  <c r="AR54" i="12"/>
  <c r="AQ58" i="12"/>
  <c r="AR58" i="12"/>
  <c r="AS58" i="12"/>
  <c r="AS62" i="12"/>
  <c r="AQ62" i="12"/>
  <c r="AR62" i="12"/>
  <c r="AR66" i="12"/>
  <c r="AS66" i="12"/>
  <c r="AQ66" i="12"/>
  <c r="AS70" i="12"/>
  <c r="AR70" i="12"/>
  <c r="AQ70" i="12"/>
  <c r="AQ74" i="12"/>
  <c r="AR74" i="12"/>
  <c r="AS74" i="12"/>
  <c r="AR78" i="12"/>
  <c r="AS78" i="12"/>
  <c r="AQ78" i="12"/>
  <c r="AR82" i="12"/>
  <c r="AQ82" i="12"/>
  <c r="AS82" i="12"/>
  <c r="AS86" i="12"/>
  <c r="AR86" i="12"/>
  <c r="AQ86" i="12"/>
  <c r="AQ90" i="12"/>
  <c r="AS90" i="12"/>
  <c r="AR90" i="12"/>
  <c r="AR94" i="12"/>
  <c r="AS94" i="12"/>
  <c r="AQ94" i="12"/>
  <c r="AR98" i="12"/>
  <c r="AS98" i="12"/>
  <c r="AQ98" i="12"/>
  <c r="AS102" i="12"/>
  <c r="AR102" i="12"/>
  <c r="AQ102" i="12"/>
  <c r="AQ106" i="12"/>
  <c r="AR106" i="12"/>
  <c r="AS106" i="12"/>
  <c r="AQ110" i="12"/>
  <c r="AR110" i="12"/>
  <c r="AS110" i="12"/>
  <c r="AR114" i="12"/>
  <c r="AS114" i="12"/>
  <c r="AQ114" i="12"/>
  <c r="AR118" i="12"/>
  <c r="AS118" i="12"/>
  <c r="AQ118" i="12"/>
  <c r="AS122" i="12"/>
  <c r="AQ122" i="12"/>
  <c r="AR122" i="12"/>
  <c r="AS126" i="12"/>
  <c r="AQ126" i="12"/>
  <c r="AR126" i="12"/>
  <c r="AR130" i="12"/>
  <c r="AS130" i="12"/>
  <c r="AQ130" i="12"/>
  <c r="AR134" i="12"/>
  <c r="AS134" i="12"/>
  <c r="AQ134" i="12"/>
  <c r="AS138" i="12"/>
  <c r="AQ138" i="12"/>
  <c r="AR138" i="12"/>
  <c r="AQ142" i="12"/>
  <c r="AR142" i="12"/>
  <c r="AS142" i="12"/>
  <c r="AR146" i="12"/>
  <c r="AS146" i="12"/>
  <c r="AQ146" i="12"/>
  <c r="AR150" i="12"/>
  <c r="AS150" i="12"/>
  <c r="AQ150" i="12"/>
  <c r="AS154" i="12"/>
  <c r="AQ154" i="12"/>
  <c r="AR154" i="12"/>
  <c r="AQ158" i="12"/>
  <c r="AR158" i="12"/>
  <c r="AS158" i="12"/>
  <c r="AR162" i="12"/>
  <c r="AS162" i="12"/>
  <c r="AQ162" i="12"/>
  <c r="AR166" i="12"/>
  <c r="AS166" i="12"/>
  <c r="AQ166" i="12"/>
  <c r="AS170" i="12"/>
  <c r="AQ170" i="12"/>
  <c r="AR170" i="12"/>
  <c r="AQ174" i="12"/>
  <c r="AR174" i="12"/>
  <c r="AS174" i="12"/>
  <c r="AR178" i="12"/>
  <c r="AS178" i="12"/>
  <c r="AQ178" i="12"/>
  <c r="AR182" i="12"/>
  <c r="AS182" i="12"/>
  <c r="AQ182" i="12"/>
  <c r="AS186" i="12"/>
  <c r="AQ186" i="12"/>
  <c r="AR186" i="12"/>
  <c r="AQ190" i="12"/>
  <c r="AR190" i="12"/>
  <c r="AS190" i="12"/>
  <c r="AR194" i="12"/>
  <c r="AS194" i="12"/>
  <c r="AQ194" i="12"/>
  <c r="AR198" i="12"/>
  <c r="AS198" i="12"/>
  <c r="AQ198" i="12"/>
  <c r="AS202" i="12"/>
  <c r="AQ202" i="12"/>
  <c r="AR202" i="12"/>
  <c r="AQ206" i="12"/>
  <c r="AR206" i="12"/>
  <c r="AS206" i="12"/>
  <c r="AR210" i="12"/>
  <c r="AS210" i="12"/>
  <c r="AQ210" i="12"/>
  <c r="AR214" i="12"/>
  <c r="AS214" i="12"/>
  <c r="AQ214" i="12"/>
  <c r="AS218" i="12"/>
  <c r="AQ218" i="12"/>
  <c r="AR218" i="12"/>
  <c r="AQ222" i="12"/>
  <c r="AR222" i="12"/>
  <c r="AS222" i="12"/>
  <c r="AR226" i="12"/>
  <c r="AS226" i="12"/>
  <c r="AQ226" i="12"/>
  <c r="AR230" i="12"/>
  <c r="AS230" i="12"/>
  <c r="AQ230" i="12"/>
  <c r="AS234" i="12"/>
  <c r="AQ234" i="12"/>
  <c r="AR234" i="12"/>
  <c r="AR238" i="12"/>
  <c r="AS238" i="12"/>
  <c r="AQ238" i="12"/>
  <c r="AS242" i="12"/>
  <c r="AQ242" i="12"/>
  <c r="AR242" i="12"/>
  <c r="AS246" i="12"/>
  <c r="AQ246" i="12"/>
  <c r="AR246" i="12"/>
  <c r="AQ250" i="12"/>
  <c r="AR250" i="12"/>
  <c r="AS250" i="12"/>
  <c r="AR254" i="12"/>
  <c r="AS254" i="12"/>
  <c r="AQ254" i="12"/>
  <c r="AS258" i="12"/>
  <c r="AQ258" i="12"/>
  <c r="AR258" i="12"/>
  <c r="AS262" i="12"/>
  <c r="AQ262" i="12"/>
  <c r="AR262" i="12"/>
  <c r="AQ266" i="12"/>
  <c r="AR266" i="12"/>
  <c r="AS266" i="12"/>
  <c r="AR270" i="12"/>
  <c r="AS270" i="12"/>
  <c r="AQ270" i="12"/>
  <c r="AS274" i="12"/>
  <c r="AQ274" i="12"/>
  <c r="AR274" i="12"/>
  <c r="AS278" i="12"/>
  <c r="AQ278" i="12"/>
  <c r="AR278" i="12"/>
  <c r="AQ282" i="12"/>
  <c r="AR282" i="12"/>
  <c r="AS282" i="12"/>
  <c r="AR286" i="12"/>
  <c r="AS286" i="12"/>
  <c r="AQ286" i="12"/>
  <c r="AS290" i="12"/>
  <c r="AQ290" i="12"/>
  <c r="AR290" i="12"/>
  <c r="AS294" i="12"/>
  <c r="AQ294" i="12"/>
  <c r="AR294" i="12"/>
  <c r="AQ298" i="12"/>
  <c r="AR298" i="12"/>
  <c r="AS298" i="12"/>
  <c r="AR302" i="12"/>
  <c r="AS302" i="12"/>
  <c r="AQ302" i="12"/>
  <c r="AS306" i="12"/>
  <c r="AQ306" i="12"/>
  <c r="AR306" i="12"/>
  <c r="AS310" i="12"/>
  <c r="AQ310" i="12"/>
  <c r="AR310" i="12"/>
  <c r="AQ314" i="12"/>
  <c r="AR314" i="12"/>
  <c r="AS314" i="12"/>
  <c r="AR318" i="12"/>
  <c r="AS318" i="12"/>
  <c r="AQ318" i="12"/>
  <c r="AS322" i="12"/>
  <c r="AQ322" i="12"/>
  <c r="AR322" i="12"/>
  <c r="AS326" i="12"/>
  <c r="AQ326" i="12"/>
  <c r="AR326" i="12"/>
  <c r="AQ330" i="12"/>
  <c r="AR330" i="12"/>
  <c r="AS330" i="12"/>
  <c r="AR334" i="12"/>
  <c r="AS334" i="12"/>
  <c r="AQ334" i="12"/>
  <c r="AS338" i="12"/>
  <c r="AQ338" i="12"/>
  <c r="AR338" i="12"/>
  <c r="AS342" i="12"/>
  <c r="AQ342" i="12"/>
  <c r="AR342" i="12"/>
  <c r="AQ346" i="12"/>
  <c r="AR346" i="12"/>
  <c r="AS346" i="12"/>
  <c r="AR350" i="12"/>
  <c r="AS350" i="12"/>
  <c r="AQ350" i="12"/>
  <c r="AQ354" i="12"/>
  <c r="AR354" i="12"/>
  <c r="AS354" i="12"/>
  <c r="AQ358" i="12"/>
  <c r="AR358" i="12"/>
  <c r="AS358" i="12"/>
  <c r="AR362" i="12"/>
  <c r="AS362" i="12"/>
  <c r="AQ362" i="12"/>
  <c r="AS366" i="12"/>
  <c r="AQ366" i="12"/>
  <c r="AR366" i="12"/>
  <c r="AQ370" i="12"/>
  <c r="AR370" i="12"/>
  <c r="AS370" i="12"/>
  <c r="AQ374" i="12"/>
  <c r="AR374" i="12"/>
  <c r="AS374" i="12"/>
  <c r="AR378" i="12"/>
  <c r="AS378" i="12"/>
  <c r="AQ378" i="12"/>
  <c r="AS382" i="12"/>
  <c r="AQ382" i="12"/>
  <c r="AR382" i="12"/>
  <c r="AQ386" i="12"/>
  <c r="AR386" i="12"/>
  <c r="AS386" i="12"/>
  <c r="AQ390" i="12"/>
  <c r="AR390" i="12"/>
  <c r="AS390" i="12"/>
  <c r="AR394" i="12"/>
  <c r="AS394" i="12"/>
  <c r="AQ394" i="12"/>
  <c r="AS398" i="12"/>
  <c r="AQ398" i="12"/>
  <c r="AR398" i="12"/>
  <c r="AQ402" i="12"/>
  <c r="AR402" i="12"/>
  <c r="AS402" i="12"/>
  <c r="AQ406" i="12"/>
  <c r="AR406" i="12"/>
  <c r="AS406" i="12"/>
  <c r="AR15" i="12"/>
  <c r="AS15" i="12"/>
  <c r="AQ15" i="12"/>
  <c r="AS19" i="12"/>
  <c r="AQ19" i="12"/>
  <c r="AR19" i="12"/>
  <c r="AS23" i="12"/>
  <c r="AQ23" i="12"/>
  <c r="AR23" i="12"/>
  <c r="AQ27" i="12"/>
  <c r="AR27" i="12"/>
  <c r="AS27" i="12"/>
  <c r="AR31" i="12"/>
  <c r="AS31" i="12"/>
  <c r="AQ31" i="12"/>
  <c r="AS35" i="12"/>
  <c r="AQ35" i="12"/>
  <c r="AR35" i="12"/>
  <c r="AS39" i="12"/>
  <c r="AQ39" i="12"/>
  <c r="AR39" i="12"/>
  <c r="AQ43" i="12"/>
  <c r="AR43" i="12"/>
  <c r="AS43" i="12"/>
  <c r="AR47" i="12"/>
  <c r="AS47" i="12"/>
  <c r="AQ47" i="12"/>
  <c r="AS51" i="12"/>
  <c r="AQ51" i="12"/>
  <c r="AR51" i="12"/>
  <c r="AS55" i="12"/>
  <c r="AQ55" i="12"/>
  <c r="AR55" i="12"/>
  <c r="AQ59" i="12"/>
  <c r="AR59" i="12"/>
  <c r="AS59" i="12"/>
  <c r="AR63" i="12"/>
  <c r="AS63" i="12"/>
  <c r="AQ63" i="12"/>
  <c r="AS67" i="12"/>
  <c r="AQ67" i="12"/>
  <c r="AR67" i="12"/>
  <c r="AS71" i="12"/>
  <c r="AQ71" i="12"/>
  <c r="AR71" i="12"/>
  <c r="AQ75" i="12"/>
  <c r="AR75" i="12"/>
  <c r="AS75" i="12"/>
  <c r="AR79" i="12"/>
  <c r="AS79" i="12"/>
  <c r="AQ79" i="12"/>
  <c r="AS83" i="12"/>
  <c r="AQ83" i="12"/>
  <c r="AR83" i="12"/>
  <c r="AS87" i="12"/>
  <c r="AQ87" i="12"/>
  <c r="AR87" i="12"/>
  <c r="AQ91" i="12"/>
  <c r="AR91" i="12"/>
  <c r="AS91" i="12"/>
  <c r="AR95" i="12"/>
  <c r="AS95" i="12"/>
  <c r="AQ95" i="12"/>
  <c r="AS99" i="12"/>
  <c r="AQ99" i="12"/>
  <c r="AR99" i="12"/>
  <c r="AS103" i="12"/>
  <c r="AQ103" i="12"/>
  <c r="AR103" i="12"/>
  <c r="AQ107" i="12"/>
  <c r="AR107" i="12"/>
  <c r="AS107" i="12"/>
  <c r="AR111" i="12"/>
  <c r="AS111" i="12"/>
  <c r="AQ111" i="12"/>
  <c r="AS115" i="12"/>
  <c r="AQ115" i="12"/>
  <c r="AR115" i="12"/>
  <c r="AS119" i="12"/>
  <c r="AQ119" i="12"/>
  <c r="AR119" i="12"/>
  <c r="AQ123" i="12"/>
  <c r="AR123" i="12"/>
  <c r="AS123" i="12"/>
  <c r="AR127" i="12"/>
  <c r="AS127" i="12"/>
  <c r="AQ127" i="12"/>
  <c r="AS131" i="12"/>
  <c r="AQ131" i="12"/>
  <c r="AR131" i="12"/>
  <c r="AS135" i="12"/>
  <c r="AQ135" i="12"/>
  <c r="AR135" i="12"/>
  <c r="AQ139" i="12"/>
  <c r="AR139" i="12"/>
  <c r="AS139" i="12"/>
  <c r="AR143" i="12"/>
  <c r="AS143" i="12"/>
  <c r="AQ143" i="12"/>
  <c r="AS147" i="12"/>
  <c r="AQ147" i="12"/>
  <c r="AR147" i="12"/>
  <c r="AS151" i="12"/>
  <c r="AQ151" i="12"/>
  <c r="AR151" i="12"/>
  <c r="AQ155" i="12"/>
  <c r="AR155" i="12"/>
  <c r="AS155" i="12"/>
  <c r="AR159" i="12"/>
  <c r="AS159" i="12"/>
  <c r="AQ159" i="12"/>
  <c r="AS163" i="12"/>
  <c r="AQ163" i="12"/>
  <c r="AR163" i="12"/>
  <c r="AS167" i="12"/>
  <c r="AQ167" i="12"/>
  <c r="AR167" i="12"/>
  <c r="AQ171" i="12"/>
  <c r="AR171" i="12"/>
  <c r="AS171" i="12"/>
  <c r="AR175" i="12"/>
  <c r="AS175" i="12"/>
  <c r="AQ175" i="12"/>
  <c r="AS179" i="12"/>
  <c r="AQ179" i="12"/>
  <c r="AR179" i="12"/>
  <c r="AS183" i="12"/>
  <c r="AQ183" i="12"/>
  <c r="AR183" i="12"/>
  <c r="AQ187" i="12"/>
  <c r="AR187" i="12"/>
  <c r="AS187" i="12"/>
  <c r="AR191" i="12"/>
  <c r="AS191" i="12"/>
  <c r="AQ191" i="12"/>
  <c r="AS195" i="12"/>
  <c r="AQ195" i="12"/>
  <c r="AR195" i="12"/>
  <c r="AS199" i="12"/>
  <c r="AQ199" i="12"/>
  <c r="AR199" i="12"/>
  <c r="AS203" i="12"/>
  <c r="AQ203" i="12"/>
  <c r="AR203" i="12"/>
  <c r="AQ207" i="12"/>
  <c r="AS207" i="12"/>
  <c r="AR207" i="12"/>
  <c r="AR211" i="12"/>
  <c r="AS211" i="12"/>
  <c r="AQ211" i="12"/>
  <c r="AR215" i="12"/>
  <c r="AS215" i="12"/>
  <c r="AQ215" i="12"/>
  <c r="AS219" i="12"/>
  <c r="AQ219" i="12"/>
  <c r="AR219" i="12"/>
  <c r="AQ223" i="12"/>
  <c r="AR223" i="12"/>
  <c r="AS223" i="12"/>
  <c r="AR227" i="12"/>
  <c r="AS227" i="12"/>
  <c r="AQ227" i="12"/>
  <c r="AQ231" i="12"/>
  <c r="AR231" i="12"/>
  <c r="AS231" i="12"/>
  <c r="AQ235" i="12"/>
  <c r="AR235" i="12"/>
  <c r="AS235" i="12"/>
  <c r="AR239" i="12"/>
  <c r="AQ239" i="12"/>
  <c r="AS239" i="12"/>
  <c r="AS243" i="12"/>
  <c r="AQ243" i="12"/>
  <c r="AR243" i="12"/>
  <c r="AQ247" i="12"/>
  <c r="AR247" i="12"/>
  <c r="AS247" i="12"/>
  <c r="AQ251" i="12"/>
  <c r="AS251" i="12"/>
  <c r="AR251" i="12"/>
  <c r="AR255" i="12"/>
  <c r="AQ255" i="12"/>
  <c r="AS255" i="12"/>
  <c r="AS259" i="12"/>
  <c r="AR259" i="12"/>
  <c r="AQ259" i="12"/>
  <c r="AQ263" i="12"/>
  <c r="AR263" i="12"/>
  <c r="AS263" i="12"/>
  <c r="AQ267" i="12"/>
  <c r="AR267" i="12"/>
  <c r="AS267" i="12"/>
  <c r="AR271" i="12"/>
  <c r="AQ271" i="12"/>
  <c r="AS271" i="12"/>
  <c r="AS275" i="12"/>
  <c r="AQ275" i="12"/>
  <c r="AR275" i="12"/>
  <c r="AS279" i="12"/>
  <c r="AQ279" i="12"/>
  <c r="AR279" i="12"/>
  <c r="AQ283" i="12"/>
  <c r="AR283" i="12"/>
  <c r="AS283" i="12"/>
  <c r="AR287" i="12"/>
  <c r="AS287" i="12"/>
  <c r="AQ287" i="12"/>
  <c r="AS291" i="12"/>
  <c r="AQ291" i="12"/>
  <c r="AR291" i="12"/>
  <c r="AR295" i="12"/>
  <c r="AS295" i="12"/>
  <c r="AQ295" i="12"/>
  <c r="AQ299" i="12"/>
  <c r="AR299" i="12"/>
  <c r="AS299" i="12"/>
  <c r="AR303" i="12"/>
  <c r="AQ303" i="12"/>
  <c r="AS303" i="12"/>
  <c r="AS307" i="12"/>
  <c r="AQ307" i="12"/>
  <c r="AR307" i="12"/>
  <c r="AQ311" i="12"/>
  <c r="AR311" i="12"/>
  <c r="AS311" i="12"/>
  <c r="AQ315" i="12"/>
  <c r="AS315" i="12"/>
  <c r="AR315" i="12"/>
  <c r="AR319" i="12"/>
  <c r="AQ319" i="12"/>
  <c r="AS319" i="12"/>
  <c r="AS323" i="12"/>
  <c r="AR323" i="12"/>
  <c r="AQ323" i="12"/>
  <c r="AQ327" i="12"/>
  <c r="AR327" i="12"/>
  <c r="AS327" i="12"/>
  <c r="AQ331" i="12"/>
  <c r="AR331" i="12"/>
  <c r="AS331" i="12"/>
  <c r="AR335" i="12"/>
  <c r="AQ335" i="12"/>
  <c r="AS335" i="12"/>
  <c r="AS339" i="12"/>
  <c r="AQ339" i="12"/>
  <c r="AR339" i="12"/>
  <c r="AS343" i="12"/>
  <c r="AQ343" i="12"/>
  <c r="AR343" i="12"/>
  <c r="AQ347" i="12"/>
  <c r="AR347" i="12"/>
  <c r="AS347" i="12"/>
  <c r="AR351" i="12"/>
  <c r="AS351" i="12"/>
  <c r="AQ351" i="12"/>
  <c r="AQ355" i="12"/>
  <c r="AR355" i="12"/>
  <c r="AS355" i="12"/>
  <c r="AS359" i="12"/>
  <c r="AQ359" i="12"/>
  <c r="AR359" i="12"/>
  <c r="AR363" i="12"/>
  <c r="AS363" i="12"/>
  <c r="AQ363" i="12"/>
  <c r="AS367" i="12"/>
  <c r="AR367" i="12"/>
  <c r="AQ367" i="12"/>
  <c r="AQ371" i="12"/>
  <c r="AR371" i="12"/>
  <c r="AS371" i="12"/>
  <c r="AR375" i="12"/>
  <c r="AS375" i="12"/>
  <c r="AQ375" i="12"/>
  <c r="AR379" i="12"/>
  <c r="AQ379" i="12"/>
  <c r="AS379" i="12"/>
  <c r="AS383" i="12"/>
  <c r="AR383" i="12"/>
  <c r="AQ383" i="12"/>
  <c r="AQ387" i="12"/>
  <c r="AS387" i="12"/>
  <c r="AR387" i="12"/>
  <c r="AR391" i="12"/>
  <c r="AS391" i="12"/>
  <c r="AQ391" i="12"/>
  <c r="AR395" i="12"/>
  <c r="AS395" i="12"/>
  <c r="AQ395" i="12"/>
  <c r="AQ399" i="12"/>
  <c r="AR399" i="12"/>
  <c r="AS399" i="12"/>
  <c r="AR403" i="12"/>
  <c r="AS403" i="12"/>
  <c r="AQ403" i="12"/>
  <c r="AR407" i="12"/>
  <c r="AS407" i="12"/>
  <c r="AQ407" i="12"/>
  <c r="AQ16" i="12"/>
  <c r="AR16" i="12"/>
  <c r="AS16" i="12"/>
  <c r="AR20" i="12"/>
  <c r="AS20" i="12"/>
  <c r="AQ20" i="12"/>
  <c r="AS24" i="12"/>
  <c r="AQ24" i="12"/>
  <c r="AR24" i="12"/>
  <c r="AQ28" i="12"/>
  <c r="AR28" i="12"/>
  <c r="AS28" i="12"/>
  <c r="AQ32" i="12"/>
  <c r="AR32" i="12"/>
  <c r="AS32" i="12"/>
  <c r="AR36" i="12"/>
  <c r="AS36" i="12"/>
  <c r="AQ36" i="12"/>
  <c r="AS40" i="12"/>
  <c r="AQ40" i="12"/>
  <c r="AR40" i="12"/>
  <c r="AQ44" i="12"/>
  <c r="AR44" i="12"/>
  <c r="AS44" i="12"/>
  <c r="AQ48" i="12"/>
  <c r="AR48" i="12"/>
  <c r="AS48" i="12"/>
  <c r="AR52" i="12"/>
  <c r="AS52" i="12"/>
  <c r="AQ52" i="12"/>
  <c r="AS56" i="12"/>
  <c r="AQ56" i="12"/>
  <c r="AR56" i="12"/>
  <c r="AQ60" i="12"/>
  <c r="AR60" i="12"/>
  <c r="AS60" i="12"/>
  <c r="AQ64" i="12"/>
  <c r="AR64" i="12"/>
  <c r="AS64" i="12"/>
  <c r="AR68" i="12"/>
  <c r="AS68" i="12"/>
  <c r="AQ68" i="12"/>
  <c r="AS72" i="12"/>
  <c r="AQ72" i="12"/>
  <c r="AR72" i="12"/>
  <c r="AQ76" i="12"/>
  <c r="AR76" i="12"/>
  <c r="AS76" i="12"/>
  <c r="AQ80" i="12"/>
  <c r="AR80" i="12"/>
  <c r="AS80" i="12"/>
  <c r="AR84" i="12"/>
  <c r="AS84" i="12"/>
  <c r="AQ84" i="12"/>
  <c r="AS88" i="12"/>
  <c r="AQ88" i="12"/>
  <c r="AR88" i="12"/>
  <c r="AQ92" i="12"/>
  <c r="AR92" i="12"/>
  <c r="AS92" i="12"/>
  <c r="AQ96" i="12"/>
  <c r="AR96" i="12"/>
  <c r="AS96" i="12"/>
  <c r="AR100" i="12"/>
  <c r="AS100" i="12"/>
  <c r="AQ100" i="12"/>
  <c r="AS104" i="12"/>
  <c r="AQ104" i="12"/>
  <c r="AR104" i="12"/>
  <c r="AQ108" i="12"/>
  <c r="AR108" i="12"/>
  <c r="AS108" i="12"/>
  <c r="AQ112" i="12"/>
  <c r="AR112" i="12"/>
  <c r="AS112" i="12"/>
  <c r="AR116" i="12"/>
  <c r="AS116" i="12"/>
  <c r="AQ116" i="12"/>
  <c r="AS120" i="12"/>
  <c r="AQ120" i="12"/>
  <c r="AR120" i="12"/>
  <c r="AQ124" i="12"/>
  <c r="AR124" i="12"/>
  <c r="AS124" i="12"/>
  <c r="AQ128" i="12"/>
  <c r="AR128" i="12"/>
  <c r="AS128" i="12"/>
  <c r="AR132" i="12"/>
  <c r="AS132" i="12"/>
  <c r="AQ132" i="12"/>
  <c r="AS136" i="12"/>
  <c r="AQ136" i="12"/>
  <c r="AR136" i="12"/>
  <c r="AQ140" i="12"/>
  <c r="AR140" i="12"/>
  <c r="AS140" i="12"/>
  <c r="AQ144" i="12"/>
  <c r="AR144" i="12"/>
  <c r="AS144" i="12"/>
  <c r="AR148" i="12"/>
  <c r="AS148" i="12"/>
  <c r="AQ148" i="12"/>
  <c r="AS152" i="12"/>
  <c r="AQ152" i="12"/>
  <c r="AR152" i="12"/>
  <c r="AQ156" i="12"/>
  <c r="AR156" i="12"/>
  <c r="AS156" i="12"/>
  <c r="AQ160" i="12"/>
  <c r="AR160" i="12"/>
  <c r="AS160" i="12"/>
  <c r="AR164" i="12"/>
  <c r="AS164" i="12"/>
  <c r="AQ164" i="12"/>
  <c r="AS168" i="12"/>
  <c r="AQ168" i="12"/>
  <c r="AR168" i="12"/>
  <c r="AQ172" i="12"/>
  <c r="AR172" i="12"/>
  <c r="AS172" i="12"/>
  <c r="AQ176" i="12"/>
  <c r="AR176" i="12"/>
  <c r="AS176" i="12"/>
  <c r="AR180" i="12"/>
  <c r="AS180" i="12"/>
  <c r="AQ180" i="12"/>
  <c r="AS184" i="12"/>
  <c r="AQ184" i="12"/>
  <c r="AR184" i="12"/>
  <c r="AQ188" i="12"/>
  <c r="AR188" i="12"/>
  <c r="AS188" i="12"/>
  <c r="AQ192" i="12"/>
  <c r="AR192" i="12"/>
  <c r="AS192" i="12"/>
  <c r="AR196" i="12"/>
  <c r="AS196" i="12"/>
  <c r="AQ196" i="12"/>
  <c r="AS200" i="12"/>
  <c r="AQ200" i="12"/>
  <c r="AR200" i="12"/>
  <c r="AQ204" i="12"/>
  <c r="AR204" i="12"/>
  <c r="AS204" i="12"/>
  <c r="AQ208" i="12"/>
  <c r="AR208" i="12"/>
  <c r="AS208" i="12"/>
  <c r="AR212" i="12"/>
  <c r="AS212" i="12"/>
  <c r="AQ212" i="12"/>
  <c r="AS216" i="12"/>
  <c r="AQ216" i="12"/>
  <c r="AR216" i="12"/>
  <c r="AQ220" i="12"/>
  <c r="AR220" i="12"/>
  <c r="AS220" i="12"/>
  <c r="AQ224" i="12"/>
  <c r="AR224" i="12"/>
  <c r="AS224" i="12"/>
  <c r="AR228" i="12"/>
  <c r="AS228" i="12"/>
  <c r="AQ228" i="12"/>
  <c r="AS232" i="12"/>
  <c r="AQ232" i="12"/>
  <c r="AR232" i="12"/>
  <c r="AQ236" i="12"/>
  <c r="AR236" i="12"/>
  <c r="AS236" i="12"/>
  <c r="AQ240" i="12"/>
  <c r="AR240" i="12"/>
  <c r="AS240" i="12"/>
  <c r="AR244" i="12"/>
  <c r="AS244" i="12"/>
  <c r="AQ244" i="12"/>
  <c r="AS248" i="12"/>
  <c r="AQ248" i="12"/>
  <c r="AR248" i="12"/>
  <c r="AQ252" i="12"/>
  <c r="AR252" i="12"/>
  <c r="AS252" i="12"/>
  <c r="AQ256" i="12"/>
  <c r="AR256" i="12"/>
  <c r="AS256" i="12"/>
  <c r="AR260" i="12"/>
  <c r="AS260" i="12"/>
  <c r="AQ260" i="12"/>
  <c r="AS264" i="12"/>
  <c r="AQ264" i="12"/>
  <c r="AR264" i="12"/>
  <c r="AQ268" i="12"/>
  <c r="AR268" i="12"/>
  <c r="AS268" i="12"/>
  <c r="AQ272" i="12"/>
  <c r="AR272" i="12"/>
  <c r="AS272" i="12"/>
  <c r="AR276" i="12"/>
  <c r="AS276" i="12"/>
  <c r="AQ276" i="12"/>
  <c r="AS280" i="12"/>
  <c r="AQ280" i="12"/>
  <c r="AR280" i="12"/>
  <c r="AQ284" i="12"/>
  <c r="AR284" i="12"/>
  <c r="AS284" i="12"/>
  <c r="AQ288" i="12"/>
  <c r="AR288" i="12"/>
  <c r="AS288" i="12"/>
  <c r="AR292" i="12"/>
  <c r="AS292" i="12"/>
  <c r="AQ292" i="12"/>
  <c r="AS296" i="12"/>
  <c r="AQ296" i="12"/>
  <c r="AR296" i="12"/>
  <c r="AQ300" i="12"/>
  <c r="AR300" i="12"/>
  <c r="AS300" i="12"/>
  <c r="AQ304" i="12"/>
  <c r="AR304" i="12"/>
  <c r="AS304" i="12"/>
  <c r="AR308" i="12"/>
  <c r="AS308" i="12"/>
  <c r="AQ308" i="12"/>
  <c r="AS312" i="12"/>
  <c r="AQ312" i="12"/>
  <c r="AR312" i="12"/>
  <c r="AQ316" i="12"/>
  <c r="AR316" i="12"/>
  <c r="AS316" i="12"/>
  <c r="AQ320" i="12"/>
  <c r="AR320" i="12"/>
  <c r="AS320" i="12"/>
  <c r="AR324" i="12"/>
  <c r="AS324" i="12"/>
  <c r="AQ324" i="12"/>
  <c r="AS328" i="12"/>
  <c r="AQ328" i="12"/>
  <c r="AR328" i="12"/>
  <c r="AQ332" i="12"/>
  <c r="AR332" i="12"/>
  <c r="AS332" i="12"/>
  <c r="AQ336" i="12"/>
  <c r="AR336" i="12"/>
  <c r="AS336" i="12"/>
  <c r="AR340" i="12"/>
  <c r="AS340" i="12"/>
  <c r="AQ340" i="12"/>
  <c r="AS344" i="12"/>
  <c r="AQ344" i="12"/>
  <c r="AR344" i="12"/>
  <c r="AQ348" i="12"/>
  <c r="AR348" i="12"/>
  <c r="AS348" i="12"/>
  <c r="AQ352" i="12"/>
  <c r="AR352" i="12"/>
  <c r="AS352" i="12"/>
  <c r="AQ356" i="12"/>
  <c r="AR356" i="12"/>
  <c r="AS356" i="12"/>
  <c r="AR360" i="12"/>
  <c r="AS360" i="12"/>
  <c r="AQ360" i="12"/>
  <c r="AS364" i="12"/>
  <c r="AQ364" i="12"/>
  <c r="AR364" i="12"/>
  <c r="AS368" i="12"/>
  <c r="AQ368" i="12"/>
  <c r="AR368" i="12"/>
  <c r="AQ372" i="12"/>
  <c r="AR372" i="12"/>
  <c r="AS372" i="12"/>
  <c r="AR376" i="12"/>
  <c r="AS376" i="12"/>
  <c r="AQ376" i="12"/>
  <c r="AS380" i="12"/>
  <c r="AQ380" i="12"/>
  <c r="AR380" i="12"/>
  <c r="AS384" i="12"/>
  <c r="AQ384" i="12"/>
  <c r="AR384" i="12"/>
  <c r="AQ388" i="12"/>
  <c r="AR388" i="12"/>
  <c r="AS388" i="12"/>
  <c r="AR392" i="12"/>
  <c r="AS392" i="12"/>
  <c r="AQ392" i="12"/>
  <c r="AS396" i="12"/>
  <c r="AQ396" i="12"/>
  <c r="AR396" i="12"/>
  <c r="AS400" i="12"/>
  <c r="AQ400" i="12"/>
  <c r="AR400" i="12"/>
  <c r="AQ404" i="12"/>
  <c r="AR404" i="12"/>
  <c r="AS404" i="12"/>
  <c r="AR408" i="12"/>
  <c r="AS408" i="12"/>
  <c r="AQ408" i="12"/>
  <c r="AR17" i="12"/>
  <c r="AS17" i="12"/>
  <c r="AQ17" i="12"/>
  <c r="AS21" i="12"/>
  <c r="AQ21" i="12"/>
  <c r="AR21" i="12"/>
  <c r="AQ25" i="12"/>
  <c r="AR25" i="12"/>
  <c r="AS25" i="12"/>
  <c r="AQ29" i="12"/>
  <c r="AR29" i="12"/>
  <c r="AS29" i="12"/>
  <c r="AR33" i="12"/>
  <c r="AS33" i="12"/>
  <c r="AQ33" i="12"/>
  <c r="AS37" i="12"/>
  <c r="AQ37" i="12"/>
  <c r="AR37" i="12"/>
  <c r="AQ41" i="12"/>
  <c r="AR41" i="12"/>
  <c r="AS41" i="12"/>
  <c r="AQ45" i="12"/>
  <c r="AR45" i="12"/>
  <c r="AS45" i="12"/>
  <c r="AR49" i="12"/>
  <c r="AS49" i="12"/>
  <c r="AQ49" i="12"/>
  <c r="AS53" i="12"/>
  <c r="AQ53" i="12"/>
  <c r="AR53" i="12"/>
  <c r="AQ57" i="12"/>
  <c r="AR57" i="12"/>
  <c r="AS57" i="12"/>
  <c r="AQ61" i="12"/>
  <c r="AR61" i="12"/>
  <c r="AS61" i="12"/>
  <c r="AR65" i="12"/>
  <c r="AS65" i="12"/>
  <c r="AQ65" i="12"/>
  <c r="AS69" i="12"/>
  <c r="AQ69" i="12"/>
  <c r="AR69" i="12"/>
  <c r="AQ73" i="12"/>
  <c r="AR73" i="12"/>
  <c r="AS73" i="12"/>
  <c r="AQ77" i="12"/>
  <c r="AR77" i="12"/>
  <c r="AS77" i="12"/>
  <c r="AR81" i="12"/>
  <c r="AS81" i="12"/>
  <c r="AQ81" i="12"/>
  <c r="AS85" i="12"/>
  <c r="AQ85" i="12"/>
  <c r="AR85" i="12"/>
  <c r="AQ89" i="12"/>
  <c r="AR89" i="12"/>
  <c r="AS89" i="12"/>
  <c r="AQ93" i="12"/>
  <c r="AR93" i="12"/>
  <c r="AS93" i="12"/>
  <c r="AR97" i="12"/>
  <c r="AS97" i="12"/>
  <c r="AQ97" i="12"/>
  <c r="AS101" i="12"/>
  <c r="AQ101" i="12"/>
  <c r="AR101" i="12"/>
  <c r="AQ105" i="12"/>
  <c r="AR105" i="12"/>
  <c r="AS105" i="12"/>
  <c r="AQ109" i="12"/>
  <c r="AR109" i="12"/>
  <c r="AS109" i="12"/>
  <c r="AR113" i="12"/>
  <c r="AS113" i="12"/>
  <c r="AQ113" i="12"/>
  <c r="AS117" i="12"/>
  <c r="AQ117" i="12"/>
  <c r="AR117" i="12"/>
  <c r="AQ121" i="12"/>
  <c r="AR121" i="12"/>
  <c r="AS121" i="12"/>
  <c r="AQ125" i="12"/>
  <c r="AR125" i="12"/>
  <c r="AS125" i="12"/>
  <c r="AR129" i="12"/>
  <c r="AS129" i="12"/>
  <c r="AQ129" i="12"/>
  <c r="AS133" i="12"/>
  <c r="AQ133" i="12"/>
  <c r="AR133" i="12"/>
  <c r="AQ137" i="12"/>
  <c r="AR137" i="12"/>
  <c r="AS137" i="12"/>
  <c r="AQ141" i="12"/>
  <c r="AR141" i="12"/>
  <c r="AS141" i="12"/>
  <c r="AR145" i="12"/>
  <c r="AS145" i="12"/>
  <c r="AQ145" i="12"/>
  <c r="AS149" i="12"/>
  <c r="AQ149" i="12"/>
  <c r="AR149" i="12"/>
  <c r="AQ153" i="12"/>
  <c r="AR153" i="12"/>
  <c r="AS153" i="12"/>
  <c r="AQ157" i="12"/>
  <c r="AR157" i="12"/>
  <c r="AS157" i="12"/>
  <c r="AR161" i="12"/>
  <c r="AS161" i="12"/>
  <c r="AQ161" i="12"/>
  <c r="AS165" i="12"/>
  <c r="AQ165" i="12"/>
  <c r="AR165" i="12"/>
  <c r="AQ169" i="12"/>
  <c r="AR169" i="12"/>
  <c r="AS169" i="12"/>
  <c r="AQ173" i="12"/>
  <c r="AR173" i="12"/>
  <c r="AS173" i="12"/>
  <c r="AR177" i="12"/>
  <c r="AS177" i="12"/>
  <c r="AQ177" i="12"/>
  <c r="AS181" i="12"/>
  <c r="AQ181" i="12"/>
  <c r="AR181" i="12"/>
  <c r="AQ185" i="12"/>
  <c r="AR185" i="12"/>
  <c r="AS185" i="12"/>
  <c r="AQ189" i="12"/>
  <c r="AR189" i="12"/>
  <c r="AS189" i="12"/>
  <c r="AR193" i="12"/>
  <c r="AS193" i="12"/>
  <c r="AQ193" i="12"/>
  <c r="AS197" i="12"/>
  <c r="AQ197" i="12"/>
  <c r="AR197" i="12"/>
  <c r="AQ201" i="12"/>
  <c r="AR201" i="12"/>
  <c r="AS201" i="12"/>
  <c r="AQ205" i="12"/>
  <c r="AR205" i="12"/>
  <c r="AS205" i="12"/>
  <c r="AR209" i="12"/>
  <c r="AS209" i="12"/>
  <c r="AQ209" i="12"/>
  <c r="AS213" i="12"/>
  <c r="AQ213" i="12"/>
  <c r="AR213" i="12"/>
  <c r="AQ217" i="12"/>
  <c r="AR217" i="12"/>
  <c r="AS217" i="12"/>
  <c r="AQ221" i="12"/>
  <c r="AR221" i="12"/>
  <c r="AS221" i="12"/>
  <c r="AR225" i="12"/>
  <c r="AS225" i="12"/>
  <c r="AQ225" i="12"/>
  <c r="AS229" i="12"/>
  <c r="AQ229" i="12"/>
  <c r="AR229" i="12"/>
  <c r="AQ233" i="12"/>
  <c r="AR233" i="12"/>
  <c r="AS233" i="12"/>
  <c r="AR237" i="12"/>
  <c r="AS237" i="12"/>
  <c r="AQ237" i="12"/>
  <c r="AS241" i="12"/>
  <c r="AQ241" i="12"/>
  <c r="AR241" i="12"/>
  <c r="AQ245" i="12"/>
  <c r="AR245" i="12"/>
  <c r="AS245" i="12"/>
  <c r="AR249" i="12"/>
  <c r="AS249" i="12"/>
  <c r="AQ249" i="12"/>
  <c r="AR253" i="12"/>
  <c r="AS253" i="12"/>
  <c r="AQ253" i="12"/>
  <c r="AS257" i="12"/>
  <c r="AQ257" i="12"/>
  <c r="AR257" i="12"/>
  <c r="AQ261" i="12"/>
  <c r="AR261" i="12"/>
  <c r="AS261" i="12"/>
  <c r="AR265" i="12"/>
  <c r="AS265" i="12"/>
  <c r="AQ265" i="12"/>
  <c r="AR269" i="12"/>
  <c r="AS269" i="12"/>
  <c r="AQ269" i="12"/>
  <c r="AS273" i="12"/>
  <c r="AQ273" i="12"/>
  <c r="AR273" i="12"/>
  <c r="AQ277" i="12"/>
  <c r="AR277" i="12"/>
  <c r="AS277" i="12"/>
  <c r="AR281" i="12"/>
  <c r="AS281" i="12"/>
  <c r="AQ281" i="12"/>
  <c r="AR285" i="12"/>
  <c r="AS285" i="12"/>
  <c r="AQ285" i="12"/>
  <c r="AS289" i="12"/>
  <c r="AQ289" i="12"/>
  <c r="AR289" i="12"/>
  <c r="AQ293" i="12"/>
  <c r="AR293" i="12"/>
  <c r="AS293" i="12"/>
  <c r="AR297" i="12"/>
  <c r="AS297" i="12"/>
  <c r="AQ297" i="12"/>
  <c r="AR301" i="12"/>
  <c r="AS301" i="12"/>
  <c r="AQ301" i="12"/>
  <c r="AS305" i="12"/>
  <c r="AQ305" i="12"/>
  <c r="AR305" i="12"/>
  <c r="AQ309" i="12"/>
  <c r="AR309" i="12"/>
  <c r="AS309" i="12"/>
  <c r="AR313" i="12"/>
  <c r="AS313" i="12"/>
  <c r="AQ313" i="12"/>
  <c r="AR317" i="12"/>
  <c r="AS317" i="12"/>
  <c r="AQ317" i="12"/>
  <c r="AS321" i="12"/>
  <c r="AQ321" i="12"/>
  <c r="AR321" i="12"/>
  <c r="AQ325" i="12"/>
  <c r="AR325" i="12"/>
  <c r="AS325" i="12"/>
  <c r="AR329" i="12"/>
  <c r="AS329" i="12"/>
  <c r="AQ329" i="12"/>
  <c r="AR333" i="12"/>
  <c r="AS333" i="12"/>
  <c r="AQ333" i="12"/>
  <c r="AS337" i="12"/>
  <c r="AQ337" i="12"/>
  <c r="AR337" i="12"/>
  <c r="AQ341" i="12"/>
  <c r="AR341" i="12"/>
  <c r="AS341" i="12"/>
  <c r="AR345" i="12"/>
  <c r="AS345" i="12"/>
  <c r="AQ345" i="12"/>
  <c r="AR349" i="12"/>
  <c r="AS349" i="12"/>
  <c r="AQ349" i="12"/>
  <c r="AR353" i="12"/>
  <c r="AS353" i="12"/>
  <c r="AQ353" i="12"/>
  <c r="AS357" i="12"/>
  <c r="AQ357" i="12"/>
  <c r="AR357" i="12"/>
  <c r="AQ361" i="12"/>
  <c r="AR361" i="12"/>
  <c r="AS361" i="12"/>
  <c r="AQ365" i="12"/>
  <c r="AR365" i="12"/>
  <c r="AS365" i="12"/>
  <c r="AR369" i="12"/>
  <c r="AS369" i="12"/>
  <c r="AQ369" i="12"/>
  <c r="AS373" i="12"/>
  <c r="AQ373" i="12"/>
  <c r="AR373" i="12"/>
  <c r="AQ377" i="12"/>
  <c r="AR377" i="12"/>
  <c r="AS377" i="12"/>
  <c r="AQ381" i="12"/>
  <c r="AR381" i="12"/>
  <c r="AS381" i="12"/>
  <c r="AR385" i="12"/>
  <c r="AS385" i="12"/>
  <c r="AQ385" i="12"/>
  <c r="AS389" i="12"/>
  <c r="AQ389" i="12"/>
  <c r="AR389" i="12"/>
  <c r="AQ393" i="12"/>
  <c r="AR393" i="12"/>
  <c r="AS393" i="12"/>
  <c r="AQ397" i="12"/>
  <c r="AR397" i="12"/>
  <c r="AS397" i="12"/>
  <c r="AR401" i="12"/>
  <c r="AS401" i="12"/>
  <c r="AQ401" i="12"/>
  <c r="AS405" i="12"/>
  <c r="AQ405" i="12"/>
  <c r="AR405" i="12"/>
  <c r="AQ409" i="12"/>
  <c r="AR409" i="12"/>
  <c r="AS409" i="12"/>
  <c r="AQ13" i="12"/>
  <c r="AR13" i="12"/>
  <c r="AQ14" i="12"/>
  <c r="AR14" i="12"/>
  <c r="AQ11" i="12"/>
  <c r="AQ12" i="12"/>
  <c r="AR12" i="12"/>
  <c r="AS14" i="12"/>
  <c r="AS13" i="12"/>
  <c r="C408" i="6"/>
  <c r="C407" i="6"/>
  <c r="C406" i="6"/>
  <c r="C405" i="6"/>
  <c r="C404" i="6"/>
  <c r="C403" i="6"/>
  <c r="C402" i="6"/>
  <c r="C401" i="6"/>
  <c r="C400" i="6"/>
  <c r="C399" i="6"/>
  <c r="C398" i="6"/>
  <c r="C397" i="6"/>
  <c r="C396" i="6"/>
  <c r="C395" i="6"/>
  <c r="C394" i="6"/>
  <c r="C393" i="6"/>
  <c r="C392" i="6"/>
  <c r="C391" i="6"/>
  <c r="C390" i="6"/>
  <c r="C389" i="6"/>
  <c r="C388" i="6"/>
  <c r="C387" i="6"/>
  <c r="C386" i="6"/>
  <c r="C385" i="6"/>
  <c r="C384" i="6"/>
  <c r="C383" i="6"/>
  <c r="C382" i="6"/>
  <c r="C381" i="6"/>
  <c r="C380" i="6"/>
  <c r="C379" i="6"/>
  <c r="C378" i="6"/>
  <c r="C377" i="6"/>
  <c r="C376" i="6"/>
  <c r="C375" i="6"/>
  <c r="C374" i="6"/>
  <c r="C373" i="6"/>
  <c r="C372" i="6"/>
  <c r="C371" i="6"/>
  <c r="C370" i="6"/>
  <c r="C369" i="6"/>
  <c r="C368" i="6"/>
  <c r="C367" i="6"/>
  <c r="C366" i="6"/>
  <c r="C365" i="6"/>
  <c r="C364" i="6"/>
  <c r="C363" i="6"/>
  <c r="C362" i="6"/>
  <c r="C361" i="6"/>
  <c r="C360" i="6"/>
  <c r="C359" i="6"/>
  <c r="C358" i="6"/>
  <c r="C357" i="6"/>
  <c r="C356" i="6"/>
  <c r="C355" i="6"/>
  <c r="C354" i="6"/>
  <c r="C353" i="6"/>
  <c r="C352" i="6"/>
  <c r="C351" i="6"/>
  <c r="C350" i="6"/>
  <c r="C349" i="6"/>
  <c r="C348" i="6"/>
  <c r="C347" i="6"/>
  <c r="C346" i="6"/>
  <c r="C345" i="6"/>
  <c r="C344" i="6"/>
  <c r="C343" i="6"/>
  <c r="C342" i="6"/>
  <c r="C341" i="6"/>
  <c r="C340" i="6"/>
  <c r="C339" i="6"/>
  <c r="C338" i="6"/>
  <c r="C337" i="6"/>
  <c r="C336" i="6"/>
  <c r="C335" i="6"/>
  <c r="C334" i="6"/>
  <c r="C333" i="6"/>
  <c r="C332" i="6"/>
  <c r="C331" i="6"/>
  <c r="C330" i="6"/>
  <c r="C329" i="6"/>
  <c r="C328" i="6"/>
  <c r="C327" i="6"/>
  <c r="C326" i="6"/>
  <c r="C325" i="6"/>
  <c r="C324" i="6"/>
  <c r="C323" i="6"/>
  <c r="C322" i="6"/>
  <c r="C321" i="6"/>
  <c r="C320" i="6"/>
  <c r="C319" i="6"/>
  <c r="C318" i="6"/>
  <c r="C317" i="6"/>
  <c r="C316" i="6"/>
  <c r="C315" i="6"/>
  <c r="C314" i="6"/>
  <c r="C313" i="6"/>
  <c r="C312" i="6"/>
  <c r="C311" i="6"/>
  <c r="C310" i="6"/>
  <c r="C309" i="6"/>
  <c r="C308" i="6"/>
  <c r="C307" i="6"/>
  <c r="C306" i="6"/>
  <c r="C305" i="6"/>
  <c r="C304" i="6"/>
  <c r="C303" i="6"/>
  <c r="C302" i="6"/>
  <c r="C301" i="6"/>
  <c r="C300" i="6"/>
  <c r="C299" i="6"/>
  <c r="C298" i="6"/>
  <c r="C297" i="6"/>
  <c r="C296" i="6"/>
  <c r="C295" i="6"/>
  <c r="C294" i="6"/>
  <c r="C293" i="6"/>
  <c r="C292" i="6"/>
  <c r="C291" i="6"/>
  <c r="C290" i="6"/>
  <c r="C289" i="6"/>
  <c r="C288" i="6"/>
  <c r="C287" i="6"/>
  <c r="C286" i="6"/>
  <c r="C285" i="6"/>
  <c r="C284" i="6"/>
  <c r="C283" i="6"/>
  <c r="C282" i="6"/>
  <c r="C281" i="6"/>
  <c r="C280" i="6"/>
  <c r="C279" i="6"/>
  <c r="C278" i="6"/>
  <c r="C277" i="6"/>
  <c r="C276" i="6"/>
  <c r="C275" i="6"/>
  <c r="C274" i="6"/>
  <c r="C273" i="6"/>
  <c r="C272" i="6"/>
  <c r="C271" i="6"/>
  <c r="C270" i="6"/>
  <c r="C269" i="6"/>
  <c r="C268" i="6"/>
  <c r="C267" i="6"/>
  <c r="C266" i="6"/>
  <c r="C265" i="6"/>
  <c r="C264" i="6"/>
  <c r="C263" i="6"/>
  <c r="C262" i="6"/>
  <c r="C261" i="6"/>
  <c r="C260" i="6"/>
  <c r="C259" i="6"/>
  <c r="C258" i="6"/>
  <c r="C257" i="6"/>
  <c r="C256" i="6"/>
  <c r="C255" i="6"/>
  <c r="C254" i="6"/>
  <c r="C253" i="6"/>
  <c r="C252" i="6"/>
  <c r="C251" i="6"/>
  <c r="C250" i="6"/>
  <c r="C249" i="6"/>
  <c r="C248" i="6"/>
  <c r="C247" i="6"/>
  <c r="C246" i="6"/>
  <c r="C245" i="6"/>
  <c r="C244" i="6"/>
  <c r="C243" i="6"/>
  <c r="C242" i="6"/>
  <c r="C241" i="6"/>
  <c r="C240" i="6"/>
  <c r="C239" i="6"/>
  <c r="C238" i="6"/>
  <c r="C237" i="6"/>
  <c r="C236" i="6"/>
  <c r="C235" i="6"/>
  <c r="C234" i="6"/>
  <c r="C233" i="6"/>
  <c r="C232" i="6"/>
  <c r="C231" i="6"/>
  <c r="C230" i="6"/>
  <c r="C229" i="6"/>
  <c r="C228" i="6"/>
  <c r="C227" i="6"/>
  <c r="C226" i="6"/>
  <c r="C225" i="6"/>
  <c r="C224" i="6"/>
  <c r="C223" i="6"/>
  <c r="C222" i="6"/>
  <c r="C221" i="6"/>
  <c r="C220" i="6"/>
  <c r="C219" i="6"/>
  <c r="C218" i="6"/>
  <c r="C217" i="6"/>
  <c r="C216" i="6"/>
  <c r="C215" i="6"/>
  <c r="C214" i="6"/>
  <c r="C213" i="6"/>
  <c r="C212" i="6"/>
  <c r="C211" i="6"/>
  <c r="C210" i="6"/>
  <c r="C209" i="6"/>
  <c r="C208" i="6"/>
  <c r="C207" i="6"/>
  <c r="C206" i="6"/>
  <c r="C205" i="6"/>
  <c r="C204" i="6"/>
  <c r="C203" i="6"/>
  <c r="C202" i="6"/>
  <c r="C201" i="6"/>
  <c r="C200" i="6"/>
  <c r="C199" i="6"/>
  <c r="C198" i="6"/>
  <c r="C197" i="6"/>
  <c r="C196" i="6"/>
  <c r="C195" i="6"/>
  <c r="C194" i="6"/>
  <c r="C193" i="6"/>
  <c r="C192" i="6"/>
  <c r="C191" i="6"/>
  <c r="C190" i="6"/>
  <c r="C189" i="6"/>
  <c r="C188" i="6"/>
  <c r="C187" i="6"/>
  <c r="C186" i="6"/>
  <c r="C185" i="6"/>
  <c r="C184" i="6"/>
  <c r="C183" i="6"/>
  <c r="C182" i="6"/>
  <c r="C181" i="6"/>
  <c r="C180" i="6"/>
  <c r="C179" i="6"/>
  <c r="C178" i="6"/>
  <c r="C177" i="6"/>
  <c r="C176" i="6"/>
  <c r="C175" i="6"/>
  <c r="C174" i="6"/>
  <c r="C173" i="6"/>
  <c r="C172" i="6"/>
  <c r="C171" i="6"/>
  <c r="C170" i="6"/>
  <c r="C169" i="6"/>
  <c r="C168" i="6"/>
  <c r="C167" i="6"/>
  <c r="C166" i="6"/>
  <c r="C165" i="6"/>
  <c r="C164" i="6"/>
  <c r="C163" i="6"/>
  <c r="C162" i="6"/>
  <c r="C161" i="6"/>
  <c r="C160" i="6"/>
  <c r="C159" i="6"/>
  <c r="C158" i="6"/>
  <c r="C157" i="6"/>
  <c r="C156" i="6"/>
  <c r="C155" i="6"/>
  <c r="C154" i="6"/>
  <c r="C153" i="6"/>
  <c r="C152" i="6"/>
  <c r="C151" i="6"/>
  <c r="C150" i="6"/>
  <c r="C149" i="6"/>
  <c r="C148" i="6"/>
  <c r="C147" i="6"/>
  <c r="C146" i="6"/>
  <c r="C145" i="6"/>
  <c r="C144" i="6"/>
  <c r="C143" i="6"/>
  <c r="C142" i="6"/>
  <c r="C141" i="6"/>
  <c r="C140" i="6"/>
  <c r="C139" i="6"/>
  <c r="C138" i="6"/>
  <c r="C137" i="6"/>
  <c r="C136" i="6"/>
  <c r="C135" i="6"/>
  <c r="C134" i="6"/>
  <c r="C133" i="6"/>
  <c r="C132" i="6"/>
  <c r="C131" i="6"/>
  <c r="C130" i="6"/>
  <c r="C129" i="6"/>
  <c r="C128" i="6"/>
  <c r="C127" i="6"/>
  <c r="C126" i="6"/>
  <c r="C125" i="6"/>
  <c r="C124" i="6"/>
  <c r="C123" i="6"/>
  <c r="C122" i="6"/>
  <c r="C121" i="6"/>
  <c r="C120" i="6"/>
  <c r="C119" i="6"/>
  <c r="C118" i="6"/>
  <c r="C117" i="6"/>
  <c r="C116" i="6"/>
  <c r="C115" i="6"/>
  <c r="C114" i="6"/>
  <c r="C113" i="6"/>
  <c r="C112" i="6"/>
  <c r="C111" i="6"/>
  <c r="C110" i="6"/>
  <c r="C109" i="6"/>
  <c r="C108" i="6"/>
  <c r="C107" i="6"/>
  <c r="C106" i="6"/>
  <c r="C105" i="6"/>
  <c r="C104" i="6"/>
  <c r="C103" i="6"/>
  <c r="C102" i="6"/>
  <c r="C101" i="6"/>
  <c r="C100" i="6"/>
  <c r="C99" i="6"/>
  <c r="C98" i="6"/>
  <c r="C97" i="6"/>
  <c r="C96" i="6"/>
  <c r="C95" i="6"/>
  <c r="C94" i="6"/>
  <c r="C93" i="6"/>
  <c r="C92" i="6"/>
  <c r="C91" i="6"/>
  <c r="C90" i="6"/>
  <c r="C89" i="6"/>
  <c r="C88" i="6"/>
  <c r="C87" i="6"/>
  <c r="C86" i="6"/>
  <c r="C85" i="6"/>
  <c r="C84" i="6"/>
  <c r="C83" i="6"/>
  <c r="C82" i="6"/>
  <c r="C81" i="6"/>
  <c r="C80" i="6"/>
  <c r="C79" i="6"/>
  <c r="C78" i="6"/>
  <c r="C77" i="6"/>
  <c r="C76" i="6"/>
  <c r="C75" i="6"/>
  <c r="C74" i="6"/>
  <c r="C73" i="6"/>
  <c r="C72" i="6"/>
  <c r="C71" i="6"/>
  <c r="C70" i="6"/>
  <c r="C69" i="6"/>
  <c r="C68" i="6"/>
  <c r="C67" i="6"/>
  <c r="C66" i="6"/>
  <c r="C65" i="6"/>
  <c r="C64" i="6"/>
  <c r="C63" i="6"/>
  <c r="C62" i="6"/>
  <c r="C61" i="6"/>
  <c r="C60" i="6"/>
  <c r="C59" i="6"/>
  <c r="C58" i="6"/>
  <c r="C57" i="6"/>
  <c r="C56" i="6"/>
  <c r="C55" i="6"/>
  <c r="C54" i="6"/>
  <c r="C53" i="6"/>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DT9" i="6" s="1"/>
  <c r="AS12" i="12" l="1"/>
  <c r="DU13" i="6"/>
  <c r="DT13" i="6"/>
  <c r="DU25" i="6"/>
  <c r="DT25" i="6"/>
  <c r="DU45" i="6"/>
  <c r="DT45" i="6"/>
  <c r="DU61" i="6"/>
  <c r="DT61" i="6"/>
  <c r="DU77" i="6"/>
  <c r="DT77" i="6"/>
  <c r="DU93" i="6"/>
  <c r="DT93" i="6"/>
  <c r="DU105" i="6"/>
  <c r="DT105" i="6"/>
  <c r="DU117" i="6"/>
  <c r="DT117" i="6"/>
  <c r="DU129" i="6"/>
  <c r="DT129" i="6"/>
  <c r="DU145" i="6"/>
  <c r="DT145" i="6"/>
  <c r="DU157" i="6"/>
  <c r="DT157" i="6"/>
  <c r="DU173" i="6"/>
  <c r="DT173" i="6"/>
  <c r="DU193" i="6"/>
  <c r="DT193" i="6"/>
  <c r="DU209" i="6"/>
  <c r="DT209" i="6"/>
  <c r="DU229" i="6"/>
  <c r="DT229" i="6"/>
  <c r="DU241" i="6"/>
  <c r="DT241" i="6"/>
  <c r="DU257" i="6"/>
  <c r="DT257" i="6"/>
  <c r="DU273" i="6"/>
  <c r="DT273" i="6"/>
  <c r="DU285" i="6"/>
  <c r="DT285" i="6"/>
  <c r="DU297" i="6"/>
  <c r="DT297" i="6"/>
  <c r="DU313" i="6"/>
  <c r="DT313" i="6"/>
  <c r="DU325" i="6"/>
  <c r="DT325" i="6"/>
  <c r="DU337" i="6"/>
  <c r="DT337" i="6"/>
  <c r="DU357" i="6"/>
  <c r="DT357" i="6"/>
  <c r="DU365" i="6"/>
  <c r="DT365" i="6"/>
  <c r="DT377" i="6"/>
  <c r="DU377" i="6"/>
  <c r="DU385" i="6"/>
  <c r="DT385" i="6"/>
  <c r="DU397" i="6"/>
  <c r="DT397" i="6"/>
  <c r="DU10" i="6"/>
  <c r="DT10" i="6"/>
  <c r="DU14" i="6"/>
  <c r="DT14" i="6"/>
  <c r="DU18" i="6"/>
  <c r="DT18" i="6"/>
  <c r="DU22" i="6"/>
  <c r="DT22" i="6"/>
  <c r="DU26" i="6"/>
  <c r="DT26" i="6"/>
  <c r="DU30" i="6"/>
  <c r="DT30" i="6"/>
  <c r="DU34" i="6"/>
  <c r="DT34" i="6"/>
  <c r="DU38" i="6"/>
  <c r="DT38" i="6"/>
  <c r="DU42" i="6"/>
  <c r="DT42" i="6"/>
  <c r="DU46" i="6"/>
  <c r="DT46" i="6"/>
  <c r="DU50" i="6"/>
  <c r="DT50" i="6"/>
  <c r="DU54" i="6"/>
  <c r="DT54" i="6"/>
  <c r="DU58" i="6"/>
  <c r="DT58" i="6"/>
  <c r="DU62" i="6"/>
  <c r="DT62" i="6"/>
  <c r="DU66" i="6"/>
  <c r="DT66" i="6"/>
  <c r="DU70" i="6"/>
  <c r="DT70" i="6"/>
  <c r="DU74" i="6"/>
  <c r="DT74" i="6"/>
  <c r="DU78" i="6"/>
  <c r="DT78" i="6"/>
  <c r="DU82" i="6"/>
  <c r="DT82" i="6"/>
  <c r="DU86" i="6"/>
  <c r="DT86" i="6"/>
  <c r="DU90" i="6"/>
  <c r="DT90" i="6"/>
  <c r="DU94" i="6"/>
  <c r="DT94" i="6"/>
  <c r="DU98" i="6"/>
  <c r="DT98" i="6"/>
  <c r="DU102" i="6"/>
  <c r="DT102" i="6"/>
  <c r="DU106" i="6"/>
  <c r="DT106" i="6"/>
  <c r="DU110" i="6"/>
  <c r="DT110" i="6"/>
  <c r="DU114" i="6"/>
  <c r="DT114" i="6"/>
  <c r="DU118" i="6"/>
  <c r="DT118" i="6"/>
  <c r="DU122" i="6"/>
  <c r="DT122" i="6"/>
  <c r="DU126" i="6"/>
  <c r="DT126" i="6"/>
  <c r="DU130" i="6"/>
  <c r="DT130" i="6"/>
  <c r="DU134" i="6"/>
  <c r="DT134" i="6"/>
  <c r="DU138" i="6"/>
  <c r="DT138" i="6"/>
  <c r="DU142" i="6"/>
  <c r="DT142" i="6"/>
  <c r="DU146" i="6"/>
  <c r="DT146" i="6"/>
  <c r="DU150" i="6"/>
  <c r="DT150" i="6"/>
  <c r="DU154" i="6"/>
  <c r="DT154" i="6"/>
  <c r="DU158" i="6"/>
  <c r="DT158" i="6"/>
  <c r="DU162" i="6"/>
  <c r="DT162" i="6"/>
  <c r="DU166" i="6"/>
  <c r="DT166" i="6"/>
  <c r="DU170" i="6"/>
  <c r="DT170" i="6"/>
  <c r="DU174" i="6"/>
  <c r="DT174" i="6"/>
  <c r="DU178" i="6"/>
  <c r="DT178" i="6"/>
  <c r="DU182" i="6"/>
  <c r="DT182" i="6"/>
  <c r="DU186" i="6"/>
  <c r="DT186" i="6"/>
  <c r="DU190" i="6"/>
  <c r="DT190" i="6"/>
  <c r="DU194" i="6"/>
  <c r="DT194" i="6"/>
  <c r="DU198" i="6"/>
  <c r="DT198" i="6"/>
  <c r="DU202" i="6"/>
  <c r="DT202" i="6"/>
  <c r="DU206" i="6"/>
  <c r="DT206" i="6"/>
  <c r="DU210" i="6"/>
  <c r="DT210" i="6"/>
  <c r="DU214" i="6"/>
  <c r="DT214" i="6"/>
  <c r="DU218" i="6"/>
  <c r="DT218" i="6"/>
  <c r="DU222" i="6"/>
  <c r="DT222" i="6"/>
  <c r="DU226" i="6"/>
  <c r="DT226" i="6"/>
  <c r="DU230" i="6"/>
  <c r="DT230" i="6"/>
  <c r="DU234" i="6"/>
  <c r="DT234" i="6"/>
  <c r="DU238" i="6"/>
  <c r="DT238" i="6"/>
  <c r="DU242" i="6"/>
  <c r="DT242" i="6"/>
  <c r="DU246" i="6"/>
  <c r="DT246" i="6"/>
  <c r="DU250" i="6"/>
  <c r="DT250" i="6"/>
  <c r="DU254" i="6"/>
  <c r="DT254" i="6"/>
  <c r="DU258" i="6"/>
  <c r="DT258" i="6"/>
  <c r="DU262" i="6"/>
  <c r="DT262" i="6"/>
  <c r="DU266" i="6"/>
  <c r="DT266" i="6"/>
  <c r="DU270" i="6"/>
  <c r="DT270" i="6"/>
  <c r="DU274" i="6"/>
  <c r="DT274" i="6"/>
  <c r="DU278" i="6"/>
  <c r="DT278" i="6"/>
  <c r="DU282" i="6"/>
  <c r="DT282" i="6"/>
  <c r="DU286" i="6"/>
  <c r="DT286" i="6"/>
  <c r="DU290" i="6"/>
  <c r="DT290" i="6"/>
  <c r="DU294" i="6"/>
  <c r="DT294" i="6"/>
  <c r="DU298" i="6"/>
  <c r="DT298" i="6"/>
  <c r="DU302" i="6"/>
  <c r="DT302" i="6"/>
  <c r="DU306" i="6"/>
  <c r="DT306" i="6"/>
  <c r="DU310" i="6"/>
  <c r="DT310" i="6"/>
  <c r="DU314" i="6"/>
  <c r="DT314" i="6"/>
  <c r="DU318" i="6"/>
  <c r="DT318" i="6"/>
  <c r="DU322" i="6"/>
  <c r="DT322" i="6"/>
  <c r="DU326" i="6"/>
  <c r="DT326" i="6"/>
  <c r="DU330" i="6"/>
  <c r="DT330" i="6"/>
  <c r="DT334" i="6"/>
  <c r="DU334" i="6"/>
  <c r="DT338" i="6"/>
  <c r="DU338" i="6"/>
  <c r="DT342" i="6"/>
  <c r="DU342" i="6"/>
  <c r="DT346" i="6"/>
  <c r="DU346" i="6"/>
  <c r="DT350" i="6"/>
  <c r="DU350" i="6"/>
  <c r="DT354" i="6"/>
  <c r="DU354" i="6"/>
  <c r="DT358" i="6"/>
  <c r="DU358" i="6"/>
  <c r="DT362" i="6"/>
  <c r="DU362" i="6"/>
  <c r="DT366" i="6"/>
  <c r="DU366" i="6"/>
  <c r="DT370" i="6"/>
  <c r="DU370" i="6"/>
  <c r="DT374" i="6"/>
  <c r="DU374" i="6"/>
  <c r="DT378" i="6"/>
  <c r="DU378" i="6"/>
  <c r="DT382" i="6"/>
  <c r="DU382" i="6"/>
  <c r="DT386" i="6"/>
  <c r="DU386" i="6"/>
  <c r="DT390" i="6"/>
  <c r="DU390" i="6"/>
  <c r="DT394" i="6"/>
  <c r="DU394" i="6"/>
  <c r="DT398" i="6"/>
  <c r="DU398" i="6"/>
  <c r="DT402" i="6"/>
  <c r="DU402" i="6"/>
  <c r="DT406" i="6"/>
  <c r="DU406" i="6"/>
  <c r="DU17" i="6"/>
  <c r="DT17" i="6"/>
  <c r="DU33" i="6"/>
  <c r="DT33" i="6"/>
  <c r="DU49" i="6"/>
  <c r="DT49" i="6"/>
  <c r="DU65" i="6"/>
  <c r="DT65" i="6"/>
  <c r="DU73" i="6"/>
  <c r="DT73" i="6"/>
  <c r="DU89" i="6"/>
  <c r="DT89" i="6"/>
  <c r="DU101" i="6"/>
  <c r="DT101" i="6"/>
  <c r="DU121" i="6"/>
  <c r="DT121" i="6"/>
  <c r="DU141" i="6"/>
  <c r="DT141" i="6"/>
  <c r="DU153" i="6"/>
  <c r="DT153" i="6"/>
  <c r="DU169" i="6"/>
  <c r="DT169" i="6"/>
  <c r="DU181" i="6"/>
  <c r="DT181" i="6"/>
  <c r="DU197" i="6"/>
  <c r="DT197" i="6"/>
  <c r="DU213" i="6"/>
  <c r="DT213" i="6"/>
  <c r="DU221" i="6"/>
  <c r="DT221" i="6"/>
  <c r="DU237" i="6"/>
  <c r="DT237" i="6"/>
  <c r="DU253" i="6"/>
  <c r="DT253" i="6"/>
  <c r="DU265" i="6"/>
  <c r="DT265" i="6"/>
  <c r="DU281" i="6"/>
  <c r="DT281" i="6"/>
  <c r="DU293" i="6"/>
  <c r="DT293" i="6"/>
  <c r="DU309" i="6"/>
  <c r="DT309" i="6"/>
  <c r="DU321" i="6"/>
  <c r="DT321" i="6"/>
  <c r="DU333" i="6"/>
  <c r="DT333" i="6"/>
  <c r="DU349" i="6"/>
  <c r="DT349" i="6"/>
  <c r="DT361" i="6"/>
  <c r="DU361" i="6"/>
  <c r="DU373" i="6"/>
  <c r="DT373" i="6"/>
  <c r="DT393" i="6"/>
  <c r="DU393" i="6"/>
  <c r="DU11" i="6"/>
  <c r="DT11" i="6"/>
  <c r="DT15" i="6"/>
  <c r="DU15" i="6"/>
  <c r="DU19" i="6"/>
  <c r="DT19" i="6"/>
  <c r="DT23" i="6"/>
  <c r="DU23" i="6"/>
  <c r="DU27" i="6"/>
  <c r="DT27" i="6"/>
  <c r="DT31" i="6"/>
  <c r="DU31" i="6"/>
  <c r="DU35" i="6"/>
  <c r="DT35" i="6"/>
  <c r="DT39" i="6"/>
  <c r="DU39" i="6"/>
  <c r="DU43" i="6"/>
  <c r="DT43" i="6"/>
  <c r="DT47" i="6"/>
  <c r="DU47" i="6"/>
  <c r="DU51" i="6"/>
  <c r="DT51" i="6"/>
  <c r="DT55" i="6"/>
  <c r="DU55" i="6"/>
  <c r="DU59" i="6"/>
  <c r="DT59" i="6"/>
  <c r="DT63" i="6"/>
  <c r="DU63" i="6"/>
  <c r="DU67" i="6"/>
  <c r="DT67" i="6"/>
  <c r="DT71" i="6"/>
  <c r="DU71" i="6"/>
  <c r="DU75" i="6"/>
  <c r="DT75" i="6"/>
  <c r="DT79" i="6"/>
  <c r="DU79" i="6"/>
  <c r="DU83" i="6"/>
  <c r="DT83" i="6"/>
  <c r="DT87" i="6"/>
  <c r="DU87" i="6"/>
  <c r="DU91" i="6"/>
  <c r="DT91" i="6"/>
  <c r="DT95" i="6"/>
  <c r="DU95" i="6"/>
  <c r="DU99" i="6"/>
  <c r="DT99" i="6"/>
  <c r="DU103" i="6"/>
  <c r="DT103" i="6"/>
  <c r="DU107" i="6"/>
  <c r="DT107" i="6"/>
  <c r="DU111" i="6"/>
  <c r="DT111" i="6"/>
  <c r="DU115" i="6"/>
  <c r="DT115" i="6"/>
  <c r="DU119" i="6"/>
  <c r="DT119" i="6"/>
  <c r="DU123" i="6"/>
  <c r="DT123" i="6"/>
  <c r="DU127" i="6"/>
  <c r="DT127" i="6"/>
  <c r="DU131" i="6"/>
  <c r="DT131" i="6"/>
  <c r="DU135" i="6"/>
  <c r="DT135" i="6"/>
  <c r="DU139" i="6"/>
  <c r="DT139" i="6"/>
  <c r="DU143" i="6"/>
  <c r="DT143" i="6"/>
  <c r="DU147" i="6"/>
  <c r="DT147" i="6"/>
  <c r="DU151" i="6"/>
  <c r="DT151" i="6"/>
  <c r="DU155" i="6"/>
  <c r="DT155" i="6"/>
  <c r="DU159" i="6"/>
  <c r="DT159" i="6"/>
  <c r="DU163" i="6"/>
  <c r="DT163" i="6"/>
  <c r="DU167" i="6"/>
  <c r="DT167" i="6"/>
  <c r="DU171" i="6"/>
  <c r="DT171" i="6"/>
  <c r="DU175" i="6"/>
  <c r="DT175" i="6"/>
  <c r="DU179" i="6"/>
  <c r="DT179" i="6"/>
  <c r="DU183" i="6"/>
  <c r="DT183" i="6"/>
  <c r="DU187" i="6"/>
  <c r="DT187" i="6"/>
  <c r="DU191" i="6"/>
  <c r="DT191" i="6"/>
  <c r="DU195" i="6"/>
  <c r="DT195" i="6"/>
  <c r="DU199" i="6"/>
  <c r="DT199" i="6"/>
  <c r="DU203" i="6"/>
  <c r="DT203" i="6"/>
  <c r="DU207" i="6"/>
  <c r="DT207" i="6"/>
  <c r="DU211" i="6"/>
  <c r="DT211" i="6"/>
  <c r="DU215" i="6"/>
  <c r="DT215" i="6"/>
  <c r="DU219" i="6"/>
  <c r="DT219" i="6"/>
  <c r="DU223" i="6"/>
  <c r="DT223" i="6"/>
  <c r="DU227" i="6"/>
  <c r="DT227" i="6"/>
  <c r="DU231" i="6"/>
  <c r="DT231" i="6"/>
  <c r="DU235" i="6"/>
  <c r="DT235" i="6"/>
  <c r="DU239" i="6"/>
  <c r="DT239" i="6"/>
  <c r="DU243" i="6"/>
  <c r="DT243" i="6"/>
  <c r="DU247" i="6"/>
  <c r="DT247" i="6"/>
  <c r="DU251" i="6"/>
  <c r="DT251" i="6"/>
  <c r="DU255" i="6"/>
  <c r="DT255" i="6"/>
  <c r="DU259" i="6"/>
  <c r="DT259" i="6"/>
  <c r="DU263" i="6"/>
  <c r="DT263" i="6"/>
  <c r="DU267" i="6"/>
  <c r="DT267" i="6"/>
  <c r="DU271" i="6"/>
  <c r="DT271" i="6"/>
  <c r="DU275" i="6"/>
  <c r="DT275" i="6"/>
  <c r="DU279" i="6"/>
  <c r="DT279" i="6"/>
  <c r="DU283" i="6"/>
  <c r="DT283" i="6"/>
  <c r="DU287" i="6"/>
  <c r="DT287" i="6"/>
  <c r="DU291" i="6"/>
  <c r="DT291" i="6"/>
  <c r="DU295" i="6"/>
  <c r="DT295" i="6"/>
  <c r="DU299" i="6"/>
  <c r="DT299" i="6"/>
  <c r="DU303" i="6"/>
  <c r="DT303" i="6"/>
  <c r="DU307" i="6"/>
  <c r="DT307" i="6"/>
  <c r="DU311" i="6"/>
  <c r="DT311" i="6"/>
  <c r="DU315" i="6"/>
  <c r="DT315" i="6"/>
  <c r="DU319" i="6"/>
  <c r="DT319" i="6"/>
  <c r="DU323" i="6"/>
  <c r="DT323" i="6"/>
  <c r="DU327" i="6"/>
  <c r="DT327" i="6"/>
  <c r="DU331" i="6"/>
  <c r="DT331" i="6"/>
  <c r="DU335" i="6"/>
  <c r="DT335" i="6"/>
  <c r="DU339" i="6"/>
  <c r="DT339" i="6"/>
  <c r="DU343" i="6"/>
  <c r="DT343" i="6"/>
  <c r="DU347" i="6"/>
  <c r="DT347" i="6"/>
  <c r="DU351" i="6"/>
  <c r="DT351" i="6"/>
  <c r="DU355" i="6"/>
  <c r="DT355" i="6"/>
  <c r="DU359" i="6"/>
  <c r="DT359" i="6"/>
  <c r="DU363" i="6"/>
  <c r="DT363" i="6"/>
  <c r="DU367" i="6"/>
  <c r="DT367" i="6"/>
  <c r="DU371" i="6"/>
  <c r="DT371" i="6"/>
  <c r="DU375" i="6"/>
  <c r="DT375" i="6"/>
  <c r="DU379" i="6"/>
  <c r="DT379" i="6"/>
  <c r="DU383" i="6"/>
  <c r="DT383" i="6"/>
  <c r="DU387" i="6"/>
  <c r="DT387" i="6"/>
  <c r="DU391" i="6"/>
  <c r="DT391" i="6"/>
  <c r="DU395" i="6"/>
  <c r="DT395" i="6"/>
  <c r="DU399" i="6"/>
  <c r="DT399" i="6"/>
  <c r="DU403" i="6"/>
  <c r="DT403" i="6"/>
  <c r="DU407" i="6"/>
  <c r="DT407" i="6"/>
  <c r="DU21" i="6"/>
  <c r="DT21" i="6"/>
  <c r="DU29" i="6"/>
  <c r="DT29" i="6"/>
  <c r="DU41" i="6"/>
  <c r="DT41" i="6"/>
  <c r="DU53" i="6"/>
  <c r="DT53" i="6"/>
  <c r="DU69" i="6"/>
  <c r="DT69" i="6"/>
  <c r="DU85" i="6"/>
  <c r="DT85" i="6"/>
  <c r="DU97" i="6"/>
  <c r="DT97" i="6"/>
  <c r="DU113" i="6"/>
  <c r="DT113" i="6"/>
  <c r="DU125" i="6"/>
  <c r="DT125" i="6"/>
  <c r="DU137" i="6"/>
  <c r="DT137" i="6"/>
  <c r="DU149" i="6"/>
  <c r="DT149" i="6"/>
  <c r="DU165" i="6"/>
  <c r="DT165" i="6"/>
  <c r="DU177" i="6"/>
  <c r="DT177" i="6"/>
  <c r="DU189" i="6"/>
  <c r="DT189" i="6"/>
  <c r="DU205" i="6"/>
  <c r="DT205" i="6"/>
  <c r="DU217" i="6"/>
  <c r="DT217" i="6"/>
  <c r="DU233" i="6"/>
  <c r="DT233" i="6"/>
  <c r="DU245" i="6"/>
  <c r="DT245" i="6"/>
  <c r="DU261" i="6"/>
  <c r="DT261" i="6"/>
  <c r="DU269" i="6"/>
  <c r="DT269" i="6"/>
  <c r="DU289" i="6"/>
  <c r="DT289" i="6"/>
  <c r="DU301" i="6"/>
  <c r="DT301" i="6"/>
  <c r="DU317" i="6"/>
  <c r="DT317" i="6"/>
  <c r="DU329" i="6"/>
  <c r="DT329" i="6"/>
  <c r="DU341" i="6"/>
  <c r="DT341" i="6"/>
  <c r="DU353" i="6"/>
  <c r="DT353" i="6"/>
  <c r="DU369" i="6"/>
  <c r="DT369" i="6"/>
  <c r="DU381" i="6"/>
  <c r="DT381" i="6"/>
  <c r="DU389" i="6"/>
  <c r="DT389" i="6"/>
  <c r="DU405" i="6"/>
  <c r="DT405" i="6"/>
  <c r="DU12" i="6"/>
  <c r="DT12" i="6"/>
  <c r="DU16" i="6"/>
  <c r="DT16" i="6"/>
  <c r="DU20" i="6"/>
  <c r="DT20" i="6"/>
  <c r="DT24" i="6"/>
  <c r="DU24" i="6"/>
  <c r="DU28" i="6"/>
  <c r="DT28" i="6"/>
  <c r="DU32" i="6"/>
  <c r="DT32" i="6"/>
  <c r="DU36" i="6"/>
  <c r="DT36" i="6"/>
  <c r="DT40" i="6"/>
  <c r="DU40" i="6"/>
  <c r="DU44" i="6"/>
  <c r="DT44" i="6"/>
  <c r="DU48" i="6"/>
  <c r="DT48" i="6"/>
  <c r="DU52" i="6"/>
  <c r="DT52" i="6"/>
  <c r="DT56" i="6"/>
  <c r="DU56" i="6"/>
  <c r="DU60" i="6"/>
  <c r="DT60" i="6"/>
  <c r="DU64" i="6"/>
  <c r="DT64" i="6"/>
  <c r="DU68" i="6"/>
  <c r="DT68" i="6"/>
  <c r="DT72" i="6"/>
  <c r="DU72" i="6"/>
  <c r="DU76" i="6"/>
  <c r="DT76" i="6"/>
  <c r="DU80" i="6"/>
  <c r="DT80" i="6"/>
  <c r="DU84" i="6"/>
  <c r="DT84" i="6"/>
  <c r="DT88" i="6"/>
  <c r="DU88" i="6"/>
  <c r="DU92" i="6"/>
  <c r="DT92" i="6"/>
  <c r="DU96" i="6"/>
  <c r="DT96" i="6"/>
  <c r="DU100" i="6"/>
  <c r="DT100" i="6"/>
  <c r="DU104" i="6"/>
  <c r="DT104" i="6"/>
  <c r="DU108" i="6"/>
  <c r="DT108" i="6"/>
  <c r="DU112" i="6"/>
  <c r="DT112" i="6"/>
  <c r="DU116" i="6"/>
  <c r="DT116" i="6"/>
  <c r="DU120" i="6"/>
  <c r="DT120" i="6"/>
  <c r="DU124" i="6"/>
  <c r="DT124" i="6"/>
  <c r="DU128" i="6"/>
  <c r="DT128" i="6"/>
  <c r="DU132" i="6"/>
  <c r="DT132" i="6"/>
  <c r="DU136" i="6"/>
  <c r="DT136" i="6"/>
  <c r="DU140" i="6"/>
  <c r="DT140" i="6"/>
  <c r="DU144" i="6"/>
  <c r="DT144" i="6"/>
  <c r="DU148" i="6"/>
  <c r="DT148" i="6"/>
  <c r="DU152" i="6"/>
  <c r="DT152" i="6"/>
  <c r="DU156" i="6"/>
  <c r="DT156" i="6"/>
  <c r="DU160" i="6"/>
  <c r="DT160" i="6"/>
  <c r="DU164" i="6"/>
  <c r="DT164" i="6"/>
  <c r="DU168" i="6"/>
  <c r="DT168" i="6"/>
  <c r="DU172" i="6"/>
  <c r="DT172" i="6"/>
  <c r="DU176" i="6"/>
  <c r="DT176" i="6"/>
  <c r="DU180" i="6"/>
  <c r="DT180" i="6"/>
  <c r="DT184" i="6"/>
  <c r="DU184" i="6"/>
  <c r="DU188" i="6"/>
  <c r="DT188" i="6"/>
  <c r="DU192" i="6"/>
  <c r="DT192" i="6"/>
  <c r="DU196" i="6"/>
  <c r="DT196" i="6"/>
  <c r="DU200" i="6"/>
  <c r="DT200" i="6"/>
  <c r="DU204" i="6"/>
  <c r="DT204" i="6"/>
  <c r="DU208" i="6"/>
  <c r="DT208" i="6"/>
  <c r="DU212" i="6"/>
  <c r="DT212" i="6"/>
  <c r="DU216" i="6"/>
  <c r="DT216" i="6"/>
  <c r="DU220" i="6"/>
  <c r="DT220" i="6"/>
  <c r="DU224" i="6"/>
  <c r="DT224" i="6"/>
  <c r="DU228" i="6"/>
  <c r="DT228" i="6"/>
  <c r="DU232" i="6"/>
  <c r="DT232" i="6"/>
  <c r="DU236" i="6"/>
  <c r="DT236" i="6"/>
  <c r="DU240" i="6"/>
  <c r="DT240" i="6"/>
  <c r="DU244" i="6"/>
  <c r="DT244" i="6"/>
  <c r="DT248" i="6"/>
  <c r="DU248" i="6"/>
  <c r="DU252" i="6"/>
  <c r="DT252" i="6"/>
  <c r="DU256" i="6"/>
  <c r="DT256" i="6"/>
  <c r="DU260" i="6"/>
  <c r="DT260" i="6"/>
  <c r="DU264" i="6"/>
  <c r="DT264" i="6"/>
  <c r="DU268" i="6"/>
  <c r="DT268" i="6"/>
  <c r="DU272" i="6"/>
  <c r="DT272" i="6"/>
  <c r="DU276" i="6"/>
  <c r="DT276" i="6"/>
  <c r="DU280" i="6"/>
  <c r="DT280" i="6"/>
  <c r="DU284" i="6"/>
  <c r="DT284" i="6"/>
  <c r="DU288" i="6"/>
  <c r="DT288" i="6"/>
  <c r="DU292" i="6"/>
  <c r="DT292" i="6"/>
  <c r="DU296" i="6"/>
  <c r="DT296" i="6"/>
  <c r="DU300" i="6"/>
  <c r="DT300" i="6"/>
  <c r="DU304" i="6"/>
  <c r="DT304" i="6"/>
  <c r="DU308" i="6"/>
  <c r="DT308" i="6"/>
  <c r="DT312" i="6"/>
  <c r="DU312" i="6"/>
  <c r="DU316" i="6"/>
  <c r="DT316" i="6"/>
  <c r="DU320" i="6"/>
  <c r="DT320" i="6"/>
  <c r="DU324" i="6"/>
  <c r="DT324" i="6"/>
  <c r="DU328" i="6"/>
  <c r="DT328" i="6"/>
  <c r="DU332" i="6"/>
  <c r="DT332" i="6"/>
  <c r="DU336" i="6"/>
  <c r="DT336" i="6"/>
  <c r="DU340" i="6"/>
  <c r="DT340" i="6"/>
  <c r="DU344" i="6"/>
  <c r="DT344" i="6"/>
  <c r="DU348" i="6"/>
  <c r="DT348" i="6"/>
  <c r="DU352" i="6"/>
  <c r="DT352" i="6"/>
  <c r="DU356" i="6"/>
  <c r="DT356" i="6"/>
  <c r="DU360" i="6"/>
  <c r="DT360" i="6"/>
  <c r="DU364" i="6"/>
  <c r="DT364" i="6"/>
  <c r="DU368" i="6"/>
  <c r="DT368" i="6"/>
  <c r="DU372" i="6"/>
  <c r="DT372" i="6"/>
  <c r="DU376" i="6"/>
  <c r="DT376" i="6"/>
  <c r="DU380" i="6"/>
  <c r="DT380" i="6"/>
  <c r="DU384" i="6"/>
  <c r="DT384" i="6"/>
  <c r="DU388" i="6"/>
  <c r="DT388" i="6"/>
  <c r="DU392" i="6"/>
  <c r="DT392" i="6"/>
  <c r="DU396" i="6"/>
  <c r="DT396" i="6"/>
  <c r="DU400" i="6"/>
  <c r="DT400" i="6"/>
  <c r="DU404" i="6"/>
  <c r="DT404" i="6"/>
  <c r="DU408" i="6"/>
  <c r="DT408" i="6"/>
  <c r="DU9" i="6"/>
  <c r="DU37" i="6"/>
  <c r="DT37" i="6"/>
  <c r="DU57" i="6"/>
  <c r="DT57" i="6"/>
  <c r="DU81" i="6"/>
  <c r="DT81" i="6"/>
  <c r="DU109" i="6"/>
  <c r="DT109" i="6"/>
  <c r="DU133" i="6"/>
  <c r="DT133" i="6"/>
  <c r="DU161" i="6"/>
  <c r="DT161" i="6"/>
  <c r="DU185" i="6"/>
  <c r="DT185" i="6"/>
  <c r="DU201" i="6"/>
  <c r="DT201" i="6"/>
  <c r="DU225" i="6"/>
  <c r="DT225" i="6"/>
  <c r="DU249" i="6"/>
  <c r="DT249" i="6"/>
  <c r="DU277" i="6"/>
  <c r="DT277" i="6"/>
  <c r="DU305" i="6"/>
  <c r="DT305" i="6"/>
  <c r="DT345" i="6"/>
  <c r="DU345" i="6"/>
  <c r="DU401" i="6"/>
  <c r="DT401" i="6"/>
  <c r="AS11" i="12"/>
  <c r="AS10" i="12"/>
  <c r="DV18" i="6"/>
  <c r="DV34" i="6"/>
  <c r="DV46" i="6"/>
  <c r="DV62" i="6"/>
  <c r="DV15" i="6"/>
  <c r="DV19" i="6"/>
  <c r="DV31" i="6"/>
  <c r="DV39" i="6"/>
  <c r="DV51" i="6"/>
  <c r="DV67" i="6"/>
  <c r="DV79" i="6"/>
  <c r="DV91" i="6"/>
  <c r="DV20" i="6"/>
  <c r="DV28" i="6"/>
  <c r="DV36" i="6"/>
  <c r="DV40" i="6"/>
  <c r="DV48" i="6"/>
  <c r="DV56" i="6"/>
  <c r="DV60" i="6"/>
  <c r="DV68" i="6"/>
  <c r="DV72" i="6"/>
  <c r="DV80" i="6"/>
  <c r="DV84" i="6"/>
  <c r="DV92" i="6"/>
  <c r="DV100" i="6"/>
  <c r="DV104" i="6"/>
  <c r="DV112" i="6"/>
  <c r="DV120" i="6"/>
  <c r="DV124" i="6"/>
  <c r="DV132" i="6"/>
  <c r="DV136" i="6"/>
  <c r="DV144" i="6"/>
  <c r="DV148" i="6"/>
  <c r="DV156" i="6"/>
  <c r="DV160" i="6"/>
  <c r="DV168" i="6"/>
  <c r="DV176" i="6"/>
  <c r="DV180" i="6"/>
  <c r="DV188" i="6"/>
  <c r="DV192" i="6"/>
  <c r="DV200" i="6"/>
  <c r="DV204" i="6"/>
  <c r="DV212" i="6"/>
  <c r="DV216" i="6"/>
  <c r="DV224" i="6"/>
  <c r="DV232" i="6"/>
  <c r="DV240" i="6"/>
  <c r="DV260" i="6"/>
  <c r="DV17" i="6"/>
  <c r="DV21" i="6"/>
  <c r="DV25" i="6"/>
  <c r="DV29" i="6"/>
  <c r="DV33" i="6"/>
  <c r="DV37" i="6"/>
  <c r="DV41" i="6"/>
  <c r="DV45" i="6"/>
  <c r="DV49" i="6"/>
  <c r="DV53" i="6"/>
  <c r="DV57" i="6"/>
  <c r="DV61" i="6"/>
  <c r="DV65" i="6"/>
  <c r="DV69" i="6"/>
  <c r="DV73" i="6"/>
  <c r="DV77" i="6"/>
  <c r="DV81" i="6"/>
  <c r="DV85" i="6"/>
  <c r="DV89" i="6"/>
  <c r="DV93" i="6"/>
  <c r="DV97" i="6"/>
  <c r="DV101" i="6"/>
  <c r="DV105" i="6"/>
  <c r="DV109" i="6"/>
  <c r="DV113" i="6"/>
  <c r="DV117" i="6"/>
  <c r="DV121" i="6"/>
  <c r="DV125" i="6"/>
  <c r="DV129" i="6"/>
  <c r="DV133" i="6"/>
  <c r="DV137" i="6"/>
  <c r="DV141" i="6"/>
  <c r="DV145" i="6"/>
  <c r="DV149" i="6"/>
  <c r="DV153" i="6"/>
  <c r="DV157" i="6"/>
  <c r="DV161" i="6"/>
  <c r="DV165" i="6"/>
  <c r="DV169" i="6"/>
  <c r="DV173" i="6"/>
  <c r="DV177" i="6"/>
  <c r="DV181" i="6"/>
  <c r="DV185" i="6"/>
  <c r="DV189" i="6"/>
  <c r="DV193" i="6"/>
  <c r="DV197" i="6"/>
  <c r="DV201" i="6"/>
  <c r="DV205" i="6"/>
  <c r="DV209" i="6"/>
  <c r="DV213" i="6"/>
  <c r="DV217" i="6"/>
  <c r="DV221" i="6"/>
  <c r="DV225" i="6"/>
  <c r="DV229" i="6"/>
  <c r="DV233" i="6"/>
  <c r="DV237" i="6"/>
  <c r="DV241" i="6"/>
  <c r="DV245" i="6"/>
  <c r="DV249" i="6"/>
  <c r="DV253" i="6"/>
  <c r="DV257" i="6"/>
  <c r="DV261" i="6"/>
  <c r="DV265" i="6"/>
  <c r="DV269" i="6"/>
  <c r="DV273" i="6"/>
  <c r="DV277" i="6"/>
  <c r="DV281" i="6"/>
  <c r="DV285" i="6"/>
  <c r="DV289" i="6"/>
  <c r="DV293" i="6"/>
  <c r="DV297" i="6"/>
  <c r="DV301" i="6"/>
  <c r="DV305" i="6"/>
  <c r="DV309" i="6"/>
  <c r="DV313" i="6"/>
  <c r="DV317" i="6"/>
  <c r="DV321" i="6"/>
  <c r="DV325" i="6"/>
  <c r="DV329" i="6"/>
  <c r="DV333" i="6"/>
  <c r="DV337" i="6"/>
  <c r="DV341" i="6"/>
  <c r="DV345" i="6"/>
  <c r="DV349" i="6"/>
  <c r="DV353" i="6"/>
  <c r="DV357" i="6"/>
  <c r="DV361" i="6"/>
  <c r="DV365" i="6"/>
  <c r="DV369" i="6"/>
  <c r="DV373" i="6"/>
  <c r="DV377" i="6"/>
  <c r="DV381" i="6"/>
  <c r="DV385" i="6"/>
  <c r="DV389" i="6"/>
  <c r="DV393" i="6"/>
  <c r="DV397" i="6"/>
  <c r="DV401" i="6"/>
  <c r="DV405" i="6"/>
  <c r="DV38" i="6"/>
  <c r="DV54" i="6"/>
  <c r="DV66" i="6"/>
  <c r="DV74" i="6"/>
  <c r="DV78" i="6"/>
  <c r="DV82" i="6"/>
  <c r="DV86" i="6"/>
  <c r="DV90" i="6"/>
  <c r="DV94" i="6"/>
  <c r="DV98" i="6"/>
  <c r="DV102" i="6"/>
  <c r="DV106" i="6"/>
  <c r="DV110" i="6"/>
  <c r="DV114" i="6"/>
  <c r="DV118" i="6"/>
  <c r="DV122" i="6"/>
  <c r="DV126" i="6"/>
  <c r="DV130" i="6"/>
  <c r="DV134" i="6"/>
  <c r="DV138" i="6"/>
  <c r="DV142" i="6"/>
  <c r="DV146" i="6"/>
  <c r="DV150" i="6"/>
  <c r="DV154" i="6"/>
  <c r="DV158" i="6"/>
  <c r="DV162" i="6"/>
  <c r="DV166" i="6"/>
  <c r="DV170" i="6"/>
  <c r="DV174" i="6"/>
  <c r="DV178" i="6"/>
  <c r="DV182" i="6"/>
  <c r="DV186" i="6"/>
  <c r="DV190" i="6"/>
  <c r="DV194" i="6"/>
  <c r="DV198" i="6"/>
  <c r="DV202" i="6"/>
  <c r="DV206" i="6"/>
  <c r="DV210" i="6"/>
  <c r="DV214" i="6"/>
  <c r="DV218" i="6"/>
  <c r="DV222" i="6"/>
  <c r="DV226" i="6"/>
  <c r="DV230" i="6"/>
  <c r="DV234" i="6"/>
  <c r="DV238" i="6"/>
  <c r="DV242" i="6"/>
  <c r="DV246" i="6"/>
  <c r="DV250" i="6"/>
  <c r="DV254" i="6"/>
  <c r="DV258" i="6"/>
  <c r="DV262" i="6"/>
  <c r="DV266" i="6"/>
  <c r="DV270" i="6"/>
  <c r="DV274" i="6"/>
  <c r="DV278" i="6"/>
  <c r="DV282" i="6"/>
  <c r="DV286" i="6"/>
  <c r="DV290" i="6"/>
  <c r="DV294" i="6"/>
  <c r="DV298" i="6"/>
  <c r="DV302" i="6"/>
  <c r="DV306" i="6"/>
  <c r="DV310" i="6"/>
  <c r="DV314" i="6"/>
  <c r="DV318" i="6"/>
  <c r="DV322" i="6"/>
  <c r="DV326" i="6"/>
  <c r="DV330" i="6"/>
  <c r="DV334" i="6"/>
  <c r="DV338" i="6"/>
  <c r="DV342" i="6"/>
  <c r="DV346" i="6"/>
  <c r="DV350" i="6"/>
  <c r="DV354" i="6"/>
  <c r="DV358" i="6"/>
  <c r="DV362" i="6"/>
  <c r="DV366" i="6"/>
  <c r="DV370" i="6"/>
  <c r="DV374" i="6"/>
  <c r="DV378" i="6"/>
  <c r="DV382" i="6"/>
  <c r="DV386" i="6"/>
  <c r="DV390" i="6"/>
  <c r="DV394" i="6"/>
  <c r="DV398" i="6"/>
  <c r="DV402" i="6"/>
  <c r="DV406" i="6"/>
  <c r="DV14" i="6"/>
  <c r="DV30" i="6"/>
  <c r="DV50" i="6"/>
  <c r="DV27" i="6"/>
  <c r="DV43" i="6"/>
  <c r="DV59" i="6"/>
  <c r="DV75" i="6"/>
  <c r="DV83" i="6"/>
  <c r="DV95" i="6"/>
  <c r="DV99" i="6"/>
  <c r="DV103" i="6"/>
  <c r="DV107" i="6"/>
  <c r="DV111" i="6"/>
  <c r="DV115" i="6"/>
  <c r="DV119" i="6"/>
  <c r="DV123" i="6"/>
  <c r="DV127" i="6"/>
  <c r="DV131" i="6"/>
  <c r="DV135" i="6"/>
  <c r="DV139" i="6"/>
  <c r="DV143" i="6"/>
  <c r="DV147" i="6"/>
  <c r="DV151" i="6"/>
  <c r="DV155" i="6"/>
  <c r="DV159" i="6"/>
  <c r="DV163" i="6"/>
  <c r="DV167" i="6"/>
  <c r="DV171" i="6"/>
  <c r="DV175" i="6"/>
  <c r="DV179" i="6"/>
  <c r="DV183" i="6"/>
  <c r="DV187" i="6"/>
  <c r="DV191" i="6"/>
  <c r="DV195" i="6"/>
  <c r="DV199" i="6"/>
  <c r="DV203" i="6"/>
  <c r="DV207" i="6"/>
  <c r="DV211" i="6"/>
  <c r="DV215" i="6"/>
  <c r="DV219" i="6"/>
  <c r="DV223" i="6"/>
  <c r="DV227" i="6"/>
  <c r="DV231" i="6"/>
  <c r="DV235" i="6"/>
  <c r="DV239" i="6"/>
  <c r="DV243" i="6"/>
  <c r="DV247" i="6"/>
  <c r="DV251" i="6"/>
  <c r="DV255" i="6"/>
  <c r="DV259" i="6"/>
  <c r="DV263" i="6"/>
  <c r="DV267" i="6"/>
  <c r="DV271" i="6"/>
  <c r="DV275" i="6"/>
  <c r="DV279" i="6"/>
  <c r="DV283" i="6"/>
  <c r="DV287" i="6"/>
  <c r="DV291" i="6"/>
  <c r="DV295" i="6"/>
  <c r="DV299" i="6"/>
  <c r="DV303" i="6"/>
  <c r="DV307" i="6"/>
  <c r="DV311" i="6"/>
  <c r="DV315" i="6"/>
  <c r="DV319" i="6"/>
  <c r="DV323" i="6"/>
  <c r="DV327" i="6"/>
  <c r="DV331" i="6"/>
  <c r="DV335" i="6"/>
  <c r="DV339" i="6"/>
  <c r="DV343" i="6"/>
  <c r="DV347" i="6"/>
  <c r="DV351" i="6"/>
  <c r="DV355" i="6"/>
  <c r="DV359" i="6"/>
  <c r="DV363" i="6"/>
  <c r="DV367" i="6"/>
  <c r="DV371" i="6"/>
  <c r="DV375" i="6"/>
  <c r="DV379" i="6"/>
  <c r="DV383" i="6"/>
  <c r="DV387" i="6"/>
  <c r="DV391" i="6"/>
  <c r="DV395" i="6"/>
  <c r="DV399" i="6"/>
  <c r="DV403" i="6"/>
  <c r="DV407" i="6"/>
  <c r="DV22" i="6"/>
  <c r="DV26" i="6"/>
  <c r="DV42" i="6"/>
  <c r="DV58" i="6"/>
  <c r="DV70" i="6"/>
  <c r="DV23" i="6"/>
  <c r="DV35" i="6"/>
  <c r="DV47" i="6"/>
  <c r="DV55" i="6"/>
  <c r="DV63" i="6"/>
  <c r="DV71" i="6"/>
  <c r="DV87" i="6"/>
  <c r="DV16" i="6"/>
  <c r="DV24" i="6"/>
  <c r="DV32" i="6"/>
  <c r="DV44" i="6"/>
  <c r="DV52" i="6"/>
  <c r="DV64" i="6"/>
  <c r="DV76" i="6"/>
  <c r="DV88" i="6"/>
  <c r="DV96" i="6"/>
  <c r="DV108" i="6"/>
  <c r="DV116" i="6"/>
  <c r="DV128" i="6"/>
  <c r="DV140" i="6"/>
  <c r="DV152" i="6"/>
  <c r="DV164" i="6"/>
  <c r="DV172" i="6"/>
  <c r="DV184" i="6"/>
  <c r="DV196" i="6"/>
  <c r="DV208" i="6"/>
  <c r="DV220" i="6"/>
  <c r="DV228" i="6"/>
  <c r="DV236" i="6"/>
  <c r="DV244" i="6"/>
  <c r="DV248" i="6"/>
  <c r="DV252" i="6"/>
  <c r="DV256" i="6"/>
  <c r="DV264" i="6"/>
  <c r="DV268" i="6"/>
  <c r="DV272" i="6"/>
  <c r="DV276" i="6"/>
  <c r="DV280" i="6"/>
  <c r="DV284" i="6"/>
  <c r="DV288" i="6"/>
  <c r="DV292" i="6"/>
  <c r="DV296" i="6"/>
  <c r="DV300" i="6"/>
  <c r="DV304" i="6"/>
  <c r="DV308" i="6"/>
  <c r="DV312" i="6"/>
  <c r="DV316" i="6"/>
  <c r="DV320" i="6"/>
  <c r="DV324" i="6"/>
  <c r="DV328" i="6"/>
  <c r="DV332" i="6"/>
  <c r="DV336" i="6"/>
  <c r="DV340" i="6"/>
  <c r="DV344" i="6"/>
  <c r="DV348" i="6"/>
  <c r="DV352" i="6"/>
  <c r="DV356" i="6"/>
  <c r="DV360" i="6"/>
  <c r="DV364" i="6"/>
  <c r="DV368" i="6"/>
  <c r="DV372" i="6"/>
  <c r="DV376" i="6"/>
  <c r="DV380" i="6"/>
  <c r="DV384" i="6"/>
  <c r="DV388" i="6"/>
  <c r="DV392" i="6"/>
  <c r="DV396" i="6"/>
  <c r="DV400" i="6"/>
  <c r="DV404" i="6"/>
  <c r="DV408" i="6"/>
  <c r="B11" i="2"/>
  <c r="B5" i="2"/>
  <c r="G25" i="13" l="1"/>
  <c r="G26" i="13"/>
  <c r="E10" i="17"/>
  <c r="G14" i="18"/>
  <c r="G12" i="18"/>
  <c r="E11" i="17"/>
  <c r="G13" i="18"/>
  <c r="G18" i="15"/>
  <c r="G19" i="15"/>
  <c r="G20" i="15"/>
  <c r="DV9" i="6"/>
  <c r="G23" i="16"/>
  <c r="G21" i="16"/>
  <c r="G22" i="16"/>
  <c r="G20" i="16"/>
  <c r="B5" i="12"/>
  <c r="B5" i="10"/>
  <c r="B5" i="9"/>
  <c r="B3" i="6"/>
  <c r="C5" i="5"/>
  <c r="DV11" i="6"/>
  <c r="DV13" i="6"/>
  <c r="DV12" i="6"/>
  <c r="B11" i="12"/>
  <c r="B10" i="10"/>
  <c r="DV10" i="6"/>
  <c r="B10" i="6"/>
  <c r="B10" i="9"/>
  <c r="B409" i="2"/>
  <c r="B408" i="2"/>
  <c r="B407" i="2"/>
  <c r="B406" i="2"/>
  <c r="B405" i="2"/>
  <c r="B404" i="2"/>
  <c r="B403" i="2"/>
  <c r="B402" i="2"/>
  <c r="B401" i="2"/>
  <c r="B400" i="2"/>
  <c r="B399" i="2"/>
  <c r="B398" i="2"/>
  <c r="B397" i="2"/>
  <c r="B396" i="2"/>
  <c r="B395" i="2"/>
  <c r="B394" i="2"/>
  <c r="B393" i="2"/>
  <c r="B392" i="2"/>
  <c r="B391" i="2"/>
  <c r="B390" i="2"/>
  <c r="B389" i="2"/>
  <c r="B388" i="2"/>
  <c r="B387" i="2"/>
  <c r="B386" i="2"/>
  <c r="B385" i="2"/>
  <c r="B384" i="2"/>
  <c r="B383" i="2"/>
  <c r="B382" i="2"/>
  <c r="B381" i="2"/>
  <c r="B380" i="2"/>
  <c r="B379" i="2"/>
  <c r="B378" i="2"/>
  <c r="B377" i="2"/>
  <c r="B376" i="2"/>
  <c r="B375" i="2"/>
  <c r="B374" i="2"/>
  <c r="B373" i="2"/>
  <c r="B372" i="2"/>
  <c r="B371" i="2"/>
  <c r="B370" i="2"/>
  <c r="B369" i="2"/>
  <c r="B368" i="2"/>
  <c r="B367" i="2"/>
  <c r="B366" i="2"/>
  <c r="B365" i="2"/>
  <c r="B364" i="2"/>
  <c r="B363" i="2"/>
  <c r="B362" i="2"/>
  <c r="B361" i="2"/>
  <c r="B360" i="2"/>
  <c r="B359" i="2"/>
  <c r="B358" i="2"/>
  <c r="B357" i="2"/>
  <c r="B356" i="2"/>
  <c r="B355" i="2"/>
  <c r="B354" i="2"/>
  <c r="B353" i="2"/>
  <c r="B352" i="2"/>
  <c r="B351" i="2"/>
  <c r="B350" i="2"/>
  <c r="B349" i="2"/>
  <c r="B348" i="2"/>
  <c r="B347" i="2"/>
  <c r="B346" i="2"/>
  <c r="B345" i="2"/>
  <c r="B344" i="2"/>
  <c r="B343" i="2"/>
  <c r="B342" i="2"/>
  <c r="B341" i="2"/>
  <c r="B340" i="2"/>
  <c r="B339" i="2"/>
  <c r="B338" i="2"/>
  <c r="B337" i="2"/>
  <c r="B336" i="2"/>
  <c r="B335" i="2"/>
  <c r="B334" i="2"/>
  <c r="B333" i="2"/>
  <c r="B332" i="2"/>
  <c r="B331" i="2"/>
  <c r="B330" i="2"/>
  <c r="B329" i="2"/>
  <c r="B328" i="2"/>
  <c r="B327" i="2"/>
  <c r="B326" i="2"/>
  <c r="B325" i="2"/>
  <c r="B324" i="2"/>
  <c r="B323" i="2"/>
  <c r="B322" i="2"/>
  <c r="B321" i="2"/>
  <c r="B320" i="2"/>
  <c r="B319" i="2"/>
  <c r="B318" i="2"/>
  <c r="B317" i="2"/>
  <c r="B316" i="2"/>
  <c r="B315" i="2"/>
  <c r="B314" i="2"/>
  <c r="B313" i="2"/>
  <c r="B312" i="2"/>
  <c r="B311" i="2"/>
  <c r="B310" i="2"/>
  <c r="B309" i="2"/>
  <c r="B308" i="2"/>
  <c r="B307" i="2"/>
  <c r="B306" i="2"/>
  <c r="B305" i="2"/>
  <c r="B304" i="2"/>
  <c r="B303" i="2"/>
  <c r="B302" i="2"/>
  <c r="B301" i="2"/>
  <c r="B300" i="2"/>
  <c r="B299" i="2"/>
  <c r="B298" i="2"/>
  <c r="B297" i="2"/>
  <c r="B296" i="2"/>
  <c r="B295" i="2"/>
  <c r="B294" i="2"/>
  <c r="B293" i="2"/>
  <c r="B292" i="2"/>
  <c r="B291" i="2"/>
  <c r="B290" i="2"/>
  <c r="B289" i="2"/>
  <c r="B288" i="2"/>
  <c r="B287" i="2"/>
  <c r="B286" i="2"/>
  <c r="B285" i="2"/>
  <c r="B284" i="2"/>
  <c r="B283" i="2"/>
  <c r="B282" i="2"/>
  <c r="B281" i="2"/>
  <c r="B280" i="2"/>
  <c r="B279" i="2"/>
  <c r="B278" i="2"/>
  <c r="B277" i="2"/>
  <c r="B276" i="2"/>
  <c r="B275" i="2"/>
  <c r="B274" i="2"/>
  <c r="B273" i="2"/>
  <c r="B272" i="2"/>
  <c r="B271" i="2"/>
  <c r="B270" i="2"/>
  <c r="B269" i="2"/>
  <c r="B268" i="2"/>
  <c r="B267" i="2"/>
  <c r="B266" i="2"/>
  <c r="B265" i="2"/>
  <c r="B264" i="2"/>
  <c r="B263" i="2"/>
  <c r="B262" i="2"/>
  <c r="B261" i="2"/>
  <c r="B260" i="2"/>
  <c r="B259" i="2"/>
  <c r="B258" i="2"/>
  <c r="B257" i="2"/>
  <c r="B256" i="2"/>
  <c r="B255" i="2"/>
  <c r="B254" i="2"/>
  <c r="B253" i="2"/>
  <c r="B252" i="2"/>
  <c r="B251" i="2"/>
  <c r="B250" i="2"/>
  <c r="B249" i="2"/>
  <c r="B248" i="2"/>
  <c r="B247" i="2"/>
  <c r="B246" i="2"/>
  <c r="B245" i="2"/>
  <c r="B244" i="2"/>
  <c r="B243" i="2"/>
  <c r="B242" i="2"/>
  <c r="B241" i="2"/>
  <c r="B240" i="2"/>
  <c r="B239" i="2"/>
  <c r="B238" i="2"/>
  <c r="B237" i="2"/>
  <c r="B236" i="2"/>
  <c r="B235" i="2"/>
  <c r="B234" i="2"/>
  <c r="B233" i="2"/>
  <c r="B232" i="2"/>
  <c r="B231" i="2"/>
  <c r="B230" i="2"/>
  <c r="B229" i="2"/>
  <c r="B228" i="2"/>
  <c r="B227" i="2"/>
  <c r="B226" i="2"/>
  <c r="B225" i="2"/>
  <c r="B224" i="2"/>
  <c r="B223" i="2"/>
  <c r="B222" i="2"/>
  <c r="B221" i="2"/>
  <c r="B220" i="2"/>
  <c r="B219" i="2"/>
  <c r="B218" i="2"/>
  <c r="B217" i="2"/>
  <c r="B216" i="2"/>
  <c r="B215" i="2"/>
  <c r="B214" i="2"/>
  <c r="B213" i="2"/>
  <c r="B212" i="2"/>
  <c r="B211" i="2"/>
  <c r="B210" i="2"/>
  <c r="B209" i="2"/>
  <c r="B208" i="2"/>
  <c r="B207" i="2"/>
  <c r="B206" i="2"/>
  <c r="B205" i="2"/>
  <c r="B204" i="2"/>
  <c r="B203" i="2"/>
  <c r="B202" i="2"/>
  <c r="B201" i="2"/>
  <c r="B200" i="2"/>
  <c r="B199" i="2"/>
  <c r="B198" i="2"/>
  <c r="B197" i="2"/>
  <c r="B196" i="2"/>
  <c r="B195" i="2"/>
  <c r="B194" i="2"/>
  <c r="B193" i="2"/>
  <c r="B192" i="2"/>
  <c r="B191" i="2"/>
  <c r="B190" i="2"/>
  <c r="B189" i="2"/>
  <c r="B188" i="2"/>
  <c r="B187" i="2"/>
  <c r="B186" i="2"/>
  <c r="B185" i="2"/>
  <c r="B184" i="2"/>
  <c r="B183" i="2"/>
  <c r="B182" i="2"/>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B36" i="2"/>
  <c r="B35" i="2"/>
  <c r="B34" i="2"/>
  <c r="B33" i="2"/>
  <c r="B32" i="2"/>
  <c r="B31" i="2"/>
  <c r="B30" i="2"/>
  <c r="B29" i="2"/>
  <c r="B28" i="2"/>
  <c r="B27" i="2"/>
  <c r="B26" i="2"/>
  <c r="B25" i="2"/>
  <c r="B24" i="2"/>
  <c r="B23" i="2"/>
  <c r="B22" i="2"/>
  <c r="B21" i="2"/>
  <c r="B20" i="2"/>
  <c r="B19" i="2"/>
  <c r="B18" i="2"/>
  <c r="B17" i="2"/>
  <c r="B16" i="2"/>
  <c r="B15" i="2"/>
  <c r="B14" i="2"/>
  <c r="B13" i="2"/>
  <c r="B12" i="2"/>
  <c r="L45" i="13" l="1"/>
  <c r="L44" i="13"/>
  <c r="L53" i="13"/>
  <c r="L42" i="13"/>
  <c r="L34" i="13"/>
  <c r="L52" i="13"/>
  <c r="L35" i="13"/>
  <c r="I59" i="13"/>
  <c r="I60" i="13"/>
  <c r="L38" i="13"/>
  <c r="L41" i="13"/>
  <c r="L43" i="13"/>
  <c r="I58" i="13"/>
  <c r="L37" i="13"/>
  <c r="L40" i="13"/>
  <c r="I61" i="13"/>
  <c r="L36" i="13"/>
  <c r="K35" i="13"/>
  <c r="K44" i="13"/>
  <c r="K40" i="13"/>
  <c r="K36" i="13"/>
  <c r="K45" i="13"/>
  <c r="K43" i="13"/>
  <c r="K37" i="13"/>
  <c r="K38" i="13"/>
  <c r="K52" i="13"/>
  <c r="K41" i="13"/>
  <c r="K42" i="13"/>
  <c r="K53" i="13"/>
  <c r="K34" i="13"/>
  <c r="L50" i="13"/>
  <c r="K46" i="13"/>
  <c r="L46" i="13"/>
  <c r="D48" i="13"/>
  <c r="C48" i="13"/>
  <c r="C46" i="13"/>
  <c r="D47" i="13"/>
  <c r="C47" i="13"/>
  <c r="D49" i="13"/>
  <c r="K49" i="13"/>
  <c r="L49" i="13"/>
  <c r="D50" i="13"/>
  <c r="K50" i="13"/>
  <c r="D46" i="13"/>
  <c r="K48" i="13"/>
  <c r="L48" i="13"/>
  <c r="L47" i="13"/>
  <c r="K47" i="13"/>
  <c r="L38" i="18"/>
  <c r="L30" i="18"/>
  <c r="L37" i="18"/>
  <c r="L29" i="18"/>
  <c r="L28" i="18"/>
  <c r="L23" i="18"/>
  <c r="L21" i="18"/>
  <c r="L26" i="18"/>
  <c r="L20" i="18"/>
  <c r="L27" i="18"/>
  <c r="L22" i="18"/>
  <c r="L19" i="18"/>
  <c r="L25" i="18"/>
  <c r="K37" i="18"/>
  <c r="K29" i="18"/>
  <c r="K38" i="18"/>
  <c r="K21" i="18"/>
  <c r="K26" i="18"/>
  <c r="K30" i="18"/>
  <c r="K27" i="18"/>
  <c r="K28" i="18"/>
  <c r="K22" i="18"/>
  <c r="K23" i="18"/>
  <c r="K20" i="18"/>
  <c r="K25" i="18"/>
  <c r="K19" i="18"/>
  <c r="L35" i="18"/>
  <c r="L34" i="18"/>
  <c r="C32" i="18"/>
  <c r="K35" i="18"/>
  <c r="C31" i="18"/>
  <c r="D34" i="18"/>
  <c r="D31" i="18"/>
  <c r="D32" i="18"/>
  <c r="D33" i="18"/>
  <c r="K34" i="18"/>
  <c r="D35" i="18"/>
  <c r="C33" i="18"/>
  <c r="L31" i="18"/>
  <c r="K31" i="18"/>
  <c r="L33" i="18"/>
  <c r="K33" i="18"/>
  <c r="K32" i="18"/>
  <c r="L32" i="18"/>
  <c r="G21" i="13"/>
  <c r="E22" i="17"/>
  <c r="E21" i="17"/>
  <c r="E24" i="17"/>
  <c r="E23" i="17"/>
  <c r="G22" i="13"/>
  <c r="G23" i="13"/>
  <c r="R20" i="13" s="1"/>
  <c r="G19" i="13"/>
  <c r="G20" i="13"/>
  <c r="G17" i="13"/>
  <c r="R22" i="13" s="1"/>
  <c r="G11" i="18"/>
  <c r="G19" i="16"/>
  <c r="S19" i="16"/>
  <c r="S12" i="18"/>
  <c r="S18" i="15"/>
  <c r="G18" i="13"/>
  <c r="G17" i="15"/>
  <c r="G16" i="15"/>
  <c r="S20" i="15" s="1"/>
  <c r="E20" i="17"/>
  <c r="E19" i="17"/>
  <c r="G10" i="18"/>
  <c r="S13" i="18" s="1"/>
  <c r="G18" i="16"/>
  <c r="S21" i="16" s="1"/>
  <c r="B9" i="10"/>
  <c r="B20" i="12"/>
  <c r="B19" i="10"/>
  <c r="B36" i="12"/>
  <c r="B35" i="10"/>
  <c r="B48" i="12"/>
  <c r="B47" i="10"/>
  <c r="B60" i="12"/>
  <c r="B59" i="10"/>
  <c r="B76" i="12"/>
  <c r="B75" i="10"/>
  <c r="B92" i="12"/>
  <c r="B91" i="10"/>
  <c r="B104" i="12"/>
  <c r="B103" i="10"/>
  <c r="B120" i="12"/>
  <c r="B119" i="10"/>
  <c r="B140" i="12"/>
  <c r="B139" i="10"/>
  <c r="B17" i="12"/>
  <c r="B16" i="10"/>
  <c r="B29" i="12"/>
  <c r="B28" i="10"/>
  <c r="B37" i="12"/>
  <c r="B36" i="10"/>
  <c r="B49" i="12"/>
  <c r="B48" i="10"/>
  <c r="B61" i="12"/>
  <c r="B60" i="10"/>
  <c r="B73" i="12"/>
  <c r="B72" i="10"/>
  <c r="B85" i="12"/>
  <c r="B84" i="10"/>
  <c r="B97" i="12"/>
  <c r="B96" i="10"/>
  <c r="B109" i="12"/>
  <c r="B108" i="10"/>
  <c r="B117" i="12"/>
  <c r="B116" i="10"/>
  <c r="B129" i="12"/>
  <c r="B128" i="10"/>
  <c r="B141" i="12"/>
  <c r="B140" i="10"/>
  <c r="B153" i="12"/>
  <c r="B152" i="10"/>
  <c r="B169" i="12"/>
  <c r="B168" i="10"/>
  <c r="B181" i="12"/>
  <c r="B180" i="10"/>
  <c r="B189" i="12"/>
  <c r="B188" i="10"/>
  <c r="B197" i="12"/>
  <c r="B196" i="10"/>
  <c r="B209" i="12"/>
  <c r="B208" i="10"/>
  <c r="B217" i="12"/>
  <c r="B216" i="10"/>
  <c r="B229" i="12"/>
  <c r="B228" i="10"/>
  <c r="B237" i="12"/>
  <c r="B236" i="10"/>
  <c r="B245" i="12"/>
  <c r="B244" i="10"/>
  <c r="B253" i="12"/>
  <c r="B252" i="10"/>
  <c r="B261" i="12"/>
  <c r="B260" i="10"/>
  <c r="B269" i="12"/>
  <c r="B268" i="10"/>
  <c r="B297" i="12"/>
  <c r="B296" i="10"/>
  <c r="B14" i="12"/>
  <c r="B13" i="10"/>
  <c r="B18" i="12"/>
  <c r="B17" i="10"/>
  <c r="B22" i="12"/>
  <c r="B21" i="10"/>
  <c r="B26" i="12"/>
  <c r="B25" i="10"/>
  <c r="B30" i="12"/>
  <c r="B29" i="10"/>
  <c r="B34" i="12"/>
  <c r="B33" i="10"/>
  <c r="B38" i="12"/>
  <c r="B37" i="10"/>
  <c r="B42" i="12"/>
  <c r="B41" i="10"/>
  <c r="B46" i="12"/>
  <c r="B45" i="10"/>
  <c r="B50" i="12"/>
  <c r="B49" i="10"/>
  <c r="B54" i="12"/>
  <c r="B53" i="10"/>
  <c r="B58" i="12"/>
  <c r="B57" i="10"/>
  <c r="B62" i="12"/>
  <c r="B61" i="10"/>
  <c r="B66" i="12"/>
  <c r="B65" i="10"/>
  <c r="B70" i="12"/>
  <c r="B69" i="10"/>
  <c r="B74" i="12"/>
  <c r="B73" i="10"/>
  <c r="B78" i="12"/>
  <c r="B77" i="10"/>
  <c r="B82" i="12"/>
  <c r="B81" i="10"/>
  <c r="B86" i="12"/>
  <c r="B85" i="10"/>
  <c r="B90" i="12"/>
  <c r="B89" i="10"/>
  <c r="B94" i="12"/>
  <c r="B93" i="10"/>
  <c r="B98" i="12"/>
  <c r="B97" i="10"/>
  <c r="B102" i="12"/>
  <c r="B101" i="10"/>
  <c r="B106" i="12"/>
  <c r="B105" i="10"/>
  <c r="B110" i="12"/>
  <c r="B109" i="10"/>
  <c r="B114" i="12"/>
  <c r="B113" i="10"/>
  <c r="B118" i="12"/>
  <c r="B117" i="10"/>
  <c r="B122" i="12"/>
  <c r="B121" i="10"/>
  <c r="B126" i="12"/>
  <c r="B125" i="10"/>
  <c r="B130" i="12"/>
  <c r="B129" i="10"/>
  <c r="B134" i="12"/>
  <c r="B133" i="10"/>
  <c r="B138" i="12"/>
  <c r="B137" i="10"/>
  <c r="B142" i="12"/>
  <c r="B141" i="10"/>
  <c r="B146" i="12"/>
  <c r="B145" i="10"/>
  <c r="B150" i="12"/>
  <c r="B149" i="10"/>
  <c r="B154" i="12"/>
  <c r="B153" i="10"/>
  <c r="B158" i="12"/>
  <c r="B157" i="10"/>
  <c r="B162" i="12"/>
  <c r="B161" i="10"/>
  <c r="B166" i="12"/>
  <c r="B165" i="10"/>
  <c r="B170" i="12"/>
  <c r="B169" i="10"/>
  <c r="B174" i="12"/>
  <c r="B173" i="10"/>
  <c r="B178" i="12"/>
  <c r="B177" i="10"/>
  <c r="B182" i="12"/>
  <c r="B181" i="10"/>
  <c r="B186" i="12"/>
  <c r="B185" i="10"/>
  <c r="B190" i="12"/>
  <c r="B189" i="10"/>
  <c r="B194" i="12"/>
  <c r="B193" i="10"/>
  <c r="B198" i="12"/>
  <c r="B197" i="10"/>
  <c r="B202" i="12"/>
  <c r="B201" i="10"/>
  <c r="B206" i="12"/>
  <c r="B205" i="10"/>
  <c r="B210" i="12"/>
  <c r="B209" i="10"/>
  <c r="B214" i="12"/>
  <c r="B213" i="10"/>
  <c r="B218" i="12"/>
  <c r="B217" i="10"/>
  <c r="B222" i="12"/>
  <c r="B221" i="10"/>
  <c r="B226" i="12"/>
  <c r="B225" i="10"/>
  <c r="B230" i="12"/>
  <c r="B229" i="10"/>
  <c r="B234" i="12"/>
  <c r="B233" i="10"/>
  <c r="B238" i="12"/>
  <c r="B237" i="10"/>
  <c r="B242" i="12"/>
  <c r="B241" i="10"/>
  <c r="B246" i="12"/>
  <c r="B245" i="10"/>
  <c r="B250" i="12"/>
  <c r="B249" i="10"/>
  <c r="B254" i="12"/>
  <c r="B253" i="10"/>
  <c r="B258" i="12"/>
  <c r="B257" i="10"/>
  <c r="B262" i="12"/>
  <c r="B261" i="10"/>
  <c r="B266" i="12"/>
  <c r="B265" i="10"/>
  <c r="B270" i="12"/>
  <c r="B269" i="10"/>
  <c r="B274" i="12"/>
  <c r="B273" i="10"/>
  <c r="B278" i="12"/>
  <c r="B277" i="10"/>
  <c r="B282" i="12"/>
  <c r="B281" i="10"/>
  <c r="B286" i="12"/>
  <c r="B285" i="10"/>
  <c r="B290" i="12"/>
  <c r="B289" i="10"/>
  <c r="B294" i="12"/>
  <c r="B293" i="10"/>
  <c r="B298" i="12"/>
  <c r="B297" i="10"/>
  <c r="B302" i="12"/>
  <c r="B301" i="10"/>
  <c r="B306" i="12"/>
  <c r="B305" i="10"/>
  <c r="B310" i="12"/>
  <c r="B309" i="10"/>
  <c r="B314" i="12"/>
  <c r="B313" i="10"/>
  <c r="B318" i="12"/>
  <c r="B317" i="10"/>
  <c r="B322" i="12"/>
  <c r="B321" i="10"/>
  <c r="B326" i="12"/>
  <c r="B325" i="10"/>
  <c r="B330" i="12"/>
  <c r="B329" i="10"/>
  <c r="B334" i="12"/>
  <c r="B333" i="10"/>
  <c r="B338" i="12"/>
  <c r="B337" i="10"/>
  <c r="B342" i="12"/>
  <c r="B341" i="10"/>
  <c r="B346" i="12"/>
  <c r="B345" i="10"/>
  <c r="B350" i="12"/>
  <c r="B349" i="10"/>
  <c r="B354" i="12"/>
  <c r="B353" i="10"/>
  <c r="B358" i="12"/>
  <c r="B357" i="10"/>
  <c r="B362" i="12"/>
  <c r="B361" i="10"/>
  <c r="B366" i="12"/>
  <c r="B365" i="10"/>
  <c r="B370" i="12"/>
  <c r="B369" i="10"/>
  <c r="B374" i="12"/>
  <c r="B373" i="10"/>
  <c r="B378" i="12"/>
  <c r="B377" i="10"/>
  <c r="B382" i="12"/>
  <c r="B381" i="10"/>
  <c r="B386" i="12"/>
  <c r="B385" i="10"/>
  <c r="B390" i="12"/>
  <c r="B389" i="10"/>
  <c r="B394" i="12"/>
  <c r="B393" i="10"/>
  <c r="B398" i="12"/>
  <c r="B397" i="10"/>
  <c r="B402" i="12"/>
  <c r="B401" i="10"/>
  <c r="B406" i="12"/>
  <c r="B405" i="10"/>
  <c r="B24" i="12"/>
  <c r="B23" i="10"/>
  <c r="B40" i="12"/>
  <c r="B39" i="10"/>
  <c r="B56" i="12"/>
  <c r="B55" i="10"/>
  <c r="B68" i="12"/>
  <c r="B67" i="10"/>
  <c r="B80" i="12"/>
  <c r="B79" i="10"/>
  <c r="B96" i="12"/>
  <c r="B95" i="10"/>
  <c r="B112" i="12"/>
  <c r="B111" i="10"/>
  <c r="B132" i="12"/>
  <c r="B131" i="10"/>
  <c r="B13" i="12"/>
  <c r="B12" i="10"/>
  <c r="B21" i="12"/>
  <c r="B20" i="10"/>
  <c r="B33" i="12"/>
  <c r="B32" i="10"/>
  <c r="B45" i="12"/>
  <c r="B44" i="10"/>
  <c r="B57" i="12"/>
  <c r="B56" i="10"/>
  <c r="B69" i="12"/>
  <c r="B68" i="10"/>
  <c r="B81" i="12"/>
  <c r="B80" i="10"/>
  <c r="B93" i="12"/>
  <c r="B92" i="10"/>
  <c r="B105" i="12"/>
  <c r="B104" i="10"/>
  <c r="B113" i="12"/>
  <c r="B112" i="10"/>
  <c r="B125" i="12"/>
  <c r="B124" i="10"/>
  <c r="B137" i="12"/>
  <c r="B136" i="10"/>
  <c r="B149" i="12"/>
  <c r="B148" i="10"/>
  <c r="B161" i="12"/>
  <c r="B160" i="10"/>
  <c r="B165" i="12"/>
  <c r="B164" i="10"/>
  <c r="B173" i="12"/>
  <c r="B172" i="10"/>
  <c r="B185" i="12"/>
  <c r="B184" i="10"/>
  <c r="B201" i="12"/>
  <c r="B200" i="10"/>
  <c r="B225" i="12"/>
  <c r="B224" i="10"/>
  <c r="B15" i="12"/>
  <c r="B14" i="10"/>
  <c r="B19" i="12"/>
  <c r="B18" i="10"/>
  <c r="B23" i="12"/>
  <c r="B22" i="10"/>
  <c r="B27" i="12"/>
  <c r="B26" i="10"/>
  <c r="B31" i="12"/>
  <c r="B30" i="10"/>
  <c r="B35" i="12"/>
  <c r="B34" i="10"/>
  <c r="B39" i="12"/>
  <c r="B38" i="10"/>
  <c r="B43" i="12"/>
  <c r="B42" i="10"/>
  <c r="B47" i="12"/>
  <c r="B46" i="10"/>
  <c r="B51" i="12"/>
  <c r="B50" i="10"/>
  <c r="B55" i="12"/>
  <c r="B54" i="10"/>
  <c r="B59" i="12"/>
  <c r="B58" i="10"/>
  <c r="B63" i="12"/>
  <c r="B62" i="10"/>
  <c r="B67" i="12"/>
  <c r="B66" i="10"/>
  <c r="B71" i="12"/>
  <c r="B70" i="10"/>
  <c r="B75" i="12"/>
  <c r="B74" i="10"/>
  <c r="B79" i="12"/>
  <c r="B78" i="10"/>
  <c r="B83" i="12"/>
  <c r="B82" i="10"/>
  <c r="B87" i="12"/>
  <c r="B86" i="10"/>
  <c r="B91" i="12"/>
  <c r="B90" i="10"/>
  <c r="B95" i="12"/>
  <c r="B94" i="10"/>
  <c r="B99" i="12"/>
  <c r="B98" i="10"/>
  <c r="B103" i="12"/>
  <c r="B102" i="10"/>
  <c r="B107" i="12"/>
  <c r="B106" i="10"/>
  <c r="B111" i="12"/>
  <c r="B110" i="10"/>
  <c r="B115" i="12"/>
  <c r="B114" i="10"/>
  <c r="B119" i="12"/>
  <c r="B118" i="10"/>
  <c r="B123" i="12"/>
  <c r="B122" i="10"/>
  <c r="B127" i="12"/>
  <c r="B126" i="10"/>
  <c r="B131" i="12"/>
  <c r="B130" i="10"/>
  <c r="B135" i="12"/>
  <c r="B134" i="10"/>
  <c r="B139" i="12"/>
  <c r="B138" i="10"/>
  <c r="B143" i="12"/>
  <c r="B142" i="10"/>
  <c r="B147" i="12"/>
  <c r="B146" i="10"/>
  <c r="B151" i="12"/>
  <c r="B150" i="10"/>
  <c r="B155" i="12"/>
  <c r="B154" i="10"/>
  <c r="B159" i="12"/>
  <c r="B158" i="10"/>
  <c r="B163" i="12"/>
  <c r="B162" i="10"/>
  <c r="B167" i="12"/>
  <c r="B166" i="10"/>
  <c r="B171" i="12"/>
  <c r="B170" i="10"/>
  <c r="B175" i="12"/>
  <c r="B174" i="10"/>
  <c r="B179" i="12"/>
  <c r="B178" i="10"/>
  <c r="B183" i="12"/>
  <c r="B182" i="10"/>
  <c r="B187" i="12"/>
  <c r="B186" i="10"/>
  <c r="B191" i="12"/>
  <c r="B190" i="10"/>
  <c r="B195" i="12"/>
  <c r="B194" i="10"/>
  <c r="B199" i="12"/>
  <c r="B198" i="10"/>
  <c r="B203" i="12"/>
  <c r="B202" i="10"/>
  <c r="B207" i="12"/>
  <c r="B206" i="10"/>
  <c r="B211" i="12"/>
  <c r="B210" i="10"/>
  <c r="B215" i="12"/>
  <c r="B214" i="10"/>
  <c r="B219" i="12"/>
  <c r="B218" i="10"/>
  <c r="B223" i="12"/>
  <c r="B222" i="10"/>
  <c r="B227" i="12"/>
  <c r="B226" i="10"/>
  <c r="B231" i="12"/>
  <c r="B230" i="10"/>
  <c r="B235" i="12"/>
  <c r="B234" i="10"/>
  <c r="B239" i="12"/>
  <c r="B238" i="10"/>
  <c r="B243" i="12"/>
  <c r="B242" i="10"/>
  <c r="B247" i="12"/>
  <c r="B246" i="10"/>
  <c r="B251" i="12"/>
  <c r="B250" i="10"/>
  <c r="B255" i="12"/>
  <c r="B254" i="10"/>
  <c r="B259" i="12"/>
  <c r="B258" i="10"/>
  <c r="B263" i="12"/>
  <c r="B262" i="10"/>
  <c r="B267" i="12"/>
  <c r="B266" i="10"/>
  <c r="B271" i="12"/>
  <c r="B270" i="10"/>
  <c r="B275" i="12"/>
  <c r="B274" i="10"/>
  <c r="B279" i="12"/>
  <c r="B278" i="10"/>
  <c r="B283" i="12"/>
  <c r="B282" i="10"/>
  <c r="B287" i="12"/>
  <c r="B286" i="10"/>
  <c r="B291" i="12"/>
  <c r="B290" i="10"/>
  <c r="B295" i="12"/>
  <c r="B294" i="10"/>
  <c r="B299" i="12"/>
  <c r="B298" i="10"/>
  <c r="B303" i="12"/>
  <c r="B302" i="10"/>
  <c r="B307" i="12"/>
  <c r="B306" i="10"/>
  <c r="B311" i="12"/>
  <c r="B310" i="10"/>
  <c r="B315" i="12"/>
  <c r="B314" i="10"/>
  <c r="B319" i="12"/>
  <c r="B318" i="10"/>
  <c r="B323" i="12"/>
  <c r="B322" i="10"/>
  <c r="B327" i="12"/>
  <c r="B326" i="10"/>
  <c r="B331" i="12"/>
  <c r="B330" i="10"/>
  <c r="B335" i="12"/>
  <c r="B334" i="10"/>
  <c r="B339" i="12"/>
  <c r="B338" i="10"/>
  <c r="B343" i="12"/>
  <c r="B342" i="10"/>
  <c r="B347" i="12"/>
  <c r="B346" i="10"/>
  <c r="B351" i="12"/>
  <c r="B350" i="10"/>
  <c r="B355" i="12"/>
  <c r="B354" i="10"/>
  <c r="B359" i="12"/>
  <c r="B358" i="10"/>
  <c r="B363" i="12"/>
  <c r="B362" i="10"/>
  <c r="B367" i="12"/>
  <c r="B366" i="10"/>
  <c r="B371" i="12"/>
  <c r="B370" i="10"/>
  <c r="B375" i="12"/>
  <c r="B374" i="10"/>
  <c r="B379" i="12"/>
  <c r="B378" i="10"/>
  <c r="B383" i="12"/>
  <c r="B382" i="10"/>
  <c r="B387" i="12"/>
  <c r="B386" i="10"/>
  <c r="B391" i="12"/>
  <c r="B390" i="10"/>
  <c r="B395" i="12"/>
  <c r="B394" i="10"/>
  <c r="B399" i="12"/>
  <c r="B398" i="10"/>
  <c r="B403" i="12"/>
  <c r="B402" i="10"/>
  <c r="B407" i="12"/>
  <c r="B406" i="10"/>
  <c r="B12" i="12"/>
  <c r="B11" i="10"/>
  <c r="B32" i="12"/>
  <c r="B31" i="10"/>
  <c r="B52" i="12"/>
  <c r="B51" i="10"/>
  <c r="B72" i="12"/>
  <c r="B71" i="10"/>
  <c r="B84" i="12"/>
  <c r="B83" i="10"/>
  <c r="B100" i="12"/>
  <c r="B99" i="10"/>
  <c r="B116" i="12"/>
  <c r="B115" i="10"/>
  <c r="B124" i="12"/>
  <c r="B123" i="10"/>
  <c r="B128" i="12"/>
  <c r="B127" i="10"/>
  <c r="B144" i="12"/>
  <c r="B143" i="10"/>
  <c r="B148" i="12"/>
  <c r="B147" i="10"/>
  <c r="B152" i="12"/>
  <c r="B151" i="10"/>
  <c r="B156" i="12"/>
  <c r="B155" i="10"/>
  <c r="B160" i="12"/>
  <c r="B159" i="10"/>
  <c r="B164" i="12"/>
  <c r="B163" i="10"/>
  <c r="B168" i="12"/>
  <c r="B167" i="10"/>
  <c r="B172" i="12"/>
  <c r="B171" i="10"/>
  <c r="B176" i="12"/>
  <c r="B175" i="10"/>
  <c r="B180" i="12"/>
  <c r="B179" i="10"/>
  <c r="B184" i="12"/>
  <c r="B183" i="10"/>
  <c r="B188" i="12"/>
  <c r="B187" i="10"/>
  <c r="B192" i="12"/>
  <c r="B191" i="10"/>
  <c r="B196" i="12"/>
  <c r="B195" i="10"/>
  <c r="B200" i="12"/>
  <c r="B199" i="10"/>
  <c r="B204" i="12"/>
  <c r="B203" i="10"/>
  <c r="B208" i="12"/>
  <c r="B207" i="10"/>
  <c r="B212" i="12"/>
  <c r="B211" i="10"/>
  <c r="B216" i="12"/>
  <c r="B215" i="10"/>
  <c r="B220" i="12"/>
  <c r="B219" i="10"/>
  <c r="B224" i="12"/>
  <c r="B223" i="10"/>
  <c r="B228" i="12"/>
  <c r="B227" i="10"/>
  <c r="B232" i="12"/>
  <c r="B231" i="10"/>
  <c r="B236" i="12"/>
  <c r="B235" i="10"/>
  <c r="B240" i="12"/>
  <c r="B239" i="10"/>
  <c r="B244" i="12"/>
  <c r="B243" i="10"/>
  <c r="B248" i="12"/>
  <c r="B247" i="10"/>
  <c r="B252" i="12"/>
  <c r="B251" i="10"/>
  <c r="B256" i="12"/>
  <c r="B255" i="10"/>
  <c r="B260" i="12"/>
  <c r="B259" i="10"/>
  <c r="B264" i="12"/>
  <c r="B263" i="10"/>
  <c r="B268" i="12"/>
  <c r="B267" i="10"/>
  <c r="B272" i="12"/>
  <c r="B271" i="10"/>
  <c r="B276" i="12"/>
  <c r="B275" i="10"/>
  <c r="B280" i="12"/>
  <c r="B279" i="10"/>
  <c r="B284" i="12"/>
  <c r="B283" i="10"/>
  <c r="B288" i="12"/>
  <c r="B287" i="10"/>
  <c r="B292" i="12"/>
  <c r="B291" i="10"/>
  <c r="B296" i="12"/>
  <c r="B295" i="10"/>
  <c r="B300" i="12"/>
  <c r="B299" i="10"/>
  <c r="B304" i="12"/>
  <c r="B303" i="10"/>
  <c r="B308" i="12"/>
  <c r="B307" i="10"/>
  <c r="B312" i="12"/>
  <c r="B311" i="10"/>
  <c r="B316" i="12"/>
  <c r="B315" i="10"/>
  <c r="B320" i="12"/>
  <c r="B319" i="10"/>
  <c r="B324" i="12"/>
  <c r="B323" i="10"/>
  <c r="B328" i="12"/>
  <c r="B327" i="10"/>
  <c r="B332" i="12"/>
  <c r="B331" i="10"/>
  <c r="B336" i="12"/>
  <c r="B335" i="10"/>
  <c r="B340" i="12"/>
  <c r="B339" i="10"/>
  <c r="B344" i="12"/>
  <c r="B343" i="10"/>
  <c r="B348" i="12"/>
  <c r="B347" i="10"/>
  <c r="B352" i="12"/>
  <c r="B351" i="10"/>
  <c r="B356" i="12"/>
  <c r="B355" i="10"/>
  <c r="B360" i="12"/>
  <c r="B359" i="10"/>
  <c r="B364" i="12"/>
  <c r="B363" i="10"/>
  <c r="B368" i="12"/>
  <c r="B367" i="10"/>
  <c r="B372" i="12"/>
  <c r="B371" i="10"/>
  <c r="B376" i="12"/>
  <c r="B375" i="10"/>
  <c r="B380" i="12"/>
  <c r="B379" i="10"/>
  <c r="B384" i="12"/>
  <c r="B383" i="10"/>
  <c r="B388" i="12"/>
  <c r="B387" i="10"/>
  <c r="B392" i="12"/>
  <c r="B391" i="10"/>
  <c r="B396" i="12"/>
  <c r="B395" i="10"/>
  <c r="B400" i="12"/>
  <c r="B399" i="10"/>
  <c r="B404" i="12"/>
  <c r="B403" i="10"/>
  <c r="B408" i="12"/>
  <c r="B407" i="10"/>
  <c r="B16" i="12"/>
  <c r="B15" i="10"/>
  <c r="B28" i="12"/>
  <c r="B27" i="10"/>
  <c r="B44" i="12"/>
  <c r="B43" i="10"/>
  <c r="B64" i="12"/>
  <c r="B63" i="10"/>
  <c r="B88" i="12"/>
  <c r="B87" i="10"/>
  <c r="B108" i="12"/>
  <c r="B107" i="10"/>
  <c r="B136" i="12"/>
  <c r="B135" i="10"/>
  <c r="B25" i="12"/>
  <c r="B24" i="10"/>
  <c r="B41" i="12"/>
  <c r="B40" i="10"/>
  <c r="B53" i="12"/>
  <c r="B52" i="10"/>
  <c r="B65" i="12"/>
  <c r="B64" i="10"/>
  <c r="B77" i="12"/>
  <c r="B76" i="10"/>
  <c r="B89" i="12"/>
  <c r="B88" i="10"/>
  <c r="B101" i="12"/>
  <c r="B100" i="10"/>
  <c r="B121" i="12"/>
  <c r="B120" i="10"/>
  <c r="B133" i="12"/>
  <c r="B132" i="10"/>
  <c r="B145" i="12"/>
  <c r="B144" i="10"/>
  <c r="B157" i="12"/>
  <c r="B156" i="10"/>
  <c r="B177" i="12"/>
  <c r="B176" i="10"/>
  <c r="B193" i="12"/>
  <c r="B192" i="10"/>
  <c r="B205" i="12"/>
  <c r="B204" i="10"/>
  <c r="B213" i="12"/>
  <c r="B212" i="10"/>
  <c r="B221" i="12"/>
  <c r="B220" i="10"/>
  <c r="B233" i="12"/>
  <c r="B232" i="10"/>
  <c r="B241" i="12"/>
  <c r="B240" i="10"/>
  <c r="B249" i="12"/>
  <c r="B248" i="10"/>
  <c r="B257" i="12"/>
  <c r="B256" i="10"/>
  <c r="B265" i="12"/>
  <c r="B264" i="10"/>
  <c r="B273" i="12"/>
  <c r="B272" i="10"/>
  <c r="B277" i="12"/>
  <c r="B276" i="10"/>
  <c r="B281" i="12"/>
  <c r="B280" i="10"/>
  <c r="B285" i="12"/>
  <c r="B284" i="10"/>
  <c r="B289" i="12"/>
  <c r="B288" i="10"/>
  <c r="B293" i="12"/>
  <c r="B292" i="10"/>
  <c r="B301" i="12"/>
  <c r="B300" i="10"/>
  <c r="B305" i="12"/>
  <c r="B304" i="10"/>
  <c r="B309" i="12"/>
  <c r="B308" i="10"/>
  <c r="B313" i="12"/>
  <c r="B312" i="10"/>
  <c r="B317" i="12"/>
  <c r="B316" i="10"/>
  <c r="B321" i="12"/>
  <c r="B320" i="10"/>
  <c r="B325" i="12"/>
  <c r="B324" i="10"/>
  <c r="B329" i="12"/>
  <c r="B328" i="10"/>
  <c r="B333" i="12"/>
  <c r="B332" i="10"/>
  <c r="B337" i="12"/>
  <c r="B336" i="10"/>
  <c r="B341" i="12"/>
  <c r="B340" i="10"/>
  <c r="B345" i="12"/>
  <c r="B344" i="10"/>
  <c r="B349" i="12"/>
  <c r="B348" i="10"/>
  <c r="B353" i="12"/>
  <c r="B352" i="10"/>
  <c r="B357" i="12"/>
  <c r="B356" i="10"/>
  <c r="B361" i="12"/>
  <c r="B360" i="10"/>
  <c r="B365" i="12"/>
  <c r="B364" i="10"/>
  <c r="B369" i="12"/>
  <c r="B368" i="10"/>
  <c r="B373" i="12"/>
  <c r="B372" i="10"/>
  <c r="B377" i="12"/>
  <c r="B376" i="10"/>
  <c r="B381" i="12"/>
  <c r="B380" i="10"/>
  <c r="B385" i="12"/>
  <c r="B384" i="10"/>
  <c r="B389" i="12"/>
  <c r="B388" i="10"/>
  <c r="B393" i="12"/>
  <c r="B392" i="10"/>
  <c r="B397" i="12"/>
  <c r="B396" i="10"/>
  <c r="B401" i="12"/>
  <c r="B400" i="10"/>
  <c r="B405" i="12"/>
  <c r="B404" i="10"/>
  <c r="B409" i="12"/>
  <c r="B408" i="10"/>
  <c r="B87" i="6"/>
  <c r="B87" i="9"/>
  <c r="B99" i="6"/>
  <c r="B99" i="9"/>
  <c r="B111" i="6"/>
  <c r="B111" i="9"/>
  <c r="B123" i="6"/>
  <c r="B123" i="9"/>
  <c r="B135" i="6"/>
  <c r="B135" i="9"/>
  <c r="B147" i="6"/>
  <c r="B147" i="9"/>
  <c r="B159" i="6"/>
  <c r="B159" i="9"/>
  <c r="B171" i="6"/>
  <c r="B171" i="9"/>
  <c r="B183" i="6"/>
  <c r="B183" i="9"/>
  <c r="B195" i="6"/>
  <c r="B195" i="9"/>
  <c r="B203" i="6"/>
  <c r="B203" i="9"/>
  <c r="B215" i="6"/>
  <c r="B215" i="9"/>
  <c r="B227" i="6"/>
  <c r="B227" i="9"/>
  <c r="B239" i="6"/>
  <c r="B239" i="9"/>
  <c r="B251" i="6"/>
  <c r="B251" i="9"/>
  <c r="B263" i="6"/>
  <c r="B263" i="9"/>
  <c r="B275" i="6"/>
  <c r="B275" i="9"/>
  <c r="B283" i="6"/>
  <c r="B283" i="9"/>
  <c r="B295" i="6"/>
  <c r="B295" i="9"/>
  <c r="B307" i="6"/>
  <c r="B307" i="9"/>
  <c r="B319" i="6"/>
  <c r="B319" i="9"/>
  <c r="B331" i="6"/>
  <c r="B331" i="9"/>
  <c r="B343" i="6"/>
  <c r="B343" i="9"/>
  <c r="B355" i="6"/>
  <c r="B355" i="9"/>
  <c r="B367" i="6"/>
  <c r="B367" i="9"/>
  <c r="B379" i="6"/>
  <c r="B379" i="9"/>
  <c r="B395" i="6"/>
  <c r="B395" i="9"/>
  <c r="B12" i="6"/>
  <c r="B12" i="9"/>
  <c r="B24" i="6"/>
  <c r="B24" i="9"/>
  <c r="B36" i="6"/>
  <c r="B36" i="9"/>
  <c r="B48" i="6"/>
  <c r="B48" i="9"/>
  <c r="B60" i="6"/>
  <c r="B60" i="9"/>
  <c r="B72" i="6"/>
  <c r="B72" i="9"/>
  <c r="B84" i="6"/>
  <c r="B84" i="9"/>
  <c r="B92" i="6"/>
  <c r="B92" i="9"/>
  <c r="B104" i="6"/>
  <c r="B104" i="9"/>
  <c r="B108" i="6"/>
  <c r="B108" i="9"/>
  <c r="B116" i="6"/>
  <c r="B116" i="9"/>
  <c r="B120" i="6"/>
  <c r="B120" i="9"/>
  <c r="B124" i="6"/>
  <c r="B124" i="9"/>
  <c r="B128" i="6"/>
  <c r="B128" i="9"/>
  <c r="B132" i="6"/>
  <c r="B132" i="9"/>
  <c r="B136" i="6"/>
  <c r="B136" i="9"/>
  <c r="B140" i="6"/>
  <c r="B140" i="9"/>
  <c r="B144" i="6"/>
  <c r="B144" i="9"/>
  <c r="B148" i="6"/>
  <c r="B148" i="9"/>
  <c r="B152" i="6"/>
  <c r="B152" i="9"/>
  <c r="B156" i="6"/>
  <c r="B156" i="9"/>
  <c r="B160" i="6"/>
  <c r="B160" i="9"/>
  <c r="B164" i="6"/>
  <c r="B164" i="9"/>
  <c r="B168" i="6"/>
  <c r="B168" i="9"/>
  <c r="B172" i="6"/>
  <c r="B172" i="9"/>
  <c r="B176" i="6"/>
  <c r="B176" i="9"/>
  <c r="B180" i="6"/>
  <c r="B180" i="9"/>
  <c r="B184" i="6"/>
  <c r="B184" i="9"/>
  <c r="B188" i="6"/>
  <c r="B188" i="9"/>
  <c r="B192" i="6"/>
  <c r="B192" i="9"/>
  <c r="B196" i="6"/>
  <c r="B196" i="9"/>
  <c r="B200" i="6"/>
  <c r="B200" i="9"/>
  <c r="B204" i="6"/>
  <c r="B204" i="9"/>
  <c r="B208" i="6"/>
  <c r="B208" i="9"/>
  <c r="B212" i="6"/>
  <c r="B212" i="9"/>
  <c r="B216" i="6"/>
  <c r="B216" i="9"/>
  <c r="B220" i="6"/>
  <c r="B220" i="9"/>
  <c r="B224" i="6"/>
  <c r="B224" i="9"/>
  <c r="B228" i="6"/>
  <c r="B228" i="9"/>
  <c r="B232" i="6"/>
  <c r="B232" i="9"/>
  <c r="B236" i="6"/>
  <c r="B236" i="9"/>
  <c r="B240" i="6"/>
  <c r="B240" i="9"/>
  <c r="B244" i="6"/>
  <c r="B244" i="9"/>
  <c r="B248" i="6"/>
  <c r="B248" i="9"/>
  <c r="B252" i="6"/>
  <c r="B252" i="9"/>
  <c r="B256" i="6"/>
  <c r="B256" i="9"/>
  <c r="B260" i="6"/>
  <c r="B260" i="9"/>
  <c r="B264" i="6"/>
  <c r="B264" i="9"/>
  <c r="B268" i="6"/>
  <c r="B268" i="9"/>
  <c r="B272" i="6"/>
  <c r="B272" i="9"/>
  <c r="B276" i="6"/>
  <c r="B276" i="9"/>
  <c r="B280" i="6"/>
  <c r="B280" i="9"/>
  <c r="B284" i="6"/>
  <c r="B284" i="9"/>
  <c r="B288" i="6"/>
  <c r="B288" i="9"/>
  <c r="B292" i="6"/>
  <c r="B292" i="9"/>
  <c r="B296" i="6"/>
  <c r="B296" i="9"/>
  <c r="B300" i="6"/>
  <c r="B300" i="9"/>
  <c r="B304" i="6"/>
  <c r="B304" i="9"/>
  <c r="B308" i="6"/>
  <c r="B308" i="9"/>
  <c r="B312" i="6"/>
  <c r="B312" i="9"/>
  <c r="B316" i="6"/>
  <c r="B316" i="9"/>
  <c r="B320" i="6"/>
  <c r="B320" i="9"/>
  <c r="B324" i="6"/>
  <c r="B324" i="9"/>
  <c r="B328" i="6"/>
  <c r="B328" i="9"/>
  <c r="B332" i="6"/>
  <c r="B332" i="9"/>
  <c r="B336" i="6"/>
  <c r="B336" i="9"/>
  <c r="B340" i="6"/>
  <c r="B340" i="9"/>
  <c r="B344" i="6"/>
  <c r="B344" i="9"/>
  <c r="B348" i="6"/>
  <c r="B348" i="9"/>
  <c r="B352" i="6"/>
  <c r="B352" i="9"/>
  <c r="B356" i="6"/>
  <c r="B356" i="9"/>
  <c r="B360" i="6"/>
  <c r="B360" i="9"/>
  <c r="B364" i="6"/>
  <c r="B364" i="9"/>
  <c r="B368" i="6"/>
  <c r="B368" i="9"/>
  <c r="B372" i="6"/>
  <c r="B372" i="9"/>
  <c r="B376" i="6"/>
  <c r="B376" i="9"/>
  <c r="B380" i="6"/>
  <c r="B380" i="9"/>
  <c r="B384" i="6"/>
  <c r="B384" i="9"/>
  <c r="B388" i="6"/>
  <c r="B388" i="9"/>
  <c r="B392" i="6"/>
  <c r="B392" i="9"/>
  <c r="B396" i="6"/>
  <c r="B396" i="9"/>
  <c r="B400" i="6"/>
  <c r="B400" i="9"/>
  <c r="B404" i="6"/>
  <c r="B404" i="9"/>
  <c r="B408" i="6"/>
  <c r="B408" i="9"/>
  <c r="B15" i="6"/>
  <c r="B15" i="9"/>
  <c r="B23" i="6"/>
  <c r="B23" i="9"/>
  <c r="B31" i="6"/>
  <c r="B31" i="9"/>
  <c r="B39" i="6"/>
  <c r="B39" i="9"/>
  <c r="B47" i="6"/>
  <c r="B47" i="9"/>
  <c r="B55" i="6"/>
  <c r="B55" i="9"/>
  <c r="B63" i="6"/>
  <c r="B63" i="9"/>
  <c r="B71" i="6"/>
  <c r="B71" i="9"/>
  <c r="B79" i="6"/>
  <c r="B79" i="9"/>
  <c r="B91" i="6"/>
  <c r="B91" i="9"/>
  <c r="B103" i="6"/>
  <c r="B103" i="9"/>
  <c r="B115" i="6"/>
  <c r="B115" i="9"/>
  <c r="B131" i="6"/>
  <c r="B131" i="9"/>
  <c r="B143" i="6"/>
  <c r="B143" i="9"/>
  <c r="B151" i="6"/>
  <c r="B151" i="9"/>
  <c r="B167" i="6"/>
  <c r="B167" i="9"/>
  <c r="B179" i="6"/>
  <c r="B179" i="9"/>
  <c r="B191" i="6"/>
  <c r="B191" i="9"/>
  <c r="B199" i="6"/>
  <c r="B199" i="9"/>
  <c r="B211" i="6"/>
  <c r="B211" i="9"/>
  <c r="B223" i="6"/>
  <c r="B223" i="9"/>
  <c r="B235" i="6"/>
  <c r="B235" i="9"/>
  <c r="B247" i="6"/>
  <c r="B247" i="9"/>
  <c r="B259" i="6"/>
  <c r="B259" i="9"/>
  <c r="B271" i="6"/>
  <c r="B271" i="9"/>
  <c r="B287" i="6"/>
  <c r="B287" i="9"/>
  <c r="B299" i="6"/>
  <c r="B299" i="9"/>
  <c r="B311" i="6"/>
  <c r="B311" i="9"/>
  <c r="B327" i="6"/>
  <c r="B327" i="9"/>
  <c r="B339" i="6"/>
  <c r="B339" i="9"/>
  <c r="B351" i="6"/>
  <c r="B351" i="9"/>
  <c r="B363" i="6"/>
  <c r="B363" i="9"/>
  <c r="B375" i="6"/>
  <c r="B375" i="9"/>
  <c r="B387" i="6"/>
  <c r="B387" i="9"/>
  <c r="B399" i="6"/>
  <c r="B399" i="9"/>
  <c r="B403" i="6"/>
  <c r="B403" i="9"/>
  <c r="B16" i="6"/>
  <c r="B16" i="9"/>
  <c r="B20" i="6"/>
  <c r="B20" i="9"/>
  <c r="B32" i="6"/>
  <c r="B32" i="9"/>
  <c r="B44" i="6"/>
  <c r="B44" i="9"/>
  <c r="B56" i="6"/>
  <c r="B56" i="9"/>
  <c r="B68" i="6"/>
  <c r="B68" i="9"/>
  <c r="B80" i="6"/>
  <c r="B80" i="9"/>
  <c r="B88" i="6"/>
  <c r="B88" i="9"/>
  <c r="B100" i="6"/>
  <c r="B100" i="9"/>
  <c r="B112" i="6"/>
  <c r="B112" i="9"/>
  <c r="B13" i="6"/>
  <c r="B13" i="9"/>
  <c r="B17" i="6"/>
  <c r="B17" i="9"/>
  <c r="B21" i="6"/>
  <c r="B21" i="9"/>
  <c r="B25" i="6"/>
  <c r="B25" i="9"/>
  <c r="B29" i="6"/>
  <c r="B29" i="9"/>
  <c r="B33" i="6"/>
  <c r="B33" i="9"/>
  <c r="B37" i="6"/>
  <c r="B37" i="9"/>
  <c r="B41" i="6"/>
  <c r="B41" i="9"/>
  <c r="B45" i="6"/>
  <c r="B45" i="9"/>
  <c r="B49" i="6"/>
  <c r="B49" i="9"/>
  <c r="B53" i="6"/>
  <c r="B53" i="9"/>
  <c r="B57" i="6"/>
  <c r="B57" i="9"/>
  <c r="B61" i="6"/>
  <c r="B61" i="9"/>
  <c r="B65" i="6"/>
  <c r="B65" i="9"/>
  <c r="B69" i="6"/>
  <c r="B69" i="9"/>
  <c r="B73" i="6"/>
  <c r="B73" i="9"/>
  <c r="B77" i="6"/>
  <c r="B77" i="9"/>
  <c r="B81" i="6"/>
  <c r="B81" i="9"/>
  <c r="B85" i="6"/>
  <c r="B85" i="9"/>
  <c r="B89" i="6"/>
  <c r="B89" i="9"/>
  <c r="B93" i="6"/>
  <c r="B93" i="9"/>
  <c r="B97" i="6"/>
  <c r="B97" i="9"/>
  <c r="B101" i="6"/>
  <c r="B101" i="9"/>
  <c r="B105" i="6"/>
  <c r="B105" i="9"/>
  <c r="B109" i="6"/>
  <c r="B109" i="9"/>
  <c r="B113" i="6"/>
  <c r="B113" i="9"/>
  <c r="B117" i="6"/>
  <c r="B117" i="9"/>
  <c r="B121" i="6"/>
  <c r="B121" i="9"/>
  <c r="B125" i="6"/>
  <c r="B125" i="9"/>
  <c r="B129" i="6"/>
  <c r="B129" i="9"/>
  <c r="B133" i="6"/>
  <c r="B133" i="9"/>
  <c r="B137" i="6"/>
  <c r="B137" i="9"/>
  <c r="B141" i="6"/>
  <c r="B141" i="9"/>
  <c r="B145" i="6"/>
  <c r="B145" i="9"/>
  <c r="B149" i="6"/>
  <c r="B149" i="9"/>
  <c r="B153" i="6"/>
  <c r="B153" i="9"/>
  <c r="B157" i="6"/>
  <c r="B157" i="9"/>
  <c r="B161" i="6"/>
  <c r="B161" i="9"/>
  <c r="B165" i="6"/>
  <c r="B165" i="9"/>
  <c r="B169" i="6"/>
  <c r="B169" i="9"/>
  <c r="B173" i="6"/>
  <c r="B173" i="9"/>
  <c r="B177" i="6"/>
  <c r="B177" i="9"/>
  <c r="B181" i="6"/>
  <c r="B181" i="9"/>
  <c r="B185" i="6"/>
  <c r="B185" i="9"/>
  <c r="B189" i="6"/>
  <c r="B189" i="9"/>
  <c r="B193" i="6"/>
  <c r="B193" i="9"/>
  <c r="B197" i="6"/>
  <c r="B197" i="9"/>
  <c r="B201" i="6"/>
  <c r="B201" i="9"/>
  <c r="B205" i="6"/>
  <c r="B205" i="9"/>
  <c r="B209" i="6"/>
  <c r="B209" i="9"/>
  <c r="B213" i="6"/>
  <c r="B213" i="9"/>
  <c r="B217" i="6"/>
  <c r="B217" i="9"/>
  <c r="B221" i="6"/>
  <c r="B221" i="9"/>
  <c r="B225" i="6"/>
  <c r="B225" i="9"/>
  <c r="B229" i="6"/>
  <c r="B229" i="9"/>
  <c r="B233" i="6"/>
  <c r="B233" i="9"/>
  <c r="B237" i="6"/>
  <c r="B237" i="9"/>
  <c r="B241" i="6"/>
  <c r="B241" i="9"/>
  <c r="B245" i="6"/>
  <c r="B245" i="9"/>
  <c r="B249" i="6"/>
  <c r="B249" i="9"/>
  <c r="B253" i="6"/>
  <c r="B253" i="9"/>
  <c r="B257" i="6"/>
  <c r="B257" i="9"/>
  <c r="B261" i="6"/>
  <c r="B261" i="9"/>
  <c r="B265" i="6"/>
  <c r="B265" i="9"/>
  <c r="B269" i="6"/>
  <c r="B269" i="9"/>
  <c r="B273" i="6"/>
  <c r="B273" i="9"/>
  <c r="B277" i="6"/>
  <c r="B277" i="9"/>
  <c r="B281" i="6"/>
  <c r="B281" i="9"/>
  <c r="B285" i="6"/>
  <c r="B285" i="9"/>
  <c r="B289" i="6"/>
  <c r="B289" i="9"/>
  <c r="B293" i="6"/>
  <c r="B293" i="9"/>
  <c r="B297" i="6"/>
  <c r="B297" i="9"/>
  <c r="B301" i="6"/>
  <c r="B301" i="9"/>
  <c r="B305" i="6"/>
  <c r="B305" i="9"/>
  <c r="B309" i="6"/>
  <c r="B309" i="9"/>
  <c r="B313" i="6"/>
  <c r="B313" i="9"/>
  <c r="B317" i="6"/>
  <c r="B317" i="9"/>
  <c r="B321" i="6"/>
  <c r="B321" i="9"/>
  <c r="B325" i="6"/>
  <c r="B325" i="9"/>
  <c r="B329" i="6"/>
  <c r="B329" i="9"/>
  <c r="B333" i="6"/>
  <c r="B333" i="9"/>
  <c r="B337" i="6"/>
  <c r="B337" i="9"/>
  <c r="B341" i="6"/>
  <c r="B341" i="9"/>
  <c r="B345" i="6"/>
  <c r="B345" i="9"/>
  <c r="B349" i="6"/>
  <c r="B349" i="9"/>
  <c r="B353" i="6"/>
  <c r="B353" i="9"/>
  <c r="B357" i="6"/>
  <c r="B357" i="9"/>
  <c r="B361" i="6"/>
  <c r="B361" i="9"/>
  <c r="B365" i="6"/>
  <c r="B365" i="9"/>
  <c r="B369" i="6"/>
  <c r="B369" i="9"/>
  <c r="B373" i="6"/>
  <c r="B373" i="9"/>
  <c r="B377" i="6"/>
  <c r="B377" i="9"/>
  <c r="B381" i="6"/>
  <c r="B381" i="9"/>
  <c r="B385" i="6"/>
  <c r="B385" i="9"/>
  <c r="B389" i="6"/>
  <c r="B389" i="9"/>
  <c r="B393" i="6"/>
  <c r="B393" i="9"/>
  <c r="B397" i="6"/>
  <c r="B397" i="9"/>
  <c r="B401" i="6"/>
  <c r="B401" i="9"/>
  <c r="B405" i="6"/>
  <c r="B405" i="9"/>
  <c r="B11" i="6"/>
  <c r="B11" i="9"/>
  <c r="B19" i="6"/>
  <c r="B19" i="9"/>
  <c r="B27" i="6"/>
  <c r="B27" i="9"/>
  <c r="B35" i="6"/>
  <c r="B35" i="9"/>
  <c r="B43" i="6"/>
  <c r="B43" i="9"/>
  <c r="B51" i="6"/>
  <c r="B51" i="9"/>
  <c r="B59" i="6"/>
  <c r="B59" i="9"/>
  <c r="B67" i="6"/>
  <c r="B67" i="9"/>
  <c r="B75" i="6"/>
  <c r="B75" i="9"/>
  <c r="B83" i="6"/>
  <c r="B83" i="9"/>
  <c r="B95" i="6"/>
  <c r="B95" i="9"/>
  <c r="B107" i="6"/>
  <c r="B107" i="9"/>
  <c r="B119" i="6"/>
  <c r="B119" i="9"/>
  <c r="B127" i="6"/>
  <c r="B127" i="9"/>
  <c r="B139" i="6"/>
  <c r="B139" i="9"/>
  <c r="B155" i="6"/>
  <c r="B155" i="9"/>
  <c r="B163" i="6"/>
  <c r="B163" i="9"/>
  <c r="B175" i="6"/>
  <c r="B175" i="9"/>
  <c r="B187" i="6"/>
  <c r="B187" i="9"/>
  <c r="B207" i="6"/>
  <c r="B207" i="9"/>
  <c r="B219" i="6"/>
  <c r="B219" i="9"/>
  <c r="B231" i="6"/>
  <c r="B231" i="9"/>
  <c r="B243" i="6"/>
  <c r="B243" i="9"/>
  <c r="B255" i="6"/>
  <c r="B255" i="9"/>
  <c r="B267" i="6"/>
  <c r="B267" i="9"/>
  <c r="B279" i="6"/>
  <c r="B279" i="9"/>
  <c r="B291" i="6"/>
  <c r="B291" i="9"/>
  <c r="B303" i="6"/>
  <c r="B303" i="9"/>
  <c r="B315" i="6"/>
  <c r="B315" i="9"/>
  <c r="B323" i="6"/>
  <c r="B323" i="9"/>
  <c r="B335" i="6"/>
  <c r="B335" i="9"/>
  <c r="B347" i="6"/>
  <c r="B347" i="9"/>
  <c r="B359" i="6"/>
  <c r="B359" i="9"/>
  <c r="B371" i="6"/>
  <c r="B371" i="9"/>
  <c r="B383" i="6"/>
  <c r="B383" i="9"/>
  <c r="B391" i="6"/>
  <c r="B391" i="9"/>
  <c r="B407" i="6"/>
  <c r="B407" i="9"/>
  <c r="B28" i="6"/>
  <c r="B28" i="9"/>
  <c r="B40" i="6"/>
  <c r="B40" i="9"/>
  <c r="B52" i="6"/>
  <c r="B52" i="9"/>
  <c r="B64" i="6"/>
  <c r="B64" i="9"/>
  <c r="B76" i="6"/>
  <c r="B76" i="9"/>
  <c r="B96" i="6"/>
  <c r="B96" i="9"/>
  <c r="B9" i="6"/>
  <c r="B9" i="9"/>
  <c r="B14" i="6"/>
  <c r="B14" i="9"/>
  <c r="B18" i="6"/>
  <c r="B18" i="9"/>
  <c r="B22" i="6"/>
  <c r="B22" i="9"/>
  <c r="B26" i="6"/>
  <c r="B26" i="9"/>
  <c r="B30" i="6"/>
  <c r="B30" i="9"/>
  <c r="B34" i="6"/>
  <c r="B34" i="9"/>
  <c r="B38" i="6"/>
  <c r="B38" i="9"/>
  <c r="B42" i="6"/>
  <c r="B42" i="9"/>
  <c r="B46" i="6"/>
  <c r="B46" i="9"/>
  <c r="B50" i="6"/>
  <c r="B50" i="9"/>
  <c r="B54" i="6"/>
  <c r="B54" i="9"/>
  <c r="B58" i="6"/>
  <c r="B58" i="9"/>
  <c r="B62" i="6"/>
  <c r="B62" i="9"/>
  <c r="B66" i="6"/>
  <c r="B66" i="9"/>
  <c r="B70" i="6"/>
  <c r="B70" i="9"/>
  <c r="B74" i="6"/>
  <c r="B74" i="9"/>
  <c r="B78" i="6"/>
  <c r="B78" i="9"/>
  <c r="B82" i="6"/>
  <c r="B82" i="9"/>
  <c r="B86" i="6"/>
  <c r="B86" i="9"/>
  <c r="B90" i="6"/>
  <c r="B90" i="9"/>
  <c r="B94" i="6"/>
  <c r="B94" i="9"/>
  <c r="B98" i="6"/>
  <c r="B98" i="9"/>
  <c r="B102" i="6"/>
  <c r="B102" i="9"/>
  <c r="B106" i="6"/>
  <c r="B106" i="9"/>
  <c r="B110" i="6"/>
  <c r="B110" i="9"/>
  <c r="B114" i="6"/>
  <c r="B114" i="9"/>
  <c r="B118" i="6"/>
  <c r="B118" i="9"/>
  <c r="B122" i="6"/>
  <c r="B122" i="9"/>
  <c r="B126" i="6"/>
  <c r="B126" i="9"/>
  <c r="B130" i="6"/>
  <c r="B130" i="9"/>
  <c r="B134" i="6"/>
  <c r="B134" i="9"/>
  <c r="B138" i="6"/>
  <c r="B138" i="9"/>
  <c r="B142" i="6"/>
  <c r="B142" i="9"/>
  <c r="B146" i="6"/>
  <c r="B146" i="9"/>
  <c r="B150" i="6"/>
  <c r="B150" i="9"/>
  <c r="B154" i="6"/>
  <c r="B154" i="9"/>
  <c r="B158" i="6"/>
  <c r="B158" i="9"/>
  <c r="B162" i="6"/>
  <c r="B162" i="9"/>
  <c r="B166" i="6"/>
  <c r="B166" i="9"/>
  <c r="B170" i="6"/>
  <c r="B170" i="9"/>
  <c r="B174" i="6"/>
  <c r="B174" i="9"/>
  <c r="B178" i="6"/>
  <c r="B178" i="9"/>
  <c r="B182" i="6"/>
  <c r="B182" i="9"/>
  <c r="B186" i="6"/>
  <c r="B186" i="9"/>
  <c r="B190" i="6"/>
  <c r="B190" i="9"/>
  <c r="B194" i="6"/>
  <c r="B194" i="9"/>
  <c r="B198" i="6"/>
  <c r="B198" i="9"/>
  <c r="B202" i="6"/>
  <c r="B202" i="9"/>
  <c r="B206" i="6"/>
  <c r="B206" i="9"/>
  <c r="B210" i="6"/>
  <c r="B210" i="9"/>
  <c r="B214" i="6"/>
  <c r="B214" i="9"/>
  <c r="B218" i="6"/>
  <c r="B218" i="9"/>
  <c r="B222" i="6"/>
  <c r="B222" i="9"/>
  <c r="B226" i="6"/>
  <c r="B226" i="9"/>
  <c r="B230" i="6"/>
  <c r="B230" i="9"/>
  <c r="B234" i="6"/>
  <c r="B234" i="9"/>
  <c r="B238" i="6"/>
  <c r="B238" i="9"/>
  <c r="B242" i="6"/>
  <c r="B242" i="9"/>
  <c r="B246" i="6"/>
  <c r="B246" i="9"/>
  <c r="B250" i="6"/>
  <c r="B250" i="9"/>
  <c r="B254" i="6"/>
  <c r="B254" i="9"/>
  <c r="B258" i="6"/>
  <c r="B258" i="9"/>
  <c r="B262" i="6"/>
  <c r="B262" i="9"/>
  <c r="B266" i="6"/>
  <c r="B266" i="9"/>
  <c r="B270" i="6"/>
  <c r="B270" i="9"/>
  <c r="B274" i="6"/>
  <c r="B274" i="9"/>
  <c r="B278" i="6"/>
  <c r="B278" i="9"/>
  <c r="B282" i="6"/>
  <c r="B282" i="9"/>
  <c r="B286" i="6"/>
  <c r="B286" i="9"/>
  <c r="B290" i="6"/>
  <c r="B290" i="9"/>
  <c r="B294" i="6"/>
  <c r="B294" i="9"/>
  <c r="B298" i="6"/>
  <c r="B298" i="9"/>
  <c r="B302" i="6"/>
  <c r="B302" i="9"/>
  <c r="B306" i="6"/>
  <c r="B306" i="9"/>
  <c r="B310" i="6"/>
  <c r="B310" i="9"/>
  <c r="B314" i="6"/>
  <c r="B314" i="9"/>
  <c r="B318" i="6"/>
  <c r="B318" i="9"/>
  <c r="B322" i="6"/>
  <c r="B322" i="9"/>
  <c r="B326" i="6"/>
  <c r="B326" i="9"/>
  <c r="B330" i="6"/>
  <c r="B330" i="9"/>
  <c r="B334" i="6"/>
  <c r="B334" i="9"/>
  <c r="B338" i="6"/>
  <c r="B338" i="9"/>
  <c r="B342" i="6"/>
  <c r="B342" i="9"/>
  <c r="B346" i="6"/>
  <c r="B346" i="9"/>
  <c r="B350" i="6"/>
  <c r="B350" i="9"/>
  <c r="B354" i="6"/>
  <c r="B354" i="9"/>
  <c r="B358" i="6"/>
  <c r="B358" i="9"/>
  <c r="B362" i="6"/>
  <c r="B362" i="9"/>
  <c r="B366" i="6"/>
  <c r="B366" i="9"/>
  <c r="B370" i="6"/>
  <c r="B370" i="9"/>
  <c r="B374" i="6"/>
  <c r="B374" i="9"/>
  <c r="B378" i="6"/>
  <c r="B378" i="9"/>
  <c r="B382" i="6"/>
  <c r="B382" i="9"/>
  <c r="B386" i="6"/>
  <c r="B386" i="9"/>
  <c r="B390" i="6"/>
  <c r="B390" i="9"/>
  <c r="B394" i="6"/>
  <c r="B394" i="9"/>
  <c r="B398" i="6"/>
  <c r="B398" i="9"/>
  <c r="B402" i="6"/>
  <c r="B402" i="9"/>
  <c r="B406" i="6"/>
  <c r="B406" i="9"/>
  <c r="K54" i="13" l="1"/>
  <c r="L39" i="18"/>
  <c r="J32" i="15"/>
  <c r="J33" i="15"/>
  <c r="J31" i="15"/>
  <c r="J30" i="15"/>
  <c r="J61" i="13"/>
  <c r="J60" i="13"/>
  <c r="J59" i="13"/>
  <c r="J58" i="13"/>
  <c r="L54" i="13"/>
  <c r="K39" i="18"/>
  <c r="I62" i="13"/>
  <c r="I34" i="15"/>
</calcChain>
</file>

<file path=xl/sharedStrings.xml><?xml version="1.0" encoding="utf-8"?>
<sst xmlns="http://schemas.openxmlformats.org/spreadsheetml/2006/main" count="465" uniqueCount="184">
  <si>
    <t>ISI BIODATA SEKOLAH</t>
  </si>
  <si>
    <t>Jenis Sekolah</t>
  </si>
  <si>
    <t>:</t>
  </si>
  <si>
    <t>Nama Sekolah</t>
  </si>
  <si>
    <t>Provinsi/Kota</t>
  </si>
  <si>
    <t>Kabupaten/Kota</t>
  </si>
  <si>
    <t>NPSN</t>
  </si>
  <si>
    <t>Sekolah Pelaksana UN</t>
  </si>
  <si>
    <t>Alamat Sekolah</t>
  </si>
  <si>
    <t>Website dan Email</t>
  </si>
  <si>
    <t>http://sman1meukek.sch.id/. Email : sman_1_meukek@yahoo.com</t>
  </si>
  <si>
    <t>Nama Kepala Sekolah</t>
  </si>
  <si>
    <t>Drs. IRWADI</t>
  </si>
  <si>
    <t>NIP Kepala Sekolah</t>
  </si>
  <si>
    <t>19681012 199702 1 004</t>
  </si>
  <si>
    <t>Alamat Surat</t>
  </si>
  <si>
    <t>Meukek</t>
  </si>
  <si>
    <t>Tanggal Surat</t>
  </si>
  <si>
    <t>Tahun Ajaran</t>
  </si>
  <si>
    <t>2018/2019</t>
  </si>
  <si>
    <t>No Surat Keluar</t>
  </si>
  <si>
    <t>422.7/445/2019</t>
  </si>
  <si>
    <t>Kurikulum</t>
  </si>
  <si>
    <t>Create By: Maulidaini, S.Pd.I</t>
  </si>
  <si>
    <t>NISN</t>
  </si>
  <si>
    <t>No</t>
  </si>
  <si>
    <t>Nama</t>
  </si>
  <si>
    <t>Jenis Kelamin</t>
  </si>
  <si>
    <t>NIS</t>
  </si>
  <si>
    <t>Tempat Lahir</t>
  </si>
  <si>
    <t>Tgl Lahir</t>
  </si>
  <si>
    <t>No Peserta Ujian</t>
  </si>
  <si>
    <t>Nama Ortu/ Wali</t>
  </si>
  <si>
    <t>3-17-06-21-016-001-8</t>
  </si>
  <si>
    <t>ENTRI BIODATA SISWA</t>
  </si>
  <si>
    <t>Pendidikan Kewarganegaraan</t>
  </si>
  <si>
    <t>Bahasa Indonesia</t>
  </si>
  <si>
    <t>Matematika</t>
  </si>
  <si>
    <t>Bahasa Inggris</t>
  </si>
  <si>
    <t>Seni Budaya</t>
  </si>
  <si>
    <t>Kewira Usahaan</t>
  </si>
  <si>
    <t>Kompetensi Kejuruan</t>
  </si>
  <si>
    <t>MAPPING MATA PELAJARAN</t>
  </si>
  <si>
    <t>CATATAN:</t>
  </si>
  <si>
    <r>
      <t xml:space="preserve">PENULISAN </t>
    </r>
    <r>
      <rPr>
        <b/>
        <sz val="12"/>
        <color rgb="FFC00000"/>
        <rFont val="Calibri"/>
        <family val="2"/>
      </rPr>
      <t>NAMA KELOMPOK MAPEL</t>
    </r>
    <r>
      <rPr>
        <b/>
        <sz val="12"/>
        <color indexed="8"/>
        <rFont val="Calibri"/>
        <family val="2"/>
      </rPr>
      <t xml:space="preserve"> DAN PENULISAN </t>
    </r>
    <r>
      <rPr>
        <b/>
        <sz val="12"/>
        <color rgb="FFC00000"/>
        <rFont val="Calibri"/>
        <family val="2"/>
      </rPr>
      <t>NAMA MAPEL</t>
    </r>
    <r>
      <rPr>
        <b/>
        <sz val="12"/>
        <color indexed="8"/>
        <rFont val="Calibri"/>
        <family val="2"/>
      </rPr>
      <t xml:space="preserve"> DI SHEET INI AKAN MENAMPILKAN PADA SHEET </t>
    </r>
    <r>
      <rPr>
        <b/>
        <sz val="12"/>
        <color rgb="FFC00000"/>
        <rFont val="Calibri"/>
        <family val="2"/>
      </rPr>
      <t>CETAK SKHUN</t>
    </r>
    <r>
      <rPr>
        <b/>
        <sz val="12"/>
        <color indexed="8"/>
        <rFont val="Calibri"/>
        <family val="2"/>
      </rPr>
      <t>. BILA DI KOSONGKON ATAU DIHAPUS MAKA PADA SHEET CETAK BISA DISEMBUNYIKAN BARISNYA (ROWS) DAN JUGA BISA DITAMPILKAN KEMBALI</t>
    </r>
  </si>
  <si>
    <t>ISI NIALI RAPOR</t>
  </si>
  <si>
    <t>I</t>
  </si>
  <si>
    <t>II</t>
  </si>
  <si>
    <t>III</t>
  </si>
  <si>
    <t>IV</t>
  </si>
  <si>
    <t>V</t>
  </si>
  <si>
    <t>SEMESTER</t>
  </si>
  <si>
    <t>VI</t>
  </si>
  <si>
    <t>Rata2</t>
  </si>
  <si>
    <t>ISI NIALI UN</t>
  </si>
  <si>
    <t>MATEMATIKA</t>
  </si>
  <si>
    <t>TEORI KEJURUAN</t>
  </si>
  <si>
    <t>JUMLAH</t>
  </si>
  <si>
    <t>B.INDONESIA</t>
  </si>
  <si>
    <t>B.INGGRIS</t>
  </si>
  <si>
    <t>KATEGORI</t>
  </si>
  <si>
    <t>RERATA</t>
  </si>
  <si>
    <t>NO</t>
  </si>
  <si>
    <t>NAMA</t>
  </si>
  <si>
    <t>REKAP</t>
  </si>
  <si>
    <t>PERINGKAT NILAI USBN</t>
  </si>
  <si>
    <t>RANGKING RAPOR</t>
  </si>
  <si>
    <t>RANGKING UN</t>
  </si>
  <si>
    <t>ISI NIALI USBN</t>
  </si>
  <si>
    <t>NILAI RAPOR</t>
  </si>
  <si>
    <t>ISI NILAI</t>
  </si>
  <si>
    <t>NILAI UN</t>
  </si>
  <si>
    <t>JUMLAH NILAI RAPOR + US + UN</t>
  </si>
  <si>
    <t>NILAI US/USBN</t>
  </si>
  <si>
    <t>RERATA RAPOR + US + UN</t>
  </si>
  <si>
    <t>PERINGKAT  RAPOR + US + UN</t>
  </si>
  <si>
    <t>2006</t>
  </si>
  <si>
    <t>SERTIFIKAT HASIL UJIAN SEMENTARA (SHUS)</t>
  </si>
  <si>
    <t>SILAHKAN DI ISI DAN DICARI SISWA YANG MAU DI CETAK PADA KOLOM NOMOR URUT DI BAWAH dan Tekan ENTER</t>
  </si>
  <si>
    <t xml:space="preserve"> </t>
  </si>
  <si>
    <t>No Urut</t>
  </si>
  <si>
    <t>Tempat dan tanggal lahir</t>
  </si>
  <si>
    <t>Nama Orang tua/wali</t>
  </si>
  <si>
    <t>No. Ujian</t>
  </si>
  <si>
    <t>Nomor Induk Siswa</t>
  </si>
  <si>
    <t>Nomor Induk Siswa Nasional</t>
  </si>
  <si>
    <t>Nama Peserta</t>
  </si>
  <si>
    <t>Nomor Peserta Ujian Nasional</t>
  </si>
  <si>
    <t>Sekolah Asal</t>
  </si>
  <si>
    <t>Designed by Maulidaini, S.Pd.I</t>
  </si>
  <si>
    <t>Cetak dari Nomor Urut</t>
  </si>
  <si>
    <t>MATA PELAJARAN</t>
  </si>
  <si>
    <t>Nilai Rata-rata Rapor</t>
  </si>
  <si>
    <t>Nilai Ujian Sekolah</t>
  </si>
  <si>
    <t>Ke Nomor Urut</t>
  </si>
  <si>
    <t>Sheet ini diprotect dengan Password: maulidaini</t>
  </si>
  <si>
    <t>Rata-rata</t>
  </si>
  <si>
    <t>MATA PELAJARAN UJIAN NASIONAL</t>
  </si>
  <si>
    <t>Kategori Nilai</t>
  </si>
  <si>
    <t xml:space="preserve"> 1. Bahasa Indonesia</t>
  </si>
  <si>
    <t xml:space="preserve"> 2. Bahasa Inggris</t>
  </si>
  <si>
    <t xml:space="preserve"> 3. Matematika</t>
  </si>
  <si>
    <t>Robah disini untuk kepala Sekolah Atau Madrasah</t>
  </si>
  <si>
    <t>Jumlah</t>
  </si>
  <si>
    <t>Kepala Sekolah,</t>
  </si>
  <si>
    <t xml:space="preserve"> 4. Teori Kejuruan</t>
  </si>
  <si>
    <t>SURAT KETERANGAN LULUS (SKL)</t>
  </si>
  <si>
    <t>LULUS</t>
  </si>
  <si>
    <t>Nilai UN</t>
  </si>
  <si>
    <t>Demikian Surat Keterangan ini kami buat dengan Sebenarnya untuk dapat dipergunakan seperlunya dan surat keterangan ini berlaku sampai dengan dikeluarkannya Ijazah Asli</t>
  </si>
  <si>
    <t>SURAT KETERANGAN BERKELAKUAN BAIK (SKBB)</t>
  </si>
  <si>
    <t>CETAK DARI NOMOR</t>
  </si>
  <si>
    <t>SAMPAI KE NOMOR</t>
  </si>
  <si>
    <t xml:space="preserve">Demikian Surat Keterangan ini kami buat dengan Sebenarnya untuk dapat dipergunakan seperlunya. </t>
  </si>
  <si>
    <t>KEMENTERIAN PENDIDIKAN DAN KEBUDAYAAN</t>
  </si>
  <si>
    <t>REPUBLIK INDONESIA</t>
  </si>
  <si>
    <t>IJAZAH</t>
  </si>
  <si>
    <t>(SEMENTARA)</t>
  </si>
  <si>
    <t>Nomor Pokok Sekolah Nasional</t>
  </si>
  <si>
    <t>Cetak Ijazah Siswa dari Nomor Urut</t>
  </si>
  <si>
    <t xml:space="preserve">Kabupaten/Kota </t>
  </si>
  <si>
    <t xml:space="preserve">Provinsi </t>
  </si>
  <si>
    <t>menerangkan bahwa :</t>
  </si>
  <si>
    <t>nama</t>
  </si>
  <si>
    <t>tempat dan tanggal lahir</t>
  </si>
  <si>
    <t>nama orang tua/wali</t>
  </si>
  <si>
    <t xml:space="preserve">nomor induk siswa </t>
  </si>
  <si>
    <t>nomor induk siswa nasional</t>
  </si>
  <si>
    <t>nomor peserta ujian nasional</t>
  </si>
  <si>
    <t>dari satuan pendidikan setelah memenuhi seluruh kriteria susuai dengan  peraturan perundang-undangan.</t>
  </si>
  <si>
    <t>DAFTAR NILAI</t>
  </si>
  <si>
    <t>Sekolah Menengah Kejuruan</t>
  </si>
  <si>
    <t>Pendidikan Agama</t>
  </si>
  <si>
    <t>0001245630</t>
  </si>
  <si>
    <t>2568</t>
  </si>
  <si>
    <t>Tapaktuan</t>
  </si>
  <si>
    <t>Afdhal doang</t>
  </si>
  <si>
    <t>Penjaskes</t>
  </si>
  <si>
    <t>I. Normatif</t>
  </si>
  <si>
    <t>II. Adaptif</t>
  </si>
  <si>
    <t>Ilmu Pengetahuan Alam (IPA)</t>
  </si>
  <si>
    <t>Ilmu Pengetahuan Sosial (IPS)</t>
  </si>
  <si>
    <t>Keterampilan Komputer dan Pengelolaan Informasi (KKPI)</t>
  </si>
  <si>
    <t>Muatan Lokal</t>
  </si>
  <si>
    <t>III. Produktif</t>
  </si>
  <si>
    <t>Dasar Kompetensi Kejuruan</t>
  </si>
  <si>
    <t>Dinas Pendidik dan Kebudayaan</t>
  </si>
  <si>
    <t>Kompetensi Keahlian</t>
  </si>
  <si>
    <t>Program Studi Keahlian</t>
  </si>
  <si>
    <t>Program</t>
  </si>
  <si>
    <t>Program 3 Tahun</t>
  </si>
  <si>
    <t>Sekolah Asal / NPSN</t>
  </si>
  <si>
    <t>sekolah penyelenggara Ujian Sekolah</t>
  </si>
  <si>
    <t>sekolah penyelenggara Ujian Nasional</t>
  </si>
  <si>
    <t>Sekolah Pelaksana US</t>
  </si>
  <si>
    <t>NIP</t>
  </si>
  <si>
    <t>Berdasarkan Juknis Penulisan Ijazah No. 0038/D/HK/2019</t>
  </si>
  <si>
    <t>Kepala Sekolah</t>
  </si>
  <si>
    <t>Satuan Pendidikan</t>
  </si>
  <si>
    <t>Keuangan</t>
  </si>
  <si>
    <t>Maulidaini</t>
  </si>
  <si>
    <t>Fisika</t>
  </si>
  <si>
    <t>Kimia</t>
  </si>
  <si>
    <t>a. Bahasa Sunda</t>
  </si>
  <si>
    <t>Laki-laki</t>
  </si>
  <si>
    <t>SMKN 1 Majalengka</t>
  </si>
  <si>
    <t>Jawa Barat</t>
  </si>
  <si>
    <t>Majalengka</t>
  </si>
  <si>
    <t>Jl. Cibiru No. 01</t>
  </si>
  <si>
    <t>Syarlisma</t>
  </si>
  <si>
    <t>2315</t>
  </si>
  <si>
    <t>0002315665</t>
  </si>
  <si>
    <t>Sawang</t>
  </si>
  <si>
    <t>3-17-06-21-016-001-9</t>
  </si>
  <si>
    <t>3-17-06-21-016-001-10</t>
  </si>
  <si>
    <t>Siapa</t>
  </si>
  <si>
    <t>kagak tau</t>
  </si>
  <si>
    <t>0002356894</t>
  </si>
  <si>
    <t>2536</t>
  </si>
  <si>
    <t>Perempuan</t>
  </si>
  <si>
    <t>Wanita</t>
  </si>
  <si>
    <t>b. ..................</t>
  </si>
  <si>
    <t>Teknik Otomotif</t>
  </si>
  <si>
    <t>Teknik Elektronika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</si>
</sst>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421]dd\ mmmm\ yyyy;@"/>
    <numFmt numFmtId="165" formatCode="0.0"/>
    <numFmt numFmtId="166" formatCode="_(* #,##0.00_);_(* \(#,##0.00\);_(* &quot;-&quot;_);_(@_)"/>
    <numFmt numFmtId="167" formatCode="_(* #,##0.0_);_(* \(#,##0.0\);_(* &quot;-&quot;_);_(@_)"/>
    <numFmt numFmtId="168" formatCode="hh:mm:ss\ AM/PM"/>
  </numFmts>
  <fonts count="106">
    <font>
      <sz val="11"/>
      <color theme="1"/>
      <name val="Calibri"/>
      <family val="2"/>
      <charset val="1"/>
      <scheme val="minor"/>
    </font>
    <font>
      <sz val="11"/>
      <color theme="1"/>
      <name val="Calibri"/>
      <family val="2"/>
    </font>
    <font>
      <sz val="24"/>
      <color rgb="FFFFFFFF"/>
      <name val="Arial Black"/>
      <family val="2"/>
    </font>
    <font>
      <sz val="12"/>
      <color rgb="FF000000"/>
      <name val="Times New Roman"/>
      <family val="1"/>
    </font>
    <font>
      <b/>
      <i/>
      <sz val="11"/>
      <color rgb="FF000000"/>
      <name val="Times New Roman"/>
      <family val="1"/>
    </font>
    <font>
      <sz val="11"/>
      <color indexed="8"/>
      <name val="Calibri"/>
      <family val="2"/>
      <charset val="1"/>
    </font>
    <font>
      <sz val="11"/>
      <color theme="1"/>
      <name val="Calibri"/>
      <family val="2"/>
      <scheme val="minor"/>
    </font>
    <font>
      <b/>
      <sz val="12"/>
      <color rgb="FF000000"/>
      <name val="Calibri"/>
      <family val="2"/>
    </font>
    <font>
      <b/>
      <sz val="15"/>
      <color theme="1"/>
      <name val="Calibri"/>
      <family val="2"/>
      <scheme val="minor"/>
    </font>
    <font>
      <sz val="11"/>
      <color theme="0"/>
      <name val="Calibri"/>
      <family val="2"/>
      <charset val="1"/>
      <scheme val="minor"/>
    </font>
    <font>
      <b/>
      <sz val="11"/>
      <color indexed="8"/>
      <name val="Times New Roman"/>
      <family val="1"/>
    </font>
    <font>
      <sz val="11"/>
      <color indexed="8"/>
      <name val="Comic Sans MS"/>
      <family val="4"/>
    </font>
    <font>
      <sz val="11"/>
      <name val="Comic Sans MS"/>
      <family val="4"/>
    </font>
    <font>
      <b/>
      <sz val="16"/>
      <color theme="0"/>
      <name val="Calibri"/>
      <family val="2"/>
    </font>
    <font>
      <b/>
      <sz val="12"/>
      <color indexed="8"/>
      <name val="Calibri"/>
      <family val="2"/>
    </font>
    <font>
      <b/>
      <sz val="12"/>
      <color rgb="FFC00000"/>
      <name val="Calibri"/>
      <family val="2"/>
    </font>
    <font>
      <b/>
      <sz val="12"/>
      <color rgb="FF000000"/>
      <name val="Cambria"/>
      <family val="1"/>
    </font>
    <font>
      <b/>
      <sz val="12"/>
      <color theme="1"/>
      <name val="Cambria"/>
      <family val="1"/>
    </font>
    <font>
      <b/>
      <sz val="11"/>
      <color rgb="FF000000"/>
      <name val="Cambria"/>
      <family val="1"/>
    </font>
    <font>
      <b/>
      <sz val="9"/>
      <color rgb="FF000000"/>
      <name val="Cambria"/>
      <family val="1"/>
    </font>
    <font>
      <sz val="9"/>
      <color theme="1"/>
      <name val="Calibri"/>
      <family val="2"/>
      <charset val="1"/>
      <scheme val="minor"/>
    </font>
    <font>
      <b/>
      <sz val="9"/>
      <color theme="1"/>
      <name val="Cambria"/>
      <family val="1"/>
    </font>
    <font>
      <b/>
      <sz val="8"/>
      <color rgb="FF000000"/>
      <name val="Cambria"/>
      <family val="1"/>
    </font>
    <font>
      <sz val="10"/>
      <name val="Times New Roman"/>
      <family val="1"/>
    </font>
    <font>
      <b/>
      <sz val="11"/>
      <name val="Times New Roman"/>
      <family val="1"/>
    </font>
    <font>
      <b/>
      <sz val="13"/>
      <name val="Times New Roman"/>
      <family val="1"/>
    </font>
    <font>
      <b/>
      <sz val="16"/>
      <name val="Times New Roman"/>
      <family val="1"/>
    </font>
    <font>
      <sz val="9"/>
      <name val="Times New Roman"/>
      <family val="1"/>
    </font>
    <font>
      <sz val="10"/>
      <name val="Arial"/>
      <family val="2"/>
    </font>
    <font>
      <b/>
      <sz val="12"/>
      <name val="Arial"/>
      <family val="2"/>
    </font>
    <font>
      <sz val="8"/>
      <name val="Arial"/>
      <family val="2"/>
    </font>
    <font>
      <b/>
      <sz val="11"/>
      <name val="Arial"/>
      <family val="2"/>
    </font>
    <font>
      <b/>
      <sz val="10"/>
      <name val="Times New Roman"/>
      <family val="1"/>
    </font>
    <font>
      <b/>
      <sz val="9"/>
      <name val="Times New Roman"/>
      <family val="1"/>
    </font>
    <font>
      <b/>
      <sz val="8.5"/>
      <name val="Times New Roman"/>
      <family val="1"/>
    </font>
    <font>
      <sz val="11"/>
      <name val="Times New Roman"/>
      <family val="1"/>
    </font>
    <font>
      <b/>
      <u/>
      <sz val="11"/>
      <name val="Times New Roman"/>
      <family val="1"/>
    </font>
    <font>
      <b/>
      <sz val="10"/>
      <color rgb="FF000000"/>
      <name val="Times New Roman"/>
      <family val="1"/>
    </font>
    <font>
      <b/>
      <sz val="11"/>
      <color rgb="FFFFFFFF"/>
      <name val="Calibri"/>
      <family val="2"/>
    </font>
    <font>
      <b/>
      <sz val="36"/>
      <color rgb="FFFFFFFF"/>
      <name val="Cambria"/>
      <family val="1"/>
    </font>
    <font>
      <b/>
      <sz val="11"/>
      <color rgb="FF000000"/>
      <name val="Times New Roman"/>
      <family val="1"/>
    </font>
    <font>
      <sz val="11"/>
      <color rgb="FF000000"/>
      <name val="Times New Roman"/>
      <family val="1"/>
    </font>
    <font>
      <sz val="10"/>
      <color rgb="FF000000"/>
      <name val="Times New Roman"/>
      <family val="1"/>
    </font>
    <font>
      <sz val="12"/>
      <color rgb="FF000000"/>
      <name val="Calibri"/>
      <family val="2"/>
    </font>
    <font>
      <i/>
      <sz val="9"/>
      <color rgb="FF002060"/>
      <name val="Calibri"/>
      <family val="2"/>
    </font>
    <font>
      <b/>
      <sz val="11"/>
      <color rgb="FF000000"/>
      <name val="Calibri"/>
      <family val="2"/>
    </font>
    <font>
      <b/>
      <sz val="11"/>
      <color rgb="FF000000"/>
      <name val="Malgun Gothic"/>
      <family val="2"/>
    </font>
    <font>
      <b/>
      <sz val="14"/>
      <color rgb="FF000000"/>
      <name val="Calibri"/>
      <family val="2"/>
    </font>
    <font>
      <b/>
      <sz val="12"/>
      <color rgb="FFFFFFFF"/>
      <name val="Calibri"/>
      <family val="2"/>
    </font>
    <font>
      <b/>
      <sz val="11"/>
      <color theme="1"/>
      <name val="Calibri"/>
      <family val="2"/>
      <scheme val="minor"/>
    </font>
    <font>
      <b/>
      <sz val="15"/>
      <color theme="1"/>
      <name val="Cambria"/>
      <family val="1"/>
    </font>
    <font>
      <b/>
      <sz val="12"/>
      <color rgb="FF000000"/>
      <name val="Arial"/>
      <family val="2"/>
    </font>
    <font>
      <b/>
      <sz val="10"/>
      <color rgb="FF000000"/>
      <name val="Arial"/>
      <family val="2"/>
    </font>
    <font>
      <sz val="11"/>
      <color theme="1"/>
      <name val="Calibri"/>
      <family val="2"/>
      <charset val="1"/>
    </font>
    <font>
      <b/>
      <sz val="12"/>
      <name val="Times New Roman"/>
      <family val="1"/>
    </font>
    <font>
      <b/>
      <sz val="12"/>
      <color rgb="FF000000"/>
      <name val="Times New Roman"/>
      <family val="1"/>
    </font>
    <font>
      <sz val="12"/>
      <name val="Times New Roman"/>
      <family val="1"/>
    </font>
    <font>
      <b/>
      <sz val="36"/>
      <color rgb="FFFFFFFF"/>
      <name val="Calibri Light"/>
      <family val="1"/>
    </font>
    <font>
      <b/>
      <sz val="14"/>
      <color rgb="FF000000"/>
      <name val="Arial"/>
      <family val="2"/>
    </font>
    <font>
      <b/>
      <sz val="11"/>
      <color rgb="FF000000"/>
      <name val="Arial"/>
      <family val="2"/>
    </font>
    <font>
      <b/>
      <u/>
      <sz val="20"/>
      <name val="Times New Roman"/>
      <family val="1"/>
    </font>
    <font>
      <b/>
      <u/>
      <sz val="12"/>
      <name val="Times New Roman"/>
      <family val="1"/>
    </font>
    <font>
      <b/>
      <sz val="11"/>
      <color rgb="FF0D0D0D"/>
      <name val="Calibri"/>
      <family val="2"/>
    </font>
    <font>
      <sz val="11"/>
      <color rgb="FFC00000"/>
      <name val="Calibri"/>
      <family val="2"/>
    </font>
    <font>
      <sz val="11"/>
      <color theme="1"/>
      <name val="Calibri"/>
      <family val="2"/>
      <charset val="1"/>
      <scheme val="minor"/>
    </font>
    <font>
      <sz val="11"/>
      <name val="Calibri"/>
      <family val="2"/>
      <charset val="1"/>
    </font>
    <font>
      <sz val="16"/>
      <name val="Cambria"/>
      <family val="1"/>
    </font>
    <font>
      <u/>
      <sz val="11"/>
      <color rgb="FF0000FF"/>
      <name val="Calibri"/>
      <family val="2"/>
      <scheme val="minor"/>
    </font>
    <font>
      <u/>
      <sz val="11"/>
      <color rgb="FF0000FF"/>
      <name val="Calibri"/>
      <family val="2"/>
    </font>
    <font>
      <b/>
      <sz val="16"/>
      <name val="Cambria"/>
      <family val="1"/>
    </font>
    <font>
      <sz val="11"/>
      <color rgb="FFFF0000"/>
      <name val="Calibri"/>
      <family val="2"/>
      <charset val="1"/>
    </font>
    <font>
      <b/>
      <sz val="13"/>
      <name val="Cambria"/>
      <family val="1"/>
    </font>
    <font>
      <sz val="30"/>
      <color rgb="FF000000"/>
      <name val="Stencil"/>
      <family val="5"/>
    </font>
    <font>
      <b/>
      <sz val="35"/>
      <color rgb="FF000000"/>
      <name val="Calibri"/>
      <family val="2"/>
    </font>
    <font>
      <sz val="12"/>
      <name val="Arial"/>
      <family val="2"/>
    </font>
    <font>
      <sz val="11"/>
      <name val="Arial"/>
      <family val="2"/>
    </font>
    <font>
      <sz val="26"/>
      <color rgb="FF000000"/>
      <name val="Adobe Heiti Std R"/>
      <family val="2"/>
      <charset val="128"/>
    </font>
    <font>
      <b/>
      <sz val="20"/>
      <name val="Arial"/>
      <family val="2"/>
    </font>
    <font>
      <u/>
      <sz val="12"/>
      <name val="Arial"/>
      <family val="2"/>
    </font>
    <font>
      <sz val="12"/>
      <name val="IDAHC39M Code 39 Barcode"/>
      <family val="1"/>
      <charset val="2"/>
    </font>
    <font>
      <sz val="11"/>
      <name val="Lucida Calligraphy"/>
      <family val="4"/>
    </font>
    <font>
      <b/>
      <sz val="11"/>
      <name val="Lucida Calligraphy"/>
      <family val="4"/>
    </font>
    <font>
      <sz val="11"/>
      <name val="Lucida Handwriting"/>
      <family val="4"/>
    </font>
    <font>
      <sz val="11"/>
      <color rgb="FF000000"/>
      <name val="Calibri"/>
      <family val="2"/>
    </font>
    <font>
      <b/>
      <sz val="13"/>
      <name val="Arial"/>
      <family val="2"/>
    </font>
    <font>
      <b/>
      <sz val="11"/>
      <color rgb="FFFF0000"/>
      <name val="Calibri"/>
      <family val="2"/>
    </font>
    <font>
      <sz val="12"/>
      <color rgb="FF000000"/>
      <name val="Arial"/>
      <family val="2"/>
    </font>
    <font>
      <i/>
      <sz val="11"/>
      <color rgb="FF000000"/>
      <name val="Calibri"/>
      <family val="2"/>
    </font>
    <font>
      <b/>
      <sz val="18"/>
      <color rgb="FF000000"/>
      <name val="Calibri"/>
      <family val="2"/>
    </font>
    <font>
      <b/>
      <u/>
      <sz val="12"/>
      <name val="Arial"/>
      <family val="2"/>
    </font>
    <font>
      <b/>
      <sz val="14"/>
      <name val="Cambria"/>
      <family val="1"/>
    </font>
    <font>
      <b/>
      <sz val="11"/>
      <name val="Cambria"/>
      <family val="1"/>
    </font>
    <font>
      <i/>
      <sz val="16"/>
      <color theme="0"/>
      <name val="Calibri"/>
      <family val="2"/>
      <scheme val="minor"/>
    </font>
    <font>
      <b/>
      <sz val="14"/>
      <color theme="1"/>
      <name val="Arial Narrow"/>
      <family val="2"/>
    </font>
    <font>
      <sz val="11"/>
      <color rgb="FFFFFF00"/>
      <name val="Calibri"/>
      <family val="2"/>
      <charset val="1"/>
      <scheme val="minor"/>
    </font>
    <font>
      <sz val="11"/>
      <color theme="8" tint="-0.249977111117893"/>
      <name val="Calibri"/>
      <family val="2"/>
      <charset val="1"/>
      <scheme val="minor"/>
    </font>
    <font>
      <b/>
      <sz val="12"/>
      <name val="Calibri"/>
      <family val="2"/>
      <scheme val="minor"/>
    </font>
    <font>
      <sz val="11"/>
      <name val="Calibri"/>
      <family val="2"/>
      <scheme val="minor"/>
    </font>
    <font>
      <b/>
      <sz val="11"/>
      <name val="Calibri"/>
      <family val="2"/>
      <scheme val="minor"/>
    </font>
    <font>
      <sz val="11"/>
      <name val="Calibri"/>
      <family val="2"/>
      <charset val="1"/>
      <scheme val="minor"/>
    </font>
    <font>
      <b/>
      <sz val="11"/>
      <color theme="0"/>
      <name val="Arial Narrow"/>
      <family val="2"/>
    </font>
    <font>
      <b/>
      <sz val="11"/>
      <color theme="0"/>
      <name val="Cambria"/>
      <family val="1"/>
    </font>
    <font>
      <b/>
      <sz val="12"/>
      <name val="Cambria"/>
      <family val="1"/>
    </font>
    <font>
      <sz val="11"/>
      <name val="Cambria"/>
      <family val="1"/>
    </font>
    <font>
      <sz val="11"/>
      <color rgb="FFFFFF00"/>
      <name val="Cambria"/>
      <family val="1"/>
    </font>
    <font>
      <sz val="10"/>
      <name val="Cambria"/>
      <family val="1"/>
    </font>
  </fonts>
  <fills count="42">
    <fill>
      <patternFill patternType="none"/>
    </fill>
    <fill>
      <patternFill patternType="gray125"/>
    </fill>
    <fill>
      <patternFill patternType="solid">
        <fgColor rgb="FFE26B0A"/>
        <bgColor rgb="FF000000"/>
      </patternFill>
    </fill>
    <fill>
      <patternFill patternType="solid">
        <fgColor rgb="FF002060"/>
        <bgColor rgb="FF000000"/>
      </patternFill>
    </fill>
    <fill>
      <patternFill patternType="solid">
        <fgColor rgb="FF92D050"/>
        <bgColor rgb="FF000000"/>
      </patternFill>
    </fill>
    <fill>
      <patternFill patternType="solid">
        <fgColor rgb="FF00B050"/>
        <bgColor rgb="FF000000"/>
      </patternFill>
    </fill>
    <fill>
      <patternFill patternType="solid">
        <fgColor rgb="FFFABF8F"/>
        <bgColor rgb="FF000000"/>
      </patternFill>
    </fill>
    <fill>
      <patternFill patternType="solid">
        <fgColor rgb="FFFFFFFF"/>
        <bgColor rgb="FF000000"/>
      </patternFill>
    </fill>
    <fill>
      <patternFill patternType="solid">
        <fgColor theme="7" tint="0.79998168889431442"/>
        <bgColor indexed="64"/>
      </patternFill>
    </fill>
    <fill>
      <patternFill patternType="solid">
        <fgColor rgb="FF00B050"/>
        <bgColor indexed="64"/>
      </patternFill>
    </fill>
    <fill>
      <patternFill patternType="solid">
        <fgColor theme="9" tint="0.39997558519241921"/>
        <bgColor indexed="64"/>
      </patternFill>
    </fill>
    <fill>
      <patternFill patternType="solid">
        <fgColor theme="9"/>
      </patternFill>
    </fill>
    <fill>
      <patternFill patternType="solid">
        <fgColor theme="8"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rgb="FFCCFFFF"/>
        <bgColor indexed="64"/>
      </patternFill>
    </fill>
    <fill>
      <patternFill patternType="solid">
        <fgColor rgb="FFCCECFF"/>
        <bgColor indexed="64"/>
      </patternFill>
    </fill>
    <fill>
      <patternFill patternType="solid">
        <fgColor rgb="FFDDD9C4"/>
        <bgColor rgb="FF000000"/>
      </patternFill>
    </fill>
    <fill>
      <patternFill patternType="solid">
        <fgColor rgb="FF000000"/>
        <bgColor rgb="FF000000"/>
      </patternFill>
    </fill>
    <fill>
      <patternFill patternType="solid">
        <fgColor rgb="FFC00000"/>
        <bgColor rgb="FF000000"/>
      </patternFill>
    </fill>
    <fill>
      <patternFill patternType="solid">
        <fgColor rgb="FFFCD5B4"/>
        <bgColor rgb="FF000000"/>
      </patternFill>
    </fill>
    <fill>
      <patternFill patternType="solid">
        <fgColor rgb="FFD8E4BC"/>
        <bgColor rgb="FF000000"/>
      </patternFill>
    </fill>
    <fill>
      <patternFill patternType="solid">
        <fgColor rgb="FFC4D79B"/>
        <bgColor rgb="FF000000"/>
      </patternFill>
    </fill>
    <fill>
      <patternFill patternType="solid">
        <fgColor rgb="FFFDE9D9"/>
        <bgColor rgb="FF000000"/>
      </patternFill>
    </fill>
    <fill>
      <patternFill patternType="solid">
        <fgColor rgb="FFFFFF00"/>
        <bgColor rgb="FF000000"/>
      </patternFill>
    </fill>
    <fill>
      <patternFill patternType="solid">
        <fgColor rgb="FFC5D9F1"/>
        <bgColor rgb="FF000000"/>
      </patternFill>
    </fill>
    <fill>
      <patternFill patternType="solid">
        <fgColor rgb="FFEEECE1"/>
        <bgColor rgb="FF000000"/>
      </patternFill>
    </fill>
    <fill>
      <patternFill patternType="solid">
        <fgColor theme="2"/>
        <bgColor indexed="64"/>
      </patternFill>
    </fill>
    <fill>
      <patternFill patternType="solid">
        <fgColor rgb="FFE2EFDA"/>
        <bgColor rgb="FF000000"/>
      </patternFill>
    </fill>
    <fill>
      <patternFill patternType="solid">
        <fgColor rgb="FFC6E0B4"/>
        <bgColor rgb="FF000000"/>
      </patternFill>
    </fill>
    <fill>
      <patternFill patternType="solid">
        <fgColor rgb="FFDBDBDB"/>
        <bgColor rgb="FF000000"/>
      </patternFill>
    </fill>
    <fill>
      <patternFill patternType="solid">
        <fgColor rgb="FFC9C9C9"/>
        <bgColor rgb="FF000000"/>
      </patternFill>
    </fill>
    <fill>
      <patternFill patternType="solid">
        <fgColor theme="0" tint="-0.14999847407452621"/>
        <bgColor indexed="64"/>
      </patternFill>
    </fill>
    <fill>
      <patternFill patternType="solid">
        <fgColor theme="6" tint="-0.499984740745262"/>
        <bgColor indexed="64"/>
      </patternFill>
    </fill>
    <fill>
      <patternFill patternType="solid">
        <fgColor theme="9" tint="-0.499984740745262"/>
        <bgColor indexed="64"/>
      </patternFill>
    </fill>
    <fill>
      <patternFill patternType="solid">
        <fgColor theme="6" tint="0.79998168889431442"/>
        <bgColor indexed="64"/>
      </patternFill>
    </fill>
  </fills>
  <borders count="15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theme="5" tint="-0.24994659260841701"/>
      </left>
      <right/>
      <top style="medium">
        <color theme="5" tint="-0.24994659260841701"/>
      </top>
      <bottom/>
      <diagonal/>
    </border>
    <border>
      <left/>
      <right/>
      <top style="medium">
        <color theme="5" tint="-0.24994659260841701"/>
      </top>
      <bottom/>
      <diagonal/>
    </border>
    <border>
      <left/>
      <right style="medium">
        <color theme="5" tint="-0.24994659260841701"/>
      </right>
      <top style="medium">
        <color theme="5" tint="-0.24994659260841701"/>
      </top>
      <bottom/>
      <diagonal/>
    </border>
    <border>
      <left style="medium">
        <color theme="5" tint="-0.24994659260841701"/>
      </left>
      <right/>
      <top/>
      <bottom style="medium">
        <color theme="5" tint="-0.24994659260841701"/>
      </bottom>
      <diagonal/>
    </border>
    <border>
      <left/>
      <right/>
      <top/>
      <bottom style="medium">
        <color theme="5" tint="-0.24994659260841701"/>
      </bottom>
      <diagonal/>
    </border>
    <border>
      <left/>
      <right style="medium">
        <color theme="5" tint="-0.24994659260841701"/>
      </right>
      <top/>
      <bottom style="medium">
        <color theme="5" tint="-0.24994659260841701"/>
      </bottom>
      <diagonal/>
    </border>
    <border>
      <left style="thin">
        <color auto="1"/>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style="hair">
        <color auto="1"/>
      </bottom>
      <diagonal/>
    </border>
    <border>
      <left style="medium">
        <color theme="5" tint="-0.24994659260841701"/>
      </left>
      <right/>
      <top/>
      <bottom/>
      <diagonal/>
    </border>
    <border>
      <left style="thin">
        <color auto="1"/>
      </left>
      <right style="thin">
        <color auto="1"/>
      </right>
      <top style="hair">
        <color auto="1"/>
      </top>
      <bottom/>
      <diagonal/>
    </border>
    <border>
      <left style="thin">
        <color indexed="64"/>
      </left>
      <right style="thin">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auto="1"/>
      </bottom>
      <diagonal/>
    </border>
    <border>
      <left style="thin">
        <color auto="1"/>
      </left>
      <right/>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auto="1"/>
      </bottom>
      <diagonal/>
    </border>
    <border>
      <left/>
      <right/>
      <top style="thick">
        <color rgb="FFC00000"/>
      </top>
      <bottom/>
      <diagonal/>
    </border>
    <border>
      <left style="thin">
        <color indexed="64"/>
      </left>
      <right/>
      <top/>
      <bottom/>
      <diagonal/>
    </border>
    <border>
      <left/>
      <right style="thin">
        <color auto="1"/>
      </right>
      <top/>
      <bottom/>
      <diagonal/>
    </border>
    <border>
      <left style="thick">
        <color auto="1"/>
      </left>
      <right/>
      <top style="thick">
        <color auto="1"/>
      </top>
      <bottom/>
      <diagonal/>
    </border>
    <border>
      <left/>
      <right style="thick">
        <color auto="1"/>
      </right>
      <top style="thick">
        <color auto="1"/>
      </top>
      <bottom/>
      <diagonal/>
    </border>
    <border>
      <left style="thick">
        <color auto="1"/>
      </left>
      <right style="thick">
        <color auto="1"/>
      </right>
      <top style="thick">
        <color auto="1"/>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ck">
        <color auto="1"/>
      </right>
      <top/>
      <bottom style="thick">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rgb="FFE26B0A"/>
      </left>
      <right style="medium">
        <color rgb="FFE26B0A"/>
      </right>
      <top style="medium">
        <color rgb="FFE26B0A"/>
      </top>
      <bottom/>
      <diagonal/>
    </border>
    <border>
      <left style="medium">
        <color rgb="FFE26B0A"/>
      </left>
      <right style="medium">
        <color rgb="FFE26B0A"/>
      </right>
      <top/>
      <bottom/>
      <diagonal/>
    </border>
    <border>
      <left style="medium">
        <color rgb="FFE26B0A"/>
      </left>
      <right style="medium">
        <color rgb="FFE26B0A"/>
      </right>
      <top/>
      <bottom style="medium">
        <color rgb="FFE26B0A"/>
      </bottom>
      <diagonal/>
    </border>
    <border>
      <left style="thick">
        <color rgb="FFE26B0A"/>
      </left>
      <right/>
      <top style="thick">
        <color rgb="FFE26B0A"/>
      </top>
      <bottom/>
      <diagonal/>
    </border>
    <border>
      <left/>
      <right/>
      <top style="thick">
        <color rgb="FFE26B0A"/>
      </top>
      <bottom/>
      <diagonal/>
    </border>
    <border>
      <left/>
      <right style="thick">
        <color rgb="FFE26B0A"/>
      </right>
      <top style="thick">
        <color rgb="FFE26B0A"/>
      </top>
      <bottom/>
      <diagonal/>
    </border>
    <border>
      <left style="thick">
        <color rgb="FFE26B0A"/>
      </left>
      <right/>
      <top/>
      <bottom/>
      <diagonal/>
    </border>
    <border>
      <left/>
      <right style="thick">
        <color rgb="FFE26B0A"/>
      </right>
      <top/>
      <bottom/>
      <diagonal/>
    </border>
    <border>
      <left style="thick">
        <color rgb="FFE26B0A"/>
      </left>
      <right/>
      <top/>
      <bottom style="thick">
        <color rgb="FFE26B0A"/>
      </bottom>
      <diagonal/>
    </border>
    <border>
      <left/>
      <right/>
      <top/>
      <bottom style="thick">
        <color rgb="FFE26B0A"/>
      </bottom>
      <diagonal/>
    </border>
    <border>
      <left/>
      <right style="thick">
        <color rgb="FFE26B0A"/>
      </right>
      <top/>
      <bottom style="thick">
        <color rgb="FFE26B0A"/>
      </bottom>
      <diagonal/>
    </border>
    <border>
      <left style="thick">
        <color theme="0"/>
      </left>
      <right/>
      <top style="thick">
        <color theme="0"/>
      </top>
      <bottom/>
      <diagonal/>
    </border>
    <border>
      <left/>
      <right style="thick">
        <color theme="0"/>
      </right>
      <top style="thick">
        <color theme="0"/>
      </top>
      <bottom/>
      <diagonal/>
    </border>
    <border>
      <left style="thick">
        <color theme="0"/>
      </left>
      <right/>
      <top/>
      <bottom/>
      <diagonal/>
    </border>
    <border>
      <left/>
      <right style="thick">
        <color theme="0"/>
      </right>
      <top/>
      <bottom/>
      <diagonal/>
    </border>
    <border>
      <left style="thick">
        <color theme="0"/>
      </left>
      <right/>
      <top/>
      <bottom style="thick">
        <color theme="0"/>
      </bottom>
      <diagonal/>
    </border>
    <border>
      <left/>
      <right style="thick">
        <color theme="0"/>
      </right>
      <top/>
      <bottom style="thick">
        <color theme="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rgb="FF548235"/>
      </left>
      <right/>
      <top style="thick">
        <color rgb="FF548235"/>
      </top>
      <bottom/>
      <diagonal/>
    </border>
    <border>
      <left/>
      <right/>
      <top style="thick">
        <color rgb="FF548235"/>
      </top>
      <bottom/>
      <diagonal/>
    </border>
    <border>
      <left/>
      <right style="thick">
        <color rgb="FF548235"/>
      </right>
      <top style="thick">
        <color rgb="FF548235"/>
      </top>
      <bottom/>
      <diagonal/>
    </border>
    <border>
      <left style="thick">
        <color rgb="FF548235"/>
      </left>
      <right/>
      <top/>
      <bottom/>
      <diagonal/>
    </border>
    <border>
      <left/>
      <right style="thick">
        <color rgb="FF548235"/>
      </right>
      <top/>
      <bottom/>
      <diagonal/>
    </border>
    <border>
      <left style="thick">
        <color rgb="FF548235"/>
      </left>
      <right/>
      <top/>
      <bottom style="thick">
        <color rgb="FF548235"/>
      </bottom>
      <diagonal/>
    </border>
    <border>
      <left/>
      <right/>
      <top/>
      <bottom style="thick">
        <color rgb="FF548235"/>
      </bottom>
      <diagonal/>
    </border>
    <border>
      <left/>
      <right style="thick">
        <color rgb="FF548235"/>
      </right>
      <top/>
      <bottom style="thick">
        <color rgb="FF548235"/>
      </bottom>
      <diagonal/>
    </border>
    <border>
      <left style="thick">
        <color rgb="FFC00000"/>
      </left>
      <right/>
      <top style="thick">
        <color rgb="FFC00000"/>
      </top>
      <bottom/>
      <diagonal/>
    </border>
    <border>
      <left style="thin">
        <color indexed="64"/>
      </left>
      <right/>
      <top style="thick">
        <color rgb="FFC00000"/>
      </top>
      <bottom/>
      <diagonal/>
    </border>
    <border>
      <left/>
      <right style="thick">
        <color rgb="FFC00000"/>
      </right>
      <top style="thick">
        <color rgb="FFC00000"/>
      </top>
      <bottom/>
      <diagonal/>
    </border>
    <border>
      <left style="thick">
        <color rgb="FFC00000"/>
      </left>
      <right/>
      <top/>
      <bottom/>
      <diagonal/>
    </border>
    <border>
      <left/>
      <right style="thick">
        <color rgb="FFC00000"/>
      </right>
      <top/>
      <bottom/>
      <diagonal/>
    </border>
    <border>
      <left/>
      <right style="thick">
        <color rgb="FFC00000"/>
      </right>
      <top/>
      <bottom style="thin">
        <color indexed="64"/>
      </bottom>
      <diagonal/>
    </border>
    <border>
      <left/>
      <right style="thick">
        <color rgb="FFC00000"/>
      </right>
      <top style="thin">
        <color auto="1"/>
      </top>
      <bottom/>
      <diagonal/>
    </border>
    <border>
      <left style="thick">
        <color rgb="FFC00000"/>
      </left>
      <right/>
      <top/>
      <bottom style="thick">
        <color rgb="FFC00000"/>
      </bottom>
      <diagonal/>
    </border>
    <border>
      <left style="thin">
        <color auto="1"/>
      </left>
      <right/>
      <top style="thin">
        <color auto="1"/>
      </top>
      <bottom style="thick">
        <color rgb="FFC00000"/>
      </bottom>
      <diagonal/>
    </border>
    <border>
      <left/>
      <right/>
      <top style="thin">
        <color auto="1"/>
      </top>
      <bottom style="thick">
        <color rgb="FFC00000"/>
      </bottom>
      <diagonal/>
    </border>
    <border>
      <left/>
      <right style="thick">
        <color rgb="FFC00000"/>
      </right>
      <top style="thin">
        <color auto="1"/>
      </top>
      <bottom style="thick">
        <color rgb="FFC00000"/>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style="thick">
        <color rgb="FFC00000"/>
      </top>
      <bottom style="thick">
        <color rgb="FFC00000"/>
      </bottom>
      <diagonal/>
    </border>
    <border>
      <left style="thick">
        <color rgb="FFC00000"/>
      </left>
      <right style="thick">
        <color rgb="FFC00000"/>
      </right>
      <top/>
      <bottom style="thick">
        <color rgb="FFC00000"/>
      </bottom>
      <diagonal/>
    </border>
    <border>
      <left style="thick">
        <color rgb="FFC00000"/>
      </left>
      <right style="thick">
        <color rgb="FFC00000"/>
      </right>
      <top style="thick">
        <color rgb="FFC00000"/>
      </top>
      <bottom style="thick">
        <color rgb="FFC00000"/>
      </bottom>
      <diagonal/>
    </border>
    <border>
      <left style="thick">
        <color rgb="FFC0504D"/>
      </left>
      <right/>
      <top style="thick">
        <color rgb="FFC0504D"/>
      </top>
      <bottom/>
      <diagonal/>
    </border>
    <border>
      <left/>
      <right style="thick">
        <color rgb="FFC0504D"/>
      </right>
      <top style="thick">
        <color rgb="FFC0504D"/>
      </top>
      <bottom/>
      <diagonal/>
    </border>
    <border>
      <left style="thick">
        <color rgb="FFC0504D"/>
      </left>
      <right/>
      <top/>
      <bottom/>
      <diagonal/>
    </border>
    <border>
      <left/>
      <right style="thick">
        <color rgb="FFC0504D"/>
      </right>
      <top/>
      <bottom/>
      <diagonal/>
    </border>
    <border>
      <left style="thick">
        <color rgb="FFC0504D"/>
      </left>
      <right/>
      <top/>
      <bottom style="thick">
        <color rgb="FFC0504D"/>
      </bottom>
      <diagonal/>
    </border>
    <border>
      <left/>
      <right style="thick">
        <color rgb="FFC0504D"/>
      </right>
      <top/>
      <bottom style="thick">
        <color rgb="FFC0504D"/>
      </bottom>
      <diagonal/>
    </border>
    <border>
      <left style="thick">
        <color auto="1"/>
      </left>
      <right style="thick">
        <color auto="1"/>
      </right>
      <top style="thick">
        <color auto="1"/>
      </top>
      <bottom style="thick">
        <color auto="1"/>
      </bottom>
      <diagonal/>
    </border>
    <border>
      <left/>
      <right/>
      <top/>
      <bottom style="thick">
        <color rgb="FFC00000"/>
      </bottom>
      <diagonal/>
    </border>
    <border>
      <left/>
      <right style="thick">
        <color rgb="FFC00000"/>
      </right>
      <top/>
      <bottom style="thick">
        <color rgb="FFC00000"/>
      </bottom>
      <diagonal/>
    </border>
    <border>
      <left/>
      <right style="medium">
        <color indexed="64"/>
      </right>
      <top style="thin">
        <color indexed="64"/>
      </top>
      <bottom style="medium">
        <color indexed="64"/>
      </bottom>
      <diagonal/>
    </border>
    <border>
      <left style="medium">
        <color rgb="FFE26B0A"/>
      </left>
      <right/>
      <top style="medium">
        <color rgb="FFE26B0A"/>
      </top>
      <bottom/>
      <diagonal/>
    </border>
    <border>
      <left/>
      <right style="medium">
        <color rgb="FFE26B0A"/>
      </right>
      <top style="medium">
        <color rgb="FFE26B0A"/>
      </top>
      <bottom/>
      <diagonal/>
    </border>
    <border>
      <left style="medium">
        <color rgb="FFE26B0A"/>
      </left>
      <right/>
      <top/>
      <bottom/>
      <diagonal/>
    </border>
    <border>
      <left/>
      <right style="medium">
        <color rgb="FFE26B0A"/>
      </right>
      <top/>
      <bottom/>
      <diagonal/>
    </border>
    <border>
      <left style="medium">
        <color rgb="FFE26B0A"/>
      </left>
      <right/>
      <top/>
      <bottom style="medium">
        <color rgb="FFE26B0A"/>
      </bottom>
      <diagonal/>
    </border>
    <border>
      <left/>
      <right style="medium">
        <color rgb="FFE26B0A"/>
      </right>
      <top/>
      <bottom style="medium">
        <color rgb="FFE26B0A"/>
      </bottom>
      <diagonal/>
    </border>
    <border>
      <left style="thick">
        <color rgb="FFC00000"/>
      </left>
      <right style="thick">
        <color rgb="FFC00000"/>
      </right>
      <top style="thick">
        <color rgb="FFC00000"/>
      </top>
      <bottom/>
      <diagonal/>
    </border>
    <border>
      <left style="thick">
        <color rgb="FFC00000"/>
      </left>
      <right style="thick">
        <color rgb="FFC00000"/>
      </right>
      <top/>
      <bottom/>
      <diagonal/>
    </border>
    <border>
      <left style="thick">
        <color rgb="FFC00000"/>
      </left>
      <right style="thick">
        <color rgb="FFC00000"/>
      </right>
      <top style="thin">
        <color rgb="FFC00000"/>
      </top>
      <bottom style="thin">
        <color rgb="FFC00000"/>
      </bottom>
      <diagonal/>
    </border>
    <border>
      <left/>
      <right/>
      <top style="thin">
        <color rgb="FFC00000"/>
      </top>
      <bottom style="thin">
        <color rgb="FFC00000"/>
      </bottom>
      <diagonal/>
    </border>
    <border>
      <left/>
      <right style="thick">
        <color rgb="FFC00000"/>
      </right>
      <top style="thin">
        <color rgb="FFC00000"/>
      </top>
      <bottom style="thin">
        <color rgb="FFC00000"/>
      </bottom>
      <diagonal/>
    </border>
    <border>
      <left style="thin">
        <color auto="1"/>
      </left>
      <right/>
      <top style="hair">
        <color auto="1"/>
      </top>
      <bottom style="hair">
        <color auto="1"/>
      </bottom>
      <diagonal/>
    </border>
    <border>
      <left style="thin">
        <color auto="1"/>
      </left>
      <right/>
      <top style="hair">
        <color auto="1"/>
      </top>
      <bottom/>
      <diagonal/>
    </border>
    <border>
      <left style="thick">
        <color theme="5" tint="-0.24994659260841701"/>
      </left>
      <right/>
      <top style="thick">
        <color theme="5" tint="-0.24994659260841701"/>
      </top>
      <bottom style="thick">
        <color theme="5" tint="-0.24994659260841701"/>
      </bottom>
      <diagonal/>
    </border>
    <border>
      <left/>
      <right/>
      <top style="thick">
        <color theme="5" tint="-0.24994659260841701"/>
      </top>
      <bottom style="thick">
        <color theme="5" tint="-0.24994659260841701"/>
      </bottom>
      <diagonal/>
    </border>
    <border>
      <left/>
      <right style="thick">
        <color theme="5" tint="-0.24994659260841701"/>
      </right>
      <top style="thick">
        <color theme="5" tint="-0.24994659260841701"/>
      </top>
      <bottom style="thick">
        <color theme="5" tint="-0.24994659260841701"/>
      </bottom>
      <diagonal/>
    </border>
    <border>
      <left style="thick">
        <color theme="5" tint="-0.24994659260841701"/>
      </left>
      <right/>
      <top style="thick">
        <color theme="5" tint="-0.24994659260841701"/>
      </top>
      <bottom/>
      <diagonal/>
    </border>
    <border>
      <left/>
      <right/>
      <top style="thick">
        <color theme="5" tint="-0.24994659260841701"/>
      </top>
      <bottom/>
      <diagonal/>
    </border>
    <border>
      <left/>
      <right style="thick">
        <color theme="5" tint="-0.24994659260841701"/>
      </right>
      <top style="thick">
        <color theme="5" tint="-0.24994659260841701"/>
      </top>
      <bottom/>
      <diagonal/>
    </border>
    <border>
      <left style="thick">
        <color theme="5" tint="-0.24994659260841701"/>
      </left>
      <right/>
      <top/>
      <bottom/>
      <diagonal/>
    </border>
    <border>
      <left/>
      <right style="thick">
        <color theme="5" tint="-0.24994659260841701"/>
      </right>
      <top/>
      <bottom/>
      <diagonal/>
    </border>
    <border>
      <left style="thick">
        <color theme="5" tint="-0.24994659260841701"/>
      </left>
      <right/>
      <top/>
      <bottom style="thick">
        <color theme="5" tint="-0.24994659260841701"/>
      </bottom>
      <diagonal/>
    </border>
    <border>
      <left/>
      <right/>
      <top/>
      <bottom style="thick">
        <color theme="5" tint="-0.24994659260841701"/>
      </bottom>
      <diagonal/>
    </border>
    <border>
      <left/>
      <right style="thick">
        <color theme="5" tint="-0.24994659260841701"/>
      </right>
      <top/>
      <bottom style="thick">
        <color theme="5" tint="-0.24994659260841701"/>
      </bottom>
      <diagonal/>
    </border>
    <border>
      <left/>
      <right/>
      <top style="medium">
        <color theme="5" tint="-0.24994659260841701"/>
      </top>
      <bottom style="medium">
        <color theme="5" tint="-0.24994659260841701"/>
      </bottom>
      <diagonal/>
    </border>
    <border>
      <left style="medium">
        <color theme="5" tint="-0.24994659260841701"/>
      </left>
      <right/>
      <top style="medium">
        <color theme="5" tint="-0.24994659260841701"/>
      </top>
      <bottom style="medium">
        <color theme="5" tint="-0.24994659260841701"/>
      </bottom>
      <diagonal/>
    </border>
    <border>
      <left/>
      <right/>
      <top/>
      <bottom style="dashed">
        <color theme="5" tint="-0.24994659260841701"/>
      </bottom>
      <diagonal/>
    </border>
    <border>
      <left/>
      <right/>
      <top style="dashed">
        <color theme="5" tint="-0.24994659260841701"/>
      </top>
      <bottom style="dashed">
        <color theme="5" tint="-0.24994659260841701"/>
      </bottom>
      <diagonal/>
    </border>
    <border>
      <left style="thin">
        <color indexed="64"/>
      </left>
      <right style="thin">
        <color auto="1"/>
      </right>
      <top style="hair">
        <color auto="1"/>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s>
  <cellStyleXfs count="8">
    <xf numFmtId="0" fontId="0" fillId="0" borderId="0"/>
    <xf numFmtId="0" fontId="5" fillId="0" borderId="0" applyNumberFormat="0" applyFont="0" applyFill="0" applyBorder="0" applyAlignment="0" applyProtection="0"/>
    <xf numFmtId="0" fontId="6" fillId="0" borderId="0"/>
    <xf numFmtId="0" fontId="9" fillId="11" borderId="0" applyNumberFormat="0" applyBorder="0" applyAlignment="0" applyProtection="0"/>
    <xf numFmtId="0" fontId="5" fillId="0" borderId="0"/>
    <xf numFmtId="0" fontId="28" fillId="0" borderId="0"/>
    <xf numFmtId="0" fontId="64" fillId="0" borderId="0"/>
    <xf numFmtId="0" fontId="67" fillId="0" borderId="0" applyNumberFormat="0" applyFill="0" applyBorder="0" applyAlignment="0" applyProtection="0"/>
  </cellStyleXfs>
  <cellXfs count="737">
    <xf numFmtId="0" fontId="0" fillId="0" borderId="0" xfId="0"/>
    <xf numFmtId="0" fontId="1" fillId="2" borderId="0" xfId="0" applyFont="1" applyFill="1" applyBorder="1" applyProtection="1"/>
    <xf numFmtId="0" fontId="1" fillId="0" borderId="0" xfId="0" applyFont="1" applyFill="1" applyBorder="1" applyProtection="1"/>
    <xf numFmtId="0" fontId="3" fillId="2" borderId="0" xfId="0" applyFont="1" applyFill="1" applyBorder="1" applyProtection="1"/>
    <xf numFmtId="0" fontId="3" fillId="6" borderId="0" xfId="0" applyFont="1" applyFill="1" applyBorder="1" applyAlignment="1" applyProtection="1">
      <alignment horizontal="center" vertical="center"/>
    </xf>
    <xf numFmtId="0" fontId="3" fillId="5" borderId="0" xfId="0" applyFont="1" applyFill="1" applyBorder="1" applyProtection="1"/>
    <xf numFmtId="0" fontId="1" fillId="5" borderId="0" xfId="0" applyFont="1" applyFill="1" applyBorder="1" applyProtection="1"/>
    <xf numFmtId="0" fontId="10" fillId="12" borderId="9" xfId="4" applyFont="1" applyFill="1" applyBorder="1" applyAlignment="1" applyProtection="1">
      <alignment horizontal="center" vertical="center"/>
      <protection locked="0"/>
    </xf>
    <xf numFmtId="49" fontId="11" fillId="13" borderId="10" xfId="4" applyNumberFormat="1" applyFont="1" applyFill="1" applyBorder="1" applyAlignment="1" applyProtection="1">
      <alignment vertical="center"/>
      <protection locked="0"/>
    </xf>
    <xf numFmtId="49" fontId="11" fillId="14" borderId="11" xfId="4" applyNumberFormat="1" applyFont="1" applyFill="1" applyBorder="1" applyAlignment="1" applyProtection="1">
      <alignment vertical="center"/>
      <protection locked="0"/>
    </xf>
    <xf numFmtId="49" fontId="11" fillId="13" borderId="11" xfId="4" applyNumberFormat="1" applyFont="1" applyFill="1" applyBorder="1" applyAlignment="1" applyProtection="1">
      <alignment vertical="center"/>
      <protection locked="0"/>
    </xf>
    <xf numFmtId="49" fontId="11" fillId="13" borderId="11" xfId="4" applyNumberFormat="1" applyFont="1" applyFill="1" applyBorder="1" applyAlignment="1" applyProtection="1">
      <alignment horizontal="left" vertical="center"/>
      <protection locked="0"/>
    </xf>
    <xf numFmtId="49" fontId="12" fillId="13" borderId="12" xfId="3" applyNumberFormat="1" applyFont="1" applyFill="1" applyBorder="1" applyAlignment="1" applyProtection="1">
      <alignment horizontal="left"/>
      <protection locked="0"/>
    </xf>
    <xf numFmtId="49" fontId="12" fillId="0" borderId="11" xfId="3" applyNumberFormat="1" applyFont="1" applyFill="1" applyBorder="1" applyAlignment="1" applyProtection="1">
      <alignment horizontal="left"/>
      <protection locked="0"/>
    </xf>
    <xf numFmtId="0" fontId="14" fillId="9" borderId="0" xfId="4" applyFont="1" applyFill="1" applyBorder="1" applyAlignment="1" applyProtection="1">
      <alignment vertical="center" wrapText="1"/>
    </xf>
    <xf numFmtId="49" fontId="11" fillId="13" borderId="14" xfId="4" applyNumberFormat="1" applyFont="1" applyFill="1" applyBorder="1" applyAlignment="1" applyProtection="1">
      <alignment horizontal="left" vertical="center"/>
      <protection locked="0"/>
    </xf>
    <xf numFmtId="0" fontId="16" fillId="10" borderId="9" xfId="2" applyNumberFormat="1" applyFont="1" applyFill="1" applyBorder="1" applyAlignment="1" applyProtection="1">
      <alignment horizontal="center" vertical="center" wrapText="1"/>
    </xf>
    <xf numFmtId="0" fontId="22" fillId="10" borderId="16" xfId="2" applyNumberFormat="1" applyFont="1" applyFill="1" applyBorder="1" applyAlignment="1" applyProtection="1">
      <alignment horizontal="center" vertical="center" wrapText="1"/>
    </xf>
    <xf numFmtId="0" fontId="22" fillId="19" borderId="9" xfId="2" applyNumberFormat="1" applyFont="1" applyFill="1" applyBorder="1" applyAlignment="1" applyProtection="1">
      <alignment horizontal="center" vertical="center" wrapText="1"/>
    </xf>
    <xf numFmtId="0" fontId="22" fillId="20" borderId="9" xfId="2" applyNumberFormat="1" applyFont="1" applyFill="1" applyBorder="1" applyAlignment="1" applyProtection="1">
      <alignment horizontal="center" vertical="center" wrapText="1"/>
    </xf>
    <xf numFmtId="0" fontId="22" fillId="16" borderId="9" xfId="2" applyNumberFormat="1" applyFont="1" applyFill="1" applyBorder="1" applyAlignment="1" applyProtection="1">
      <alignment horizontal="center" vertical="center" wrapText="1"/>
    </xf>
    <xf numFmtId="0" fontId="19" fillId="18" borderId="9" xfId="2" applyNumberFormat="1" applyFont="1" applyFill="1" applyBorder="1" applyAlignment="1" applyProtection="1">
      <alignment horizontal="center" vertical="center"/>
    </xf>
    <xf numFmtId="0" fontId="19" fillId="18" borderId="9" xfId="2" applyNumberFormat="1" applyFont="1" applyFill="1" applyBorder="1" applyAlignment="1" applyProtection="1">
      <alignment horizontal="center" vertical="center" wrapText="1"/>
    </xf>
    <xf numFmtId="0" fontId="19" fillId="20" borderId="9" xfId="2" applyNumberFormat="1" applyFont="1" applyFill="1" applyBorder="1" applyAlignment="1" applyProtection="1">
      <alignment horizontal="center" vertical="center"/>
    </xf>
    <xf numFmtId="0" fontId="19" fillId="20" borderId="9" xfId="2" applyNumberFormat="1" applyFont="1" applyFill="1" applyBorder="1" applyAlignment="1" applyProtection="1">
      <alignment horizontal="center" vertical="center" wrapText="1"/>
    </xf>
    <xf numFmtId="0" fontId="19" fillId="21" borderId="16" xfId="2" applyNumberFormat="1" applyFont="1" applyFill="1" applyBorder="1" applyAlignment="1" applyProtection="1">
      <alignment horizontal="center" vertical="center" textRotation="90" wrapText="1"/>
    </xf>
    <xf numFmtId="0" fontId="19" fillId="21" borderId="9" xfId="2" applyNumberFormat="1" applyFont="1" applyFill="1" applyBorder="1" applyAlignment="1" applyProtection="1">
      <alignment horizontal="center" vertical="center" textRotation="90" wrapText="1"/>
    </xf>
    <xf numFmtId="0" fontId="19" fillId="22" borderId="16" xfId="2" applyNumberFormat="1" applyFont="1" applyFill="1" applyBorder="1" applyAlignment="1" applyProtection="1">
      <alignment horizontal="center" vertical="center" textRotation="90" wrapText="1"/>
    </xf>
    <xf numFmtId="0" fontId="19" fillId="10" borderId="16" xfId="2" applyNumberFormat="1" applyFont="1" applyFill="1" applyBorder="1" applyAlignment="1" applyProtection="1">
      <alignment horizontal="center" vertical="center" textRotation="90" wrapText="1"/>
    </xf>
    <xf numFmtId="0" fontId="19" fillId="19" borderId="9" xfId="2" applyNumberFormat="1" applyFont="1" applyFill="1" applyBorder="1" applyAlignment="1" applyProtection="1">
      <alignment horizontal="center" vertical="center" wrapText="1"/>
    </xf>
    <xf numFmtId="0" fontId="19" fillId="16" borderId="9" xfId="2" applyNumberFormat="1" applyFont="1" applyFill="1" applyBorder="1" applyAlignment="1" applyProtection="1">
      <alignment horizontal="center" vertical="center" wrapText="1"/>
    </xf>
    <xf numFmtId="0" fontId="1" fillId="23" borderId="0" xfId="0" applyFont="1" applyFill="1" applyBorder="1" applyProtection="1"/>
    <xf numFmtId="0" fontId="1" fillId="23" borderId="0" xfId="0" applyFont="1" applyFill="1" applyBorder="1" applyAlignment="1" applyProtection="1"/>
    <xf numFmtId="0" fontId="38" fillId="23" borderId="0" xfId="0" applyFont="1" applyFill="1" applyBorder="1" applyAlignment="1" applyProtection="1">
      <alignment vertical="center" wrapText="1"/>
    </xf>
    <xf numFmtId="0" fontId="1" fillId="25" borderId="0" xfId="0" applyFont="1" applyFill="1" applyBorder="1" applyProtection="1"/>
    <xf numFmtId="0" fontId="28" fillId="5" borderId="0" xfId="0" applyFont="1" applyFill="1" applyBorder="1" applyProtection="1"/>
    <xf numFmtId="0" fontId="30" fillId="4" borderId="0" xfId="5" applyFont="1" applyFill="1" applyBorder="1" applyProtection="1"/>
    <xf numFmtId="0" fontId="43" fillId="4" borderId="0" xfId="0" applyFont="1" applyFill="1" applyBorder="1" applyProtection="1"/>
    <xf numFmtId="0" fontId="45" fillId="5" borderId="0" xfId="0" applyFont="1" applyFill="1" applyBorder="1" applyAlignment="1" applyProtection="1">
      <alignment vertical="center" wrapText="1"/>
    </xf>
    <xf numFmtId="0" fontId="1" fillId="0" borderId="0" xfId="0" applyFont="1" applyFill="1" applyBorder="1" applyAlignment="1" applyProtection="1">
      <alignment vertical="top"/>
    </xf>
    <xf numFmtId="0" fontId="1" fillId="5" borderId="0" xfId="0" applyFont="1" applyFill="1" applyBorder="1" applyAlignment="1" applyProtection="1">
      <alignment vertical="top"/>
    </xf>
    <xf numFmtId="0" fontId="1" fillId="5" borderId="0" xfId="0" applyFont="1" applyFill="1" applyBorder="1" applyAlignment="1" applyProtection="1">
      <alignment horizontal="center" vertical="center"/>
    </xf>
    <xf numFmtId="0" fontId="1" fillId="5" borderId="0" xfId="0" applyFont="1" applyFill="1" applyBorder="1" applyAlignment="1" applyProtection="1"/>
    <xf numFmtId="0" fontId="23" fillId="0" borderId="0" xfId="0" applyFont="1" applyFill="1" applyBorder="1" applyAlignment="1" applyProtection="1"/>
    <xf numFmtId="0" fontId="23" fillId="0" borderId="0" xfId="0" applyFont="1" applyFill="1" applyBorder="1" applyProtection="1"/>
    <xf numFmtId="0" fontId="23" fillId="0" borderId="0" xfId="0" applyFont="1" applyFill="1" applyBorder="1" applyAlignment="1" applyProtection="1">
      <alignment horizontal="center"/>
    </xf>
    <xf numFmtId="0" fontId="37" fillId="0" borderId="0" xfId="0" applyFont="1" applyFill="1" applyBorder="1" applyAlignment="1" applyProtection="1"/>
    <xf numFmtId="0" fontId="40" fillId="0" borderId="0" xfId="0" quotePrefix="1" applyNumberFormat="1" applyFont="1" applyFill="1" applyBorder="1" applyAlignment="1" applyProtection="1">
      <alignment horizontal="left"/>
    </xf>
    <xf numFmtId="0" fontId="41" fillId="0" borderId="0" xfId="0" quotePrefix="1" applyNumberFormat="1" applyFont="1" applyFill="1" applyBorder="1" applyAlignment="1" applyProtection="1">
      <alignment horizontal="left"/>
    </xf>
    <xf numFmtId="0" fontId="42" fillId="0" borderId="0" xfId="0" quotePrefix="1" applyNumberFormat="1" applyFont="1" applyFill="1" applyBorder="1" applyAlignment="1" applyProtection="1">
      <alignment horizontal="left" vertical="top"/>
    </xf>
    <xf numFmtId="0" fontId="42" fillId="0" borderId="0" xfId="0" quotePrefix="1" applyNumberFormat="1" applyFont="1" applyFill="1" applyBorder="1" applyAlignment="1" applyProtection="1">
      <alignment horizontal="left"/>
    </xf>
    <xf numFmtId="167" fontId="23" fillId="0" borderId="0" xfId="0" applyNumberFormat="1" applyFont="1" applyFill="1" applyBorder="1" applyAlignment="1" applyProtection="1">
      <alignment horizontal="left" vertical="center"/>
    </xf>
    <xf numFmtId="167" fontId="23" fillId="0" borderId="0" xfId="0" applyNumberFormat="1" applyFont="1" applyFill="1" applyBorder="1" applyProtection="1"/>
    <xf numFmtId="0" fontId="23" fillId="0" borderId="0" xfId="0" applyFont="1" applyFill="1" applyBorder="1" applyAlignment="1" applyProtection="1">
      <alignment vertical="center" wrapText="1"/>
    </xf>
    <xf numFmtId="0" fontId="34" fillId="0" borderId="0" xfId="0" applyFont="1" applyFill="1" applyBorder="1" applyAlignment="1" applyProtection="1">
      <alignment horizontal="center" vertical="center" wrapText="1"/>
    </xf>
    <xf numFmtId="0" fontId="23" fillId="0" borderId="0" xfId="0" applyFont="1" applyFill="1" applyBorder="1" applyAlignment="1" applyProtection="1">
      <alignment vertical="top"/>
    </xf>
    <xf numFmtId="0" fontId="34" fillId="0" borderId="0" xfId="0" applyFont="1" applyFill="1" applyBorder="1" applyAlignment="1" applyProtection="1">
      <alignment horizontal="center" vertical="top" wrapText="1"/>
    </xf>
    <xf numFmtId="0" fontId="32" fillId="0" borderId="0" xfId="0" applyFont="1" applyFill="1" applyBorder="1" applyAlignment="1" applyProtection="1">
      <alignment vertical="center"/>
    </xf>
    <xf numFmtId="37" fontId="23" fillId="0" borderId="0" xfId="0" applyNumberFormat="1" applyFont="1" applyFill="1" applyBorder="1" applyAlignment="1" applyProtection="1">
      <alignment horizontal="center" vertical="center"/>
    </xf>
    <xf numFmtId="0" fontId="32" fillId="0" borderId="0" xfId="0" applyFont="1" applyFill="1" applyBorder="1" applyAlignment="1" applyProtection="1">
      <alignment horizontal="left" vertical="center"/>
    </xf>
    <xf numFmtId="1" fontId="37" fillId="0" borderId="61" xfId="0" quotePrefix="1" applyNumberFormat="1" applyFont="1" applyFill="1" applyBorder="1" applyAlignment="1" applyProtection="1">
      <alignment horizontal="center" vertical="center"/>
    </xf>
    <xf numFmtId="1" fontId="37" fillId="0" borderId="62" xfId="0" quotePrefix="1" applyNumberFormat="1" applyFont="1" applyFill="1" applyBorder="1" applyAlignment="1" applyProtection="1">
      <alignment horizontal="center" vertical="center"/>
    </xf>
    <xf numFmtId="1" fontId="37" fillId="0" borderId="0" xfId="0" quotePrefix="1" applyNumberFormat="1" applyFont="1" applyFill="1" applyBorder="1" applyAlignment="1" applyProtection="1">
      <alignment horizontal="center" vertical="center"/>
    </xf>
    <xf numFmtId="0" fontId="32" fillId="0" borderId="0" xfId="0" applyFont="1" applyFill="1" applyBorder="1" applyAlignment="1" applyProtection="1">
      <alignment horizontal="center" vertical="center" wrapText="1"/>
    </xf>
    <xf numFmtId="2" fontId="23" fillId="0" borderId="0" xfId="0" applyNumberFormat="1" applyFont="1" applyFill="1" applyBorder="1" applyAlignment="1" applyProtection="1">
      <alignment horizontal="center"/>
    </xf>
    <xf numFmtId="0" fontId="23" fillId="0" borderId="0" xfId="0" applyFont="1" applyFill="1" applyBorder="1" applyAlignment="1" applyProtection="1">
      <alignment horizontal="left"/>
    </xf>
    <xf numFmtId="0" fontId="32" fillId="0" borderId="0" xfId="0" applyFont="1" applyFill="1" applyBorder="1" applyAlignment="1" applyProtection="1">
      <alignment horizontal="center"/>
    </xf>
    <xf numFmtId="165" fontId="32" fillId="0" borderId="0" xfId="0" applyNumberFormat="1" applyFont="1" applyFill="1" applyBorder="1" applyAlignment="1" applyProtection="1">
      <alignment horizontal="center"/>
    </xf>
    <xf numFmtId="0" fontId="35" fillId="0" borderId="0" xfId="0" applyFont="1" applyFill="1" applyBorder="1" applyProtection="1"/>
    <xf numFmtId="0" fontId="36" fillId="0" borderId="0" xfId="0" applyFont="1" applyFill="1" applyBorder="1" applyProtection="1"/>
    <xf numFmtId="0" fontId="11" fillId="13" borderId="10" xfId="4" applyNumberFormat="1" applyFont="1" applyFill="1" applyBorder="1" applyAlignment="1" applyProtection="1">
      <alignment horizontal="center" vertical="center"/>
      <protection locked="0"/>
    </xf>
    <xf numFmtId="0" fontId="11" fillId="14" borderId="10" xfId="4" applyNumberFormat="1" applyFont="1" applyFill="1" applyBorder="1" applyAlignment="1" applyProtection="1">
      <alignment horizontal="center" vertical="center"/>
      <protection locked="0"/>
    </xf>
    <xf numFmtId="0" fontId="13" fillId="9" borderId="0" xfId="4" applyFont="1" applyFill="1" applyBorder="1" applyAlignment="1" applyProtection="1">
      <alignment vertical="center" wrapText="1"/>
    </xf>
    <xf numFmtId="0" fontId="23" fillId="0" borderId="50" xfId="0" applyNumberFormat="1" applyFont="1" applyFill="1" applyBorder="1" applyAlignment="1" applyProtection="1">
      <alignment horizontal="center" vertical="center" wrapText="1"/>
    </xf>
    <xf numFmtId="165" fontId="23" fillId="0" borderId="39" xfId="0" applyNumberFormat="1" applyFont="1" applyFill="1" applyBorder="1" applyAlignment="1" applyProtection="1">
      <alignment horizontal="center"/>
    </xf>
    <xf numFmtId="165" fontId="23" fillId="0" borderId="9" xfId="0" applyNumberFormat="1" applyFont="1" applyFill="1" applyBorder="1" applyAlignment="1" applyProtection="1">
      <alignment horizontal="center"/>
    </xf>
    <xf numFmtId="165" fontId="23" fillId="0" borderId="45" xfId="0" applyNumberFormat="1" applyFont="1" applyFill="1" applyBorder="1" applyAlignment="1" applyProtection="1">
      <alignment horizontal="center"/>
    </xf>
    <xf numFmtId="0" fontId="23" fillId="0" borderId="87" xfId="0" applyNumberFormat="1" applyFont="1" applyFill="1" applyBorder="1" applyProtection="1"/>
    <xf numFmtId="0" fontId="23" fillId="0" borderId="88" xfId="0" applyNumberFormat="1" applyFont="1" applyFill="1" applyBorder="1" applyProtection="1"/>
    <xf numFmtId="0" fontId="12" fillId="13" borderId="12" xfId="3" applyNumberFormat="1" applyFont="1" applyFill="1" applyBorder="1" applyAlignment="1" applyProtection="1">
      <alignment horizontal="center"/>
      <protection locked="0"/>
    </xf>
    <xf numFmtId="0" fontId="12" fillId="0" borderId="11" xfId="3" applyNumberFormat="1" applyFont="1" applyFill="1" applyBorder="1" applyAlignment="1" applyProtection="1">
      <alignment horizontal="center"/>
      <protection locked="0"/>
    </xf>
    <xf numFmtId="0" fontId="53" fillId="0" borderId="0" xfId="0" applyFont="1" applyFill="1" applyBorder="1" applyProtection="1"/>
    <xf numFmtId="0" fontId="53" fillId="5" borderId="0" xfId="0" applyFont="1" applyFill="1" applyBorder="1" applyProtection="1"/>
    <xf numFmtId="0" fontId="53" fillId="5" borderId="0" xfId="0" applyFont="1" applyFill="1" applyBorder="1" applyAlignment="1" applyProtection="1"/>
    <xf numFmtId="0" fontId="53" fillId="5" borderId="97" xfId="0" applyFont="1" applyFill="1" applyBorder="1" applyProtection="1"/>
    <xf numFmtId="0" fontId="56" fillId="0" borderId="0" xfId="0" applyFont="1" applyFill="1" applyBorder="1" applyProtection="1"/>
    <xf numFmtId="0" fontId="53" fillId="5" borderId="100" xfId="0" applyFont="1" applyFill="1" applyBorder="1" applyProtection="1"/>
    <xf numFmtId="0" fontId="30" fillId="5" borderId="100" xfId="5" applyFont="1" applyFill="1" applyBorder="1" applyProtection="1"/>
    <xf numFmtId="0" fontId="43" fillId="5" borderId="100" xfId="0" applyFont="1" applyFill="1" applyBorder="1" applyProtection="1"/>
    <xf numFmtId="0" fontId="7" fillId="37" borderId="1" xfId="0" applyFont="1" applyFill="1" applyBorder="1" applyAlignment="1" applyProtection="1">
      <alignment horizontal="center" vertical="center"/>
    </xf>
    <xf numFmtId="0" fontId="53" fillId="5" borderId="104" xfId="0" applyFont="1" applyFill="1" applyBorder="1" applyProtection="1"/>
    <xf numFmtId="0" fontId="56" fillId="0" borderId="0" xfId="0" applyFont="1" applyFill="1" applyBorder="1" applyAlignment="1" applyProtection="1">
      <alignment vertical="center" wrapText="1"/>
    </xf>
    <xf numFmtId="0" fontId="53" fillId="0" borderId="0" xfId="0" applyFont="1" applyFill="1" applyBorder="1" applyAlignment="1" applyProtection="1">
      <alignment vertical="top"/>
    </xf>
    <xf numFmtId="0" fontId="32" fillId="0" borderId="43" xfId="0" applyFont="1" applyFill="1" applyBorder="1" applyAlignment="1" applyProtection="1">
      <alignment vertical="top" wrapText="1"/>
    </xf>
    <xf numFmtId="0" fontId="33" fillId="0" borderId="43" xfId="0" applyFont="1" applyFill="1" applyBorder="1" applyAlignment="1" applyProtection="1">
      <alignment vertical="center" wrapText="1"/>
    </xf>
    <xf numFmtId="0" fontId="53" fillId="5" borderId="0" xfId="0" applyFont="1" applyFill="1" applyBorder="1" applyAlignment="1" applyProtection="1">
      <alignment vertical="top"/>
    </xf>
    <xf numFmtId="165" fontId="56" fillId="0" borderId="110" xfId="0" applyNumberFormat="1" applyFont="1" applyFill="1" applyBorder="1" applyAlignment="1" applyProtection="1">
      <alignment horizontal="center" vertical="center"/>
    </xf>
    <xf numFmtId="165" fontId="56" fillId="0" borderId="111" xfId="0" applyNumberFormat="1" applyFont="1" applyFill="1" applyBorder="1" applyAlignment="1" applyProtection="1">
      <alignment horizontal="center" vertical="center"/>
    </xf>
    <xf numFmtId="165" fontId="54" fillId="0" borderId="65" xfId="0" applyNumberFormat="1" applyFont="1" applyFill="1" applyBorder="1" applyAlignment="1" applyProtection="1">
      <alignment horizontal="center" vertical="center"/>
    </xf>
    <xf numFmtId="0" fontId="56" fillId="0" borderId="54" xfId="0" applyFont="1" applyFill="1" applyBorder="1" applyAlignment="1" applyProtection="1">
      <alignment vertical="center"/>
    </xf>
    <xf numFmtId="0" fontId="56" fillId="0" borderId="43" xfId="0" applyFont="1" applyFill="1" applyBorder="1" applyAlignment="1" applyProtection="1">
      <alignment vertical="center"/>
    </xf>
    <xf numFmtId="0" fontId="56" fillId="0" borderId="55" xfId="0" applyFont="1" applyFill="1" applyBorder="1" applyAlignment="1" applyProtection="1">
      <alignment vertical="center"/>
    </xf>
    <xf numFmtId="49" fontId="56" fillId="0" borderId="0" xfId="0" applyNumberFormat="1" applyFont="1" applyFill="1" applyBorder="1" applyProtection="1"/>
    <xf numFmtId="0" fontId="61" fillId="0" borderId="0" xfId="0" applyFont="1" applyFill="1" applyBorder="1" applyProtection="1"/>
    <xf numFmtId="0" fontId="23" fillId="7" borderId="0" xfId="0" applyFont="1" applyFill="1" applyBorder="1" applyProtection="1"/>
    <xf numFmtId="0" fontId="24" fillId="7" borderId="0" xfId="0" applyFont="1" applyFill="1" applyBorder="1" applyAlignment="1" applyProtection="1">
      <alignment horizontal="center" vertical="top"/>
    </xf>
    <xf numFmtId="0" fontId="25" fillId="7" borderId="0" xfId="0" applyFont="1" applyFill="1" applyBorder="1" applyAlignment="1" applyProtection="1">
      <alignment horizontal="center" vertical="top"/>
    </xf>
    <xf numFmtId="0" fontId="26" fillId="7" borderId="0" xfId="0" applyFont="1" applyFill="1" applyBorder="1" applyAlignment="1" applyProtection="1">
      <alignment horizontal="center" vertical="top"/>
    </xf>
    <xf numFmtId="0" fontId="63" fillId="5" borderId="0" xfId="0" applyFont="1" applyFill="1" applyBorder="1" applyProtection="1"/>
    <xf numFmtId="0" fontId="1" fillId="5" borderId="97" xfId="0" applyFont="1" applyFill="1" applyBorder="1" applyProtection="1"/>
    <xf numFmtId="0" fontId="1" fillId="5" borderId="100" xfId="0" applyFont="1" applyFill="1" applyBorder="1" applyProtection="1"/>
    <xf numFmtId="0" fontId="40" fillId="7" borderId="0" xfId="0" quotePrefix="1" applyNumberFormat="1" applyFont="1" applyFill="1" applyBorder="1" applyAlignment="1" applyProtection="1">
      <alignment horizontal="left"/>
    </xf>
    <xf numFmtId="0" fontId="41" fillId="7" borderId="0" xfId="0" quotePrefix="1" applyNumberFormat="1" applyFont="1" applyFill="1" applyBorder="1" applyAlignment="1" applyProtection="1">
      <alignment horizontal="left"/>
    </xf>
    <xf numFmtId="0" fontId="42" fillId="7" borderId="0" xfId="0" quotePrefix="1" applyNumberFormat="1" applyFont="1" applyFill="1" applyBorder="1" applyAlignment="1" applyProtection="1">
      <alignment horizontal="left" vertical="top"/>
    </xf>
    <xf numFmtId="0" fontId="43" fillId="5" borderId="112" xfId="0" applyFont="1" applyFill="1" applyBorder="1" applyProtection="1"/>
    <xf numFmtId="0" fontId="7" fillId="5" borderId="112" xfId="0" applyFont="1" applyFill="1" applyBorder="1" applyAlignment="1" applyProtection="1">
      <alignment vertical="center"/>
    </xf>
    <xf numFmtId="167" fontId="59" fillId="5" borderId="112" xfId="5" applyNumberFormat="1" applyFont="1" applyFill="1" applyBorder="1" applyAlignment="1" applyProtection="1">
      <alignment vertical="center"/>
    </xf>
    <xf numFmtId="167" fontId="59" fillId="5" borderId="26" xfId="5" applyNumberFormat="1" applyFont="1" applyFill="1" applyBorder="1" applyAlignment="1" applyProtection="1">
      <alignment vertical="center"/>
    </xf>
    <xf numFmtId="0" fontId="42" fillId="7" borderId="0" xfId="0" quotePrefix="1" applyNumberFormat="1" applyFont="1" applyFill="1" applyBorder="1" applyAlignment="1" applyProtection="1">
      <alignment horizontal="left"/>
    </xf>
    <xf numFmtId="0" fontId="1" fillId="5" borderId="101" xfId="0" applyFont="1" applyFill="1" applyBorder="1" applyProtection="1"/>
    <xf numFmtId="1" fontId="59" fillId="30" borderId="113" xfId="5" applyNumberFormat="1" applyFont="1" applyFill="1" applyBorder="1" applyAlignment="1" applyProtection="1">
      <alignment horizontal="center" vertical="center"/>
    </xf>
    <xf numFmtId="167" fontId="59" fillId="5" borderId="0" xfId="5" applyNumberFormat="1" applyFont="1" applyFill="1" applyBorder="1" applyAlignment="1" applyProtection="1">
      <alignment vertical="center"/>
    </xf>
    <xf numFmtId="1" fontId="59" fillId="30" borderId="114" xfId="5" applyNumberFormat="1" applyFont="1" applyFill="1" applyBorder="1" applyAlignment="1" applyProtection="1">
      <alignment horizontal="center" vertical="center"/>
      <protection locked="0"/>
    </xf>
    <xf numFmtId="0" fontId="1" fillId="5" borderId="0" xfId="0" applyFont="1" applyFill="1" applyBorder="1" applyAlignment="1" applyProtection="1">
      <alignment vertical="center" wrapText="1"/>
    </xf>
    <xf numFmtId="0" fontId="28" fillId="5" borderId="0" xfId="0" applyFont="1" applyFill="1" applyBorder="1" applyAlignment="1" applyProtection="1">
      <alignment vertical="center" wrapText="1"/>
    </xf>
    <xf numFmtId="0" fontId="1" fillId="0" borderId="0" xfId="0" applyFont="1" applyFill="1" applyBorder="1" applyAlignment="1" applyProtection="1">
      <alignment vertical="center" wrapText="1"/>
    </xf>
    <xf numFmtId="0" fontId="65" fillId="5" borderId="0" xfId="6" applyFont="1" applyFill="1" applyBorder="1" applyProtection="1"/>
    <xf numFmtId="0" fontId="70" fillId="5" borderId="0" xfId="0" applyFont="1" applyFill="1" applyBorder="1" applyProtection="1"/>
    <xf numFmtId="0" fontId="72" fillId="5" borderId="0" xfId="0" applyFont="1" applyFill="1" applyBorder="1" applyAlignment="1" applyProtection="1">
      <alignment vertical="center"/>
    </xf>
    <xf numFmtId="0" fontId="1" fillId="5" borderId="0" xfId="0" applyFont="1" applyFill="1" applyBorder="1" applyAlignment="1" applyProtection="1">
      <alignment vertical="center"/>
    </xf>
    <xf numFmtId="0" fontId="83" fillId="5" borderId="0" xfId="0" applyFont="1" applyFill="1" applyBorder="1" applyProtection="1"/>
    <xf numFmtId="0" fontId="83" fillId="0" borderId="0" xfId="0" applyFont="1" applyFill="1" applyBorder="1" applyProtection="1"/>
    <xf numFmtId="0" fontId="83" fillId="7" borderId="0" xfId="0" applyFont="1" applyFill="1" applyBorder="1" applyProtection="1"/>
    <xf numFmtId="0" fontId="45" fillId="5" borderId="0" xfId="0" applyFont="1" applyFill="1" applyBorder="1" applyProtection="1"/>
    <xf numFmtId="0" fontId="32" fillId="7" borderId="0" xfId="0" applyFont="1" applyFill="1" applyBorder="1" applyProtection="1"/>
    <xf numFmtId="0" fontId="45" fillId="0" borderId="0" xfId="0" applyFont="1" applyFill="1" applyBorder="1" applyProtection="1"/>
    <xf numFmtId="0" fontId="45" fillId="5" borderId="0" xfId="0" applyFont="1" applyFill="1" applyBorder="1" applyAlignment="1" applyProtection="1"/>
    <xf numFmtId="0" fontId="33" fillId="7" borderId="0" xfId="0" applyFont="1" applyFill="1" applyBorder="1" applyAlignment="1" applyProtection="1">
      <alignment horizontal="center" vertical="top" wrapText="1"/>
    </xf>
    <xf numFmtId="0" fontId="85" fillId="5" borderId="0" xfId="0" applyFont="1" applyFill="1" applyBorder="1" applyAlignment="1" applyProtection="1"/>
    <xf numFmtId="0" fontId="85" fillId="5" borderId="0" xfId="0" applyFont="1" applyFill="1" applyBorder="1" applyProtection="1"/>
    <xf numFmtId="0" fontId="83" fillId="5" borderId="97" xfId="0" applyFont="1" applyFill="1" applyBorder="1" applyProtection="1"/>
    <xf numFmtId="0" fontId="74" fillId="7" borderId="0" xfId="0" applyFont="1" applyFill="1" applyBorder="1" applyAlignment="1" applyProtection="1">
      <alignment horizontal="left" vertical="center"/>
    </xf>
    <xf numFmtId="0" fontId="83" fillId="5" borderId="104" xfId="0" applyFont="1" applyFill="1" applyBorder="1" applyProtection="1"/>
    <xf numFmtId="0" fontId="29" fillId="7" borderId="0" xfId="0" applyFont="1" applyFill="1" applyBorder="1" applyAlignment="1" applyProtection="1">
      <alignment horizontal="center" vertical="center" wrapText="1"/>
    </xf>
    <xf numFmtId="0" fontId="29" fillId="7" borderId="0" xfId="0" applyFont="1" applyFill="1" applyBorder="1" applyAlignment="1" applyProtection="1">
      <alignment vertical="center"/>
    </xf>
    <xf numFmtId="0" fontId="74" fillId="7" borderId="50" xfId="0" applyNumberFormat="1" applyFont="1" applyFill="1" applyBorder="1" applyAlignment="1" applyProtection="1">
      <alignment horizontal="center" vertical="center" wrapText="1"/>
    </xf>
    <xf numFmtId="37" fontId="74" fillId="7" borderId="0" xfId="0" applyNumberFormat="1" applyFont="1" applyFill="1" applyBorder="1" applyAlignment="1" applyProtection="1">
      <alignment horizontal="center" vertical="center"/>
    </xf>
    <xf numFmtId="0" fontId="83" fillId="5" borderId="0" xfId="0" applyFont="1" applyFill="1" applyBorder="1" applyAlignment="1" applyProtection="1">
      <alignment horizontal="center" vertical="center"/>
    </xf>
    <xf numFmtId="0" fontId="48" fillId="5" borderId="0" xfId="0" applyFont="1" applyFill="1" applyBorder="1" applyAlignment="1" applyProtection="1">
      <alignment vertical="center" wrapText="1"/>
    </xf>
    <xf numFmtId="0" fontId="29" fillId="7" borderId="0" xfId="0" applyFont="1" applyFill="1" applyBorder="1" applyAlignment="1" applyProtection="1">
      <alignment horizontal="left" vertical="center"/>
    </xf>
    <xf numFmtId="1" fontId="51" fillId="7" borderId="0" xfId="0" quotePrefix="1" applyNumberFormat="1" applyFont="1" applyFill="1" applyBorder="1" applyAlignment="1" applyProtection="1">
      <alignment horizontal="center" vertical="center"/>
    </xf>
    <xf numFmtId="0" fontId="74" fillId="7" borderId="0" xfId="0" applyFont="1" applyFill="1" applyBorder="1" applyProtection="1"/>
    <xf numFmtId="0" fontId="89" fillId="7" borderId="0" xfId="0" applyFont="1" applyFill="1" applyBorder="1" applyProtection="1"/>
    <xf numFmtId="0" fontId="86" fillId="7" borderId="0" xfId="0" applyFont="1" applyFill="1" applyBorder="1" applyProtection="1"/>
    <xf numFmtId="0" fontId="1" fillId="9" borderId="0" xfId="0" applyFont="1" applyFill="1" applyBorder="1" applyAlignment="1" applyProtection="1"/>
    <xf numFmtId="0" fontId="31" fillId="27" borderId="132" xfId="5" applyFont="1" applyFill="1" applyBorder="1" applyAlignment="1" applyProtection="1">
      <alignment horizontal="center" vertical="center"/>
    </xf>
    <xf numFmtId="0" fontId="7" fillId="28" borderId="133" xfId="0" applyFont="1" applyFill="1" applyBorder="1" applyAlignment="1" applyProtection="1">
      <alignment horizontal="center" vertical="center"/>
    </xf>
    <xf numFmtId="0" fontId="16" fillId="10" borderId="9" xfId="2" applyNumberFormat="1" applyFont="1" applyFill="1" applyBorder="1" applyAlignment="1" applyProtection="1">
      <alignment horizontal="center" vertical="center"/>
    </xf>
    <xf numFmtId="0" fontId="41" fillId="0" borderId="0" xfId="0" quotePrefix="1" applyNumberFormat="1" applyFont="1" applyFill="1" applyBorder="1" applyAlignment="1" applyProtection="1">
      <alignment horizontal="left" vertical="center"/>
    </xf>
    <xf numFmtId="0" fontId="7" fillId="28" borderId="1" xfId="0" applyFont="1" applyFill="1" applyBorder="1" applyAlignment="1" applyProtection="1">
      <alignment horizontal="center" vertical="center"/>
    </xf>
    <xf numFmtId="0" fontId="27" fillId="0" borderId="0" xfId="0" applyFont="1" applyFill="1" applyBorder="1" applyAlignment="1" applyProtection="1">
      <alignment horizontal="center" vertical="top" wrapText="1"/>
    </xf>
    <xf numFmtId="0" fontId="37" fillId="0" borderId="0" xfId="0" applyFont="1" applyFill="1" applyBorder="1" applyAlignment="1" applyProtection="1">
      <alignment horizontal="center"/>
    </xf>
    <xf numFmtId="0" fontId="37" fillId="0" borderId="0" xfId="0" applyFont="1" applyFill="1" applyBorder="1" applyAlignment="1" applyProtection="1">
      <alignment horizontal="center" vertical="center"/>
    </xf>
    <xf numFmtId="0" fontId="24" fillId="0" borderId="0" xfId="0" applyFont="1" applyFill="1" applyBorder="1" applyAlignment="1" applyProtection="1">
      <alignment horizontal="center" vertical="top"/>
    </xf>
    <xf numFmtId="0" fontId="25" fillId="0" borderId="0" xfId="0" applyFont="1" applyFill="1" applyBorder="1" applyAlignment="1" applyProtection="1">
      <alignment horizontal="center" vertical="top"/>
    </xf>
    <xf numFmtId="0" fontId="26" fillId="0" borderId="0" xfId="0" applyFont="1" applyFill="1" applyBorder="1" applyAlignment="1" applyProtection="1">
      <alignment horizontal="center" vertical="top"/>
    </xf>
    <xf numFmtId="0" fontId="1" fillId="5" borderId="0" xfId="0" applyFont="1" applyFill="1" applyBorder="1" applyAlignment="1" applyProtection="1">
      <alignment horizontal="center"/>
    </xf>
    <xf numFmtId="0" fontId="70" fillId="5" borderId="0" xfId="0" applyFont="1" applyFill="1" applyBorder="1" applyAlignment="1" applyProtection="1">
      <alignment horizontal="center" vertical="center"/>
    </xf>
    <xf numFmtId="0" fontId="0" fillId="0" borderId="0" xfId="0" applyBorder="1" applyAlignment="1" applyProtection="1">
      <alignment horizontal="center" vertical="center"/>
      <protection locked="0"/>
    </xf>
    <xf numFmtId="0" fontId="0" fillId="0" borderId="0" xfId="0" applyBorder="1" applyAlignment="1" applyProtection="1">
      <alignment horizontal="left" vertical="center"/>
      <protection locked="0"/>
    </xf>
    <xf numFmtId="49" fontId="0" fillId="0" borderId="0" xfId="0" applyNumberFormat="1" applyBorder="1" applyAlignment="1" applyProtection="1">
      <alignment horizontal="center" vertical="center"/>
      <protection locked="0"/>
    </xf>
    <xf numFmtId="164" fontId="0" fillId="0" borderId="0" xfId="0" applyNumberFormat="1" applyBorder="1" applyAlignment="1" applyProtection="1">
      <alignment horizontal="center" vertical="center"/>
      <protection locked="0"/>
    </xf>
    <xf numFmtId="0" fontId="0" fillId="0" borderId="0" xfId="0" applyProtection="1"/>
    <xf numFmtId="0" fontId="0" fillId="9" borderId="0" xfId="0" applyFill="1" applyProtection="1"/>
    <xf numFmtId="0" fontId="0" fillId="0" borderId="0" xfId="0" applyAlignment="1" applyProtection="1">
      <alignment horizontal="center" vertical="center"/>
    </xf>
    <xf numFmtId="49" fontId="0" fillId="0" borderId="0" xfId="0" applyNumberFormat="1" applyAlignment="1" applyProtection="1">
      <alignment horizontal="center" vertical="center"/>
    </xf>
    <xf numFmtId="0" fontId="0" fillId="0" borderId="0" xfId="0" applyAlignment="1" applyProtection="1">
      <alignment horizontal="left" vertical="center"/>
    </xf>
    <xf numFmtId="164" fontId="0" fillId="0" borderId="0" xfId="0" applyNumberFormat="1" applyAlignment="1" applyProtection="1">
      <alignment horizontal="center" vertical="center"/>
    </xf>
    <xf numFmtId="0" fontId="0" fillId="9" borderId="0" xfId="0" applyFill="1" applyAlignment="1" applyProtection="1">
      <alignment horizontal="center" vertical="center"/>
    </xf>
    <xf numFmtId="0" fontId="0" fillId="9" borderId="0" xfId="0" applyFill="1" applyAlignment="1" applyProtection="1">
      <alignment horizontal="left" vertical="center"/>
    </xf>
    <xf numFmtId="49" fontId="0" fillId="9" borderId="0" xfId="0" applyNumberFormat="1" applyFill="1" applyAlignment="1" applyProtection="1">
      <alignment horizontal="center" vertical="center"/>
    </xf>
    <xf numFmtId="164" fontId="0" fillId="9" borderId="0" xfId="0" applyNumberFormat="1" applyFill="1" applyAlignment="1" applyProtection="1">
      <alignment horizontal="center" vertical="center"/>
    </xf>
    <xf numFmtId="0" fontId="49" fillId="9" borderId="0" xfId="0" applyFont="1" applyFill="1" applyAlignment="1" applyProtection="1">
      <alignment horizontal="center" vertical="center"/>
    </xf>
    <xf numFmtId="0" fontId="0" fillId="0" borderId="0" xfId="0" applyFill="1" applyProtection="1"/>
    <xf numFmtId="0" fontId="8" fillId="9" borderId="13" xfId="0" applyFont="1" applyFill="1" applyBorder="1" applyAlignment="1" applyProtection="1">
      <alignment wrapText="1"/>
    </xf>
    <xf numFmtId="0" fontId="8" fillId="9" borderId="13" xfId="0" applyFont="1" applyFill="1" applyBorder="1" applyAlignment="1" applyProtection="1"/>
    <xf numFmtId="0" fontId="10" fillId="12" borderId="9" xfId="4" applyFont="1" applyFill="1" applyBorder="1" applyAlignment="1" applyProtection="1">
      <alignment horizontal="center" vertical="center"/>
    </xf>
    <xf numFmtId="0" fontId="10" fillId="12" borderId="9" xfId="4" applyNumberFormat="1" applyFont="1" applyFill="1" applyBorder="1" applyAlignment="1" applyProtection="1">
      <alignment horizontal="center" vertical="center"/>
    </xf>
    <xf numFmtId="0" fontId="0" fillId="0" borderId="0" xfId="0" applyFill="1" applyAlignment="1" applyProtection="1">
      <alignment horizontal="left" vertical="center"/>
    </xf>
    <xf numFmtId="0" fontId="0" fillId="0" borderId="0" xfId="0" applyFill="1" applyAlignment="1" applyProtection="1">
      <alignment horizontal="center" vertical="center"/>
    </xf>
    <xf numFmtId="0" fontId="0" fillId="17" borderId="0" xfId="0" applyFill="1" applyBorder="1" applyAlignment="1" applyProtection="1">
      <alignment horizontal="center" vertical="center"/>
    </xf>
    <xf numFmtId="0" fontId="0" fillId="17" borderId="0" xfId="0" applyFill="1" applyBorder="1" applyAlignment="1" applyProtection="1">
      <alignment horizontal="left" vertical="center"/>
    </xf>
    <xf numFmtId="1" fontId="0" fillId="0" borderId="0" xfId="0" applyNumberFormat="1" applyBorder="1" applyAlignment="1" applyProtection="1">
      <alignment horizontal="center" vertical="center"/>
    </xf>
    <xf numFmtId="1" fontId="0" fillId="17" borderId="0" xfId="0" applyNumberFormat="1" applyFill="1" applyBorder="1" applyAlignment="1" applyProtection="1">
      <alignment horizontal="center" vertical="center"/>
    </xf>
    <xf numFmtId="1" fontId="0" fillId="19" borderId="0" xfId="0" applyNumberFormat="1" applyFill="1" applyBorder="1" applyAlignment="1" applyProtection="1">
      <alignment horizontal="center" vertical="center"/>
    </xf>
    <xf numFmtId="1" fontId="0" fillId="20" borderId="0" xfId="0" applyNumberFormat="1" applyFill="1" applyBorder="1" applyAlignment="1" applyProtection="1">
      <alignment horizontal="center" vertical="center"/>
    </xf>
    <xf numFmtId="1" fontId="0" fillId="16" borderId="0" xfId="0" applyNumberFormat="1" applyFill="1" applyBorder="1" applyAlignment="1" applyProtection="1">
      <alignment horizontal="center" vertical="center"/>
    </xf>
    <xf numFmtId="1" fontId="0" fillId="0" borderId="0" xfId="0" applyNumberFormat="1" applyAlignment="1" applyProtection="1">
      <alignment horizontal="center" vertical="center"/>
    </xf>
    <xf numFmtId="1" fontId="0" fillId="9" borderId="0" xfId="0" applyNumberFormat="1" applyFill="1" applyAlignment="1" applyProtection="1">
      <alignment horizontal="center" vertical="center"/>
    </xf>
    <xf numFmtId="1" fontId="0" fillId="0" borderId="0" xfId="0" applyNumberFormat="1" applyBorder="1" applyAlignment="1" applyProtection="1">
      <alignment horizontal="center" vertical="center"/>
      <protection locked="0"/>
    </xf>
    <xf numFmtId="165" fontId="0" fillId="19" borderId="0" xfId="0" applyNumberFormat="1" applyFill="1" applyBorder="1" applyAlignment="1" applyProtection="1">
      <alignment horizontal="center" vertical="center"/>
    </xf>
    <xf numFmtId="165" fontId="0" fillId="20" borderId="0" xfId="0" applyNumberFormat="1" applyFill="1" applyBorder="1" applyAlignment="1" applyProtection="1">
      <alignment horizontal="center" vertical="center"/>
    </xf>
    <xf numFmtId="165" fontId="0" fillId="0" borderId="0" xfId="0" applyNumberFormat="1" applyBorder="1" applyAlignment="1" applyProtection="1">
      <alignment horizontal="center" vertical="center"/>
      <protection locked="0"/>
    </xf>
    <xf numFmtId="0" fontId="8" fillId="9" borderId="0" xfId="0" applyFont="1" applyFill="1" applyBorder="1" applyAlignment="1" applyProtection="1">
      <alignment horizontal="center" vertical="center"/>
    </xf>
    <xf numFmtId="0" fontId="20" fillId="9" borderId="0" xfId="0" applyFont="1" applyFill="1" applyAlignment="1" applyProtection="1">
      <alignment wrapText="1"/>
    </xf>
    <xf numFmtId="0" fontId="20" fillId="0" borderId="0" xfId="0" applyFont="1" applyAlignment="1" applyProtection="1">
      <alignment wrapText="1"/>
    </xf>
    <xf numFmtId="2" fontId="0" fillId="0" borderId="0" xfId="0" applyNumberFormat="1" applyBorder="1" applyAlignment="1" applyProtection="1">
      <alignment horizontal="center" vertical="center"/>
    </xf>
    <xf numFmtId="2" fontId="0" fillId="19" borderId="0" xfId="0" applyNumberFormat="1" applyFill="1" applyBorder="1" applyAlignment="1" applyProtection="1">
      <alignment horizontal="center" vertical="center"/>
    </xf>
    <xf numFmtId="2" fontId="0" fillId="20" borderId="0" xfId="0" applyNumberFormat="1" applyFill="1" applyBorder="1" applyAlignment="1" applyProtection="1">
      <alignment horizontal="center" vertical="center"/>
    </xf>
    <xf numFmtId="1" fontId="23" fillId="0" borderId="9" xfId="0" applyNumberFormat="1" applyFont="1" applyFill="1" applyBorder="1" applyAlignment="1" applyProtection="1">
      <alignment horizontal="center" vertical="center"/>
    </xf>
    <xf numFmtId="0" fontId="56" fillId="0" borderId="0" xfId="0" applyFont="1" applyFill="1" applyBorder="1" applyAlignment="1" applyProtection="1">
      <alignment horizontal="left" vertical="center"/>
    </xf>
    <xf numFmtId="0" fontId="55" fillId="0" borderId="0" xfId="0" quotePrefix="1" applyNumberFormat="1" applyFont="1" applyFill="1" applyBorder="1" applyAlignment="1" applyProtection="1">
      <alignment horizontal="left" vertical="center"/>
    </xf>
    <xf numFmtId="0" fontId="3" fillId="0" borderId="0" xfId="0" quotePrefix="1"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167" fontId="3" fillId="0" borderId="0" xfId="0" applyNumberFormat="1" applyFont="1" applyFill="1" applyBorder="1" applyAlignment="1" applyProtection="1">
      <alignment horizontal="left" vertical="center"/>
    </xf>
    <xf numFmtId="167" fontId="56" fillId="0" borderId="0" xfId="0" applyNumberFormat="1" applyFont="1" applyFill="1" applyBorder="1" applyAlignment="1" applyProtection="1">
      <alignment horizontal="left" vertical="center"/>
    </xf>
    <xf numFmtId="49" fontId="11" fillId="14" borderId="136" xfId="4" applyNumberFormat="1" applyFont="1" applyFill="1" applyBorder="1" applyAlignment="1" applyProtection="1">
      <alignment vertical="center"/>
      <protection locked="0"/>
    </xf>
    <xf numFmtId="49" fontId="11" fillId="13" borderId="137" xfId="4" applyNumberFormat="1" applyFont="1" applyFill="1" applyBorder="1" applyAlignment="1" applyProtection="1">
      <alignment horizontal="left" vertical="center"/>
      <protection locked="0"/>
    </xf>
    <xf numFmtId="0" fontId="0" fillId="9" borderId="0" xfId="0" applyFill="1" applyBorder="1" applyAlignment="1" applyProtection="1">
      <alignment horizontal="left" vertical="center"/>
    </xf>
    <xf numFmtId="49" fontId="0" fillId="9" borderId="0" xfId="0" applyNumberFormat="1" applyFill="1" applyBorder="1" applyAlignment="1" applyProtection="1">
      <alignment horizontal="center" vertical="center"/>
    </xf>
    <xf numFmtId="0" fontId="10" fillId="9" borderId="23" xfId="4" applyNumberFormat="1" applyFont="1" applyFill="1" applyBorder="1" applyAlignment="1" applyProtection="1">
      <alignment horizontal="center" vertical="center"/>
    </xf>
    <xf numFmtId="0" fontId="41" fillId="0" borderId="0" xfId="0" quotePrefix="1" applyNumberFormat="1" applyFont="1" applyFill="1" applyBorder="1" applyAlignment="1" applyProtection="1">
      <alignment horizontal="left" vertical="center"/>
    </xf>
    <xf numFmtId="0" fontId="27" fillId="0" borderId="0" xfId="0" applyFont="1" applyFill="1" applyBorder="1" applyAlignment="1" applyProtection="1">
      <alignment horizontal="center" vertical="top" wrapText="1"/>
    </xf>
    <xf numFmtId="0" fontId="24" fillId="0" borderId="0" xfId="0" applyFont="1" applyFill="1" applyBorder="1" applyAlignment="1" applyProtection="1">
      <alignment horizontal="center" vertical="top"/>
    </xf>
    <xf numFmtId="0" fontId="25" fillId="0" borderId="0" xfId="0" applyFont="1" applyFill="1" applyBorder="1" applyAlignment="1" applyProtection="1">
      <alignment horizontal="center" vertical="top"/>
    </xf>
    <xf numFmtId="0" fontId="26" fillId="0" borderId="0" xfId="0" applyFont="1" applyFill="1" applyBorder="1" applyAlignment="1" applyProtection="1">
      <alignment horizontal="center" vertical="top"/>
    </xf>
    <xf numFmtId="0" fontId="3" fillId="0" borderId="0" xfId="0" quotePrefix="1" applyNumberFormat="1" applyFont="1" applyFill="1" applyBorder="1" applyAlignment="1" applyProtection="1">
      <alignment horizontal="left" vertical="center"/>
    </xf>
    <xf numFmtId="0" fontId="7" fillId="28" borderId="0" xfId="0" applyFont="1" applyFill="1" applyBorder="1" applyAlignment="1" applyProtection="1">
      <alignment horizontal="center" vertical="center"/>
    </xf>
    <xf numFmtId="1" fontId="23" fillId="0" borderId="51" xfId="0" applyNumberFormat="1" applyFont="1" applyFill="1" applyBorder="1" applyAlignment="1" applyProtection="1">
      <alignment horizontal="center" vertical="center"/>
    </xf>
    <xf numFmtId="165" fontId="32" fillId="0" borderId="61" xfId="0" applyNumberFormat="1" applyFont="1" applyFill="1" applyBorder="1" applyAlignment="1" applyProtection="1">
      <alignment horizontal="center"/>
    </xf>
    <xf numFmtId="0" fontId="40" fillId="0" borderId="0" xfId="0" applyFont="1" applyFill="1" applyBorder="1" applyAlignment="1" applyProtection="1">
      <alignment horizontal="center"/>
    </xf>
    <xf numFmtId="0" fontId="40" fillId="0" borderId="0" xfId="0" applyFont="1" applyFill="1" applyBorder="1" applyAlignment="1" applyProtection="1"/>
    <xf numFmtId="0" fontId="23" fillId="0" borderId="0" xfId="0" applyFont="1" applyFill="1" applyBorder="1" applyAlignment="1" applyProtection="1">
      <alignment vertical="center"/>
    </xf>
    <xf numFmtId="0" fontId="56" fillId="0" borderId="0" xfId="0" applyFont="1" applyFill="1" applyBorder="1" applyAlignment="1" applyProtection="1">
      <alignment vertical="center"/>
    </xf>
    <xf numFmtId="0" fontId="56" fillId="0" borderId="0" xfId="0" applyFont="1" applyFill="1" applyBorder="1" applyAlignment="1" applyProtection="1">
      <alignment horizontal="center" vertical="center"/>
    </xf>
    <xf numFmtId="0" fontId="42" fillId="0" borderId="0" xfId="0" applyNumberFormat="1" applyFont="1" applyFill="1" applyBorder="1" applyAlignment="1" applyProtection="1"/>
    <xf numFmtId="167" fontId="42" fillId="0" borderId="0" xfId="0" applyNumberFormat="1" applyFont="1" applyFill="1" applyBorder="1" applyAlignment="1" applyProtection="1"/>
    <xf numFmtId="0" fontId="65" fillId="0" borderId="0" xfId="6" applyFont="1" applyFill="1" applyBorder="1" applyProtection="1"/>
    <xf numFmtId="0" fontId="66" fillId="0" borderId="0" xfId="6" applyFont="1" applyFill="1" applyBorder="1" applyAlignment="1" applyProtection="1"/>
    <xf numFmtId="0" fontId="66" fillId="0" borderId="0" xfId="6" applyFont="1" applyFill="1" applyBorder="1" applyAlignment="1" applyProtection="1">
      <alignment horizontal="center"/>
    </xf>
    <xf numFmtId="0" fontId="68" fillId="0" borderId="0" xfId="7" applyFont="1" applyFill="1" applyBorder="1" applyProtection="1"/>
    <xf numFmtId="0" fontId="26" fillId="0" borderId="0" xfId="6" applyFont="1" applyFill="1" applyBorder="1" applyAlignment="1" applyProtection="1">
      <alignment vertical="center"/>
    </xf>
    <xf numFmtId="0" fontId="26" fillId="0" borderId="0" xfId="6" applyFont="1" applyFill="1" applyBorder="1" applyAlignment="1" applyProtection="1">
      <alignment horizontal="center" vertical="center"/>
    </xf>
    <xf numFmtId="0" fontId="71" fillId="0" borderId="0" xfId="6" applyFont="1" applyFill="1" applyBorder="1" applyAlignment="1" applyProtection="1">
      <alignment wrapText="1"/>
    </xf>
    <xf numFmtId="0" fontId="71" fillId="0" borderId="0" xfId="6" applyFont="1" applyFill="1" applyBorder="1" applyAlignment="1" applyProtection="1">
      <alignment horizontal="center" wrapText="1"/>
    </xf>
    <xf numFmtId="0" fontId="69" fillId="0" borderId="0" xfId="6" applyFont="1" applyFill="1" applyBorder="1" applyAlignment="1" applyProtection="1">
      <alignment wrapText="1"/>
    </xf>
    <xf numFmtId="0" fontId="69" fillId="0" borderId="0" xfId="6" applyFont="1" applyFill="1" applyBorder="1" applyAlignment="1" applyProtection="1">
      <alignment horizontal="center" wrapText="1"/>
    </xf>
    <xf numFmtId="0" fontId="74" fillId="0" borderId="0" xfId="6" applyFont="1" applyFill="1" applyBorder="1" applyAlignment="1" applyProtection="1">
      <alignment horizontal="justify" vertical="top"/>
    </xf>
    <xf numFmtId="0" fontId="75" fillId="0" borderId="0" xfId="6" applyFont="1" applyFill="1" applyBorder="1" applyAlignment="1" applyProtection="1">
      <alignment horizontal="left" vertical="top" wrapText="1"/>
    </xf>
    <xf numFmtId="0" fontId="75" fillId="0" borderId="0" xfId="6" applyFont="1" applyFill="1" applyBorder="1" applyAlignment="1" applyProtection="1">
      <alignment vertical="center"/>
    </xf>
    <xf numFmtId="0" fontId="74" fillId="0" borderId="0" xfId="6" applyFont="1" applyFill="1" applyBorder="1" applyAlignment="1" applyProtection="1">
      <alignment vertical="center"/>
    </xf>
    <xf numFmtId="0" fontId="80" fillId="0" borderId="0" xfId="6" applyFont="1" applyFill="1" applyBorder="1" applyAlignment="1" applyProtection="1">
      <alignment horizontal="left" vertical="center"/>
    </xf>
    <xf numFmtId="2" fontId="81" fillId="0" borderId="0" xfId="6" applyNumberFormat="1" applyFont="1" applyFill="1" applyBorder="1" applyAlignment="1" applyProtection="1">
      <alignment vertical="center"/>
    </xf>
    <xf numFmtId="2" fontId="75" fillId="0" borderId="0" xfId="6" applyNumberFormat="1" applyFont="1" applyFill="1" applyBorder="1" applyAlignment="1" applyProtection="1">
      <alignment vertical="center"/>
    </xf>
    <xf numFmtId="2" fontId="82" fillId="0" borderId="0" xfId="6" applyNumberFormat="1" applyFont="1" applyFill="1" applyBorder="1" applyAlignment="1" applyProtection="1">
      <alignment horizontal="left" vertical="center"/>
    </xf>
    <xf numFmtId="0" fontId="75" fillId="0" borderId="0" xfId="6" applyFont="1" applyFill="1" applyBorder="1" applyAlignment="1" applyProtection="1">
      <alignment horizontal="left" vertical="center"/>
    </xf>
    <xf numFmtId="1" fontId="82" fillId="0" borderId="0" xfId="6" applyNumberFormat="1" applyFont="1" applyFill="1" applyBorder="1" applyAlignment="1" applyProtection="1">
      <alignment horizontal="left" vertical="center"/>
    </xf>
    <xf numFmtId="0" fontId="75" fillId="0" borderId="0" xfId="6" applyFont="1" applyFill="1" applyBorder="1" applyAlignment="1" applyProtection="1">
      <alignment vertical="center" wrapText="1"/>
    </xf>
    <xf numFmtId="0" fontId="77" fillId="0" borderId="0" xfId="6" applyFont="1" applyFill="1" applyBorder="1" applyAlignment="1" applyProtection="1">
      <alignment horizontal="center" vertical="center"/>
    </xf>
    <xf numFmtId="0" fontId="29" fillId="0" borderId="0" xfId="6" applyFont="1" applyFill="1" applyBorder="1" applyAlignment="1" applyProtection="1">
      <alignment horizontal="center" vertical="center"/>
    </xf>
    <xf numFmtId="0" fontId="75" fillId="0" borderId="0" xfId="6" applyFont="1" applyFill="1" applyBorder="1" applyAlignment="1" applyProtection="1">
      <alignment horizontal="left" wrapText="1"/>
    </xf>
    <xf numFmtId="0" fontId="74" fillId="0" borderId="0" xfId="6" applyFont="1" applyFill="1" applyBorder="1" applyAlignment="1" applyProtection="1">
      <alignment horizontal="justify"/>
    </xf>
    <xf numFmtId="0" fontId="74" fillId="0" borderId="0" xfId="6" applyFont="1" applyFill="1" applyBorder="1" applyProtection="1"/>
    <xf numFmtId="0" fontId="74" fillId="0" borderId="0" xfId="6" applyFont="1" applyFill="1" applyBorder="1" applyAlignment="1" applyProtection="1"/>
    <xf numFmtId="0" fontId="75" fillId="0" borderId="0" xfId="6" applyFont="1" applyFill="1" applyBorder="1" applyAlignment="1" applyProtection="1"/>
    <xf numFmtId="0" fontId="78" fillId="0" borderId="0" xfId="6" applyFont="1" applyFill="1" applyBorder="1" applyAlignment="1" applyProtection="1">
      <alignment vertical="center"/>
    </xf>
    <xf numFmtId="0" fontId="74" fillId="0" borderId="0" xfId="6" applyFont="1" applyFill="1" applyBorder="1" applyAlignment="1" applyProtection="1">
      <alignment horizontal="right"/>
    </xf>
    <xf numFmtId="0" fontId="79" fillId="0" borderId="0" xfId="6" applyFont="1" applyFill="1" applyBorder="1" applyAlignment="1" applyProtection="1">
      <alignment horizontal="center" vertical="center"/>
    </xf>
    <xf numFmtId="0" fontId="91" fillId="0" borderId="0" xfId="6" applyFont="1" applyFill="1" applyBorder="1" applyAlignment="1" applyProtection="1">
      <alignment wrapText="1"/>
    </xf>
    <xf numFmtId="167" fontId="59" fillId="28" borderId="0" xfId="5" applyNumberFormat="1" applyFont="1" applyFill="1" applyBorder="1" applyAlignment="1" applyProtection="1">
      <alignment horizontal="center" vertical="center"/>
    </xf>
    <xf numFmtId="167" fontId="59" fillId="28" borderId="101" xfId="5" applyNumberFormat="1" applyFont="1" applyFill="1" applyBorder="1" applyAlignment="1" applyProtection="1">
      <alignment horizontal="center" vertical="center"/>
    </xf>
    <xf numFmtId="0" fontId="44" fillId="5" borderId="0" xfId="0" applyFont="1" applyFill="1" applyBorder="1" applyAlignment="1" applyProtection="1">
      <alignment horizontal="center" vertical="center"/>
    </xf>
    <xf numFmtId="0" fontId="10" fillId="9" borderId="23" xfId="4" applyFont="1" applyFill="1" applyBorder="1" applyAlignment="1" applyProtection="1">
      <alignment horizontal="center" vertical="center"/>
    </xf>
    <xf numFmtId="0" fontId="12" fillId="9" borderId="0" xfId="3" applyNumberFormat="1" applyFont="1" applyFill="1" applyBorder="1" applyAlignment="1" applyProtection="1">
      <alignment horizontal="center"/>
    </xf>
    <xf numFmtId="49" fontId="12" fillId="9" borderId="0" xfId="3" applyNumberFormat="1" applyFont="1" applyFill="1" applyBorder="1" applyAlignment="1" applyProtection="1">
      <alignment horizontal="left"/>
    </xf>
    <xf numFmtId="0" fontId="7" fillId="5" borderId="0" xfId="0" applyFont="1" applyFill="1" applyBorder="1" applyAlignment="1" applyProtection="1">
      <alignment horizontal="center" vertical="center"/>
    </xf>
    <xf numFmtId="1" fontId="59" fillId="5" borderId="0" xfId="5" applyNumberFormat="1" applyFont="1" applyFill="1" applyBorder="1" applyAlignment="1" applyProtection="1">
      <alignment horizontal="center" vertical="center"/>
      <protection locked="0"/>
    </xf>
    <xf numFmtId="0" fontId="53" fillId="9" borderId="0" xfId="0" applyFont="1" applyFill="1" applyBorder="1" applyProtection="1"/>
    <xf numFmtId="0" fontId="28" fillId="9" borderId="0" xfId="5" applyFill="1" applyProtection="1"/>
    <xf numFmtId="0" fontId="96" fillId="41" borderId="0" xfId="5" applyFont="1" applyFill="1" applyBorder="1" applyProtection="1"/>
    <xf numFmtId="0" fontId="97" fillId="41" borderId="0" xfId="5" applyFont="1" applyFill="1" applyBorder="1" applyProtection="1"/>
    <xf numFmtId="0" fontId="98" fillId="41" borderId="0" xfId="5" applyFont="1" applyFill="1" applyBorder="1" applyProtection="1"/>
    <xf numFmtId="0" fontId="94" fillId="41" borderId="0" xfId="5" applyFont="1" applyFill="1" applyBorder="1" applyProtection="1"/>
    <xf numFmtId="0" fontId="0" fillId="39" borderId="141" xfId="0" applyFill="1" applyBorder="1" applyProtection="1"/>
    <xf numFmtId="0" fontId="28" fillId="39" borderId="142" xfId="5" applyFill="1" applyBorder="1" applyProtection="1"/>
    <xf numFmtId="0" fontId="28" fillId="39" borderId="143" xfId="5" applyFill="1" applyBorder="1" applyProtection="1"/>
    <xf numFmtId="0" fontId="0" fillId="39" borderId="144" xfId="0" applyFill="1" applyBorder="1" applyProtection="1"/>
    <xf numFmtId="0" fontId="28" fillId="39" borderId="0" xfId="5" applyFill="1" applyBorder="1" applyProtection="1"/>
    <xf numFmtId="0" fontId="28" fillId="39" borderId="145" xfId="5" applyFill="1" applyBorder="1" applyProtection="1"/>
    <xf numFmtId="0" fontId="93" fillId="39" borderId="0" xfId="5" applyFont="1" applyFill="1" applyBorder="1" applyAlignment="1" applyProtection="1">
      <alignment horizontal="center" vertical="center"/>
    </xf>
    <xf numFmtId="0" fontId="0" fillId="41" borderId="144" xfId="0" applyFill="1" applyBorder="1" applyProtection="1"/>
    <xf numFmtId="0" fontId="95" fillId="41" borderId="145" xfId="5" applyFont="1" applyFill="1" applyBorder="1" applyProtection="1"/>
    <xf numFmtId="0" fontId="28" fillId="41" borderId="145" xfId="5" applyFill="1" applyBorder="1" applyProtection="1"/>
    <xf numFmtId="0" fontId="99" fillId="41" borderId="0" xfId="5" applyFont="1" applyFill="1" applyBorder="1" applyProtection="1"/>
    <xf numFmtId="0" fontId="28" fillId="41" borderId="0" xfId="5" applyFill="1" applyBorder="1" applyProtection="1"/>
    <xf numFmtId="0" fontId="0" fillId="41" borderId="146" xfId="0" applyFill="1" applyBorder="1" applyProtection="1"/>
    <xf numFmtId="0" fontId="28" fillId="41" borderId="147" xfId="5" applyFill="1" applyBorder="1" applyProtection="1"/>
    <xf numFmtId="0" fontId="28" fillId="41" borderId="148" xfId="5" applyFill="1" applyBorder="1" applyProtection="1"/>
    <xf numFmtId="0" fontId="100" fillId="40" borderId="139" xfId="5" applyFont="1" applyFill="1" applyBorder="1" applyAlignment="1" applyProtection="1">
      <alignment vertical="center"/>
    </xf>
    <xf numFmtId="0" fontId="102" fillId="41" borderId="151" xfId="5" applyFont="1" applyFill="1" applyBorder="1" applyProtection="1"/>
    <xf numFmtId="0" fontId="103" fillId="41" borderId="151" xfId="5" applyFont="1" applyFill="1" applyBorder="1" applyProtection="1"/>
    <xf numFmtId="0" fontId="91" fillId="41" borderId="151" xfId="5" applyFont="1" applyFill="1" applyBorder="1" applyProtection="1"/>
    <xf numFmtId="0" fontId="102" fillId="41" borderId="151" xfId="5" applyFont="1" applyFill="1" applyBorder="1" applyAlignment="1" applyProtection="1">
      <alignment horizontal="left" vertical="center"/>
    </xf>
    <xf numFmtId="0" fontId="102" fillId="41" borderId="152" xfId="5" applyFont="1" applyFill="1" applyBorder="1" applyProtection="1"/>
    <xf numFmtId="0" fontId="103" fillId="41" borderId="152" xfId="5" applyFont="1" applyFill="1" applyBorder="1" applyProtection="1"/>
    <xf numFmtId="0" fontId="91" fillId="41" borderId="152" xfId="5" applyFont="1" applyFill="1" applyBorder="1" applyProtection="1"/>
    <xf numFmtId="0" fontId="102" fillId="41" borderId="152" xfId="5" applyNumberFormat="1" applyFont="1" applyFill="1" applyBorder="1" applyAlignment="1" applyProtection="1">
      <alignment horizontal="left" vertical="center"/>
    </xf>
    <xf numFmtId="0" fontId="102" fillId="41" borderId="152" xfId="5" applyFont="1" applyFill="1" applyBorder="1" applyAlignment="1" applyProtection="1">
      <alignment horizontal="left" vertical="center"/>
    </xf>
    <xf numFmtId="0" fontId="104" fillId="41" borderId="152" xfId="5" applyFont="1" applyFill="1" applyBorder="1" applyProtection="1"/>
    <xf numFmtId="0" fontId="105" fillId="41" borderId="152" xfId="5" applyFont="1" applyFill="1" applyBorder="1" applyProtection="1"/>
    <xf numFmtId="49" fontId="102" fillId="41" borderId="152" xfId="5" applyNumberFormat="1" applyFont="1" applyFill="1" applyBorder="1" applyAlignment="1" applyProtection="1">
      <alignment horizontal="left" vertical="center"/>
    </xf>
    <xf numFmtId="0" fontId="16" fillId="10" borderId="9" xfId="2" applyNumberFormat="1" applyFont="1" applyFill="1" applyBorder="1" applyAlignment="1" applyProtection="1">
      <alignment horizontal="center" vertical="center"/>
    </xf>
    <xf numFmtId="0" fontId="11" fillId="13" borderId="11" xfId="4" applyNumberFormat="1" applyFont="1" applyFill="1" applyBorder="1" applyAlignment="1" applyProtection="1">
      <alignment horizontal="center" vertical="center"/>
      <protection locked="0"/>
    </xf>
    <xf numFmtId="0" fontId="11" fillId="13" borderId="153" xfId="4" applyNumberFormat="1" applyFont="1" applyFill="1" applyBorder="1" applyAlignment="1" applyProtection="1">
      <alignment horizontal="center" vertical="center"/>
      <protection locked="0"/>
    </xf>
    <xf numFmtId="49" fontId="11" fillId="13" borderId="153" xfId="4" applyNumberFormat="1" applyFont="1" applyFill="1" applyBorder="1" applyAlignment="1" applyProtection="1">
      <alignment horizontal="left" vertical="center"/>
      <protection locked="0"/>
    </xf>
    <xf numFmtId="49" fontId="23" fillId="0" borderId="0" xfId="0" applyNumberFormat="1" applyFont="1" applyFill="1" applyBorder="1" applyProtection="1"/>
    <xf numFmtId="0" fontId="23" fillId="0" borderId="50" xfId="0" applyNumberFormat="1" applyFont="1" applyFill="1" applyBorder="1" applyAlignment="1" applyProtection="1">
      <alignment horizontal="center" vertical="center"/>
    </xf>
    <xf numFmtId="0" fontId="23" fillId="0" borderId="86" xfId="0" applyNumberFormat="1" applyFont="1" applyFill="1" applyBorder="1" applyAlignment="1" applyProtection="1">
      <alignment horizontal="center" vertical="center"/>
    </xf>
    <xf numFmtId="0" fontId="23" fillId="0" borderId="154" xfId="0" applyNumberFormat="1" applyFont="1" applyFill="1" applyBorder="1" applyAlignment="1" applyProtection="1">
      <alignment horizontal="center" vertical="center"/>
    </xf>
    <xf numFmtId="0" fontId="74" fillId="7" borderId="154" xfId="0" applyNumberFormat="1" applyFont="1" applyFill="1" applyBorder="1" applyAlignment="1" applyProtection="1">
      <alignment horizontal="center" vertical="center" wrapText="1"/>
    </xf>
    <xf numFmtId="0" fontId="74" fillId="7" borderId="155" xfId="0" applyNumberFormat="1" applyFont="1" applyFill="1" applyBorder="1" applyAlignment="1" applyProtection="1">
      <alignment horizontal="center" vertical="center" wrapText="1"/>
    </xf>
    <xf numFmtId="0" fontId="45" fillId="5" borderId="37" xfId="0" applyFont="1" applyFill="1" applyBorder="1" applyAlignment="1" applyProtection="1">
      <alignment vertical="center" wrapText="1"/>
    </xf>
    <xf numFmtId="0" fontId="45" fillId="5" borderId="0" xfId="0" applyFont="1" applyFill="1" applyBorder="1" applyAlignment="1" applyProtection="1">
      <alignment horizontal="center" vertical="center" wrapText="1"/>
    </xf>
    <xf numFmtId="0" fontId="28" fillId="0" borderId="0" xfId="5" applyFill="1" applyProtection="1"/>
    <xf numFmtId="0" fontId="1" fillId="9" borderId="0" xfId="0" applyFont="1" applyFill="1" applyBorder="1" applyProtection="1"/>
    <xf numFmtId="0" fontId="3" fillId="9" borderId="0" xfId="0" applyFont="1" applyFill="1" applyBorder="1" applyProtection="1"/>
    <xf numFmtId="1" fontId="0" fillId="0" borderId="0" xfId="0" applyNumberFormat="1" applyFill="1" applyAlignment="1" applyProtection="1">
      <alignment horizontal="center" vertical="center"/>
    </xf>
    <xf numFmtId="1" fontId="74" fillId="0" borderId="9" xfId="0" applyNumberFormat="1" applyFont="1" applyFill="1" applyBorder="1" applyAlignment="1" applyProtection="1">
      <alignment horizontal="center" vertical="center"/>
    </xf>
    <xf numFmtId="0" fontId="74" fillId="0" borderId="51" xfId="0" applyNumberFormat="1" applyFont="1" applyFill="1" applyBorder="1" applyAlignment="1" applyProtection="1">
      <alignment horizontal="center" vertical="center"/>
    </xf>
    <xf numFmtId="0" fontId="74" fillId="0" borderId="9" xfId="0" applyNumberFormat="1" applyFont="1" applyFill="1" applyBorder="1" applyAlignment="1" applyProtection="1">
      <alignment horizontal="center" vertical="center"/>
    </xf>
    <xf numFmtId="1" fontId="74" fillId="0" borderId="51" xfId="0" applyNumberFormat="1" applyFont="1" applyFill="1" applyBorder="1" applyAlignment="1" applyProtection="1">
      <alignment horizontal="center" vertical="center"/>
    </xf>
    <xf numFmtId="1" fontId="51" fillId="0" borderId="61" xfId="0" quotePrefix="1" applyNumberFormat="1" applyFont="1" applyFill="1" applyBorder="1" applyAlignment="1" applyProtection="1">
      <alignment horizontal="center" vertical="center"/>
    </xf>
    <xf numFmtId="1" fontId="51" fillId="0" borderId="62" xfId="0" quotePrefix="1" applyNumberFormat="1" applyFont="1" applyFill="1" applyBorder="1" applyAlignment="1" applyProtection="1">
      <alignment horizontal="center" vertical="center"/>
    </xf>
    <xf numFmtId="0" fontId="92" fillId="39" borderId="0" xfId="5" applyFont="1" applyFill="1" applyBorder="1" applyAlignment="1" applyProtection="1">
      <alignment horizontal="center"/>
    </xf>
    <xf numFmtId="168" fontId="92" fillId="39" borderId="0" xfId="5" applyNumberFormat="1" applyFont="1" applyFill="1" applyBorder="1" applyAlignment="1" applyProtection="1">
      <alignment horizontal="center"/>
    </xf>
    <xf numFmtId="22" fontId="92" fillId="39" borderId="0" xfId="5" applyNumberFormat="1" applyFont="1" applyFill="1" applyBorder="1" applyAlignment="1" applyProtection="1">
      <alignment horizontal="center"/>
    </xf>
    <xf numFmtId="22" fontId="101" fillId="40" borderId="139" xfId="5" applyNumberFormat="1" applyFont="1" applyFill="1" applyBorder="1" applyAlignment="1" applyProtection="1">
      <alignment horizontal="left" vertical="center"/>
    </xf>
    <xf numFmtId="22" fontId="101" fillId="40" borderId="140" xfId="5" applyNumberFormat="1" applyFont="1" applyFill="1" applyBorder="1" applyAlignment="1" applyProtection="1">
      <alignment horizontal="left" vertical="center"/>
    </xf>
    <xf numFmtId="0" fontId="101" fillId="40" borderId="138" xfId="5" applyFont="1" applyFill="1" applyBorder="1" applyAlignment="1" applyProtection="1">
      <alignment horizontal="center" vertical="center"/>
    </xf>
    <xf numFmtId="0" fontId="101" fillId="40" borderId="139" xfId="5" applyFont="1" applyFill="1" applyBorder="1" applyAlignment="1" applyProtection="1">
      <alignment horizontal="center" vertical="center"/>
    </xf>
    <xf numFmtId="0" fontId="2" fillId="3" borderId="0" xfId="0" applyFont="1" applyFill="1" applyBorder="1" applyAlignment="1" applyProtection="1">
      <alignment horizontal="center" vertical="center" wrapText="1"/>
    </xf>
    <xf numFmtId="0" fontId="3" fillId="6" borderId="0" xfId="0" applyFont="1" applyFill="1" applyBorder="1" applyAlignment="1" applyProtection="1">
      <alignment horizontal="right" vertical="center"/>
    </xf>
    <xf numFmtId="49" fontId="3" fillId="7" borderId="150" xfId="0" applyNumberFormat="1" applyFont="1" applyFill="1" applyBorder="1" applyAlignment="1" applyProtection="1">
      <alignment horizontal="left" vertical="center"/>
      <protection locked="0"/>
    </xf>
    <xf numFmtId="49" fontId="3" fillId="7" borderId="149" xfId="0" applyNumberFormat="1" applyFont="1" applyFill="1" applyBorder="1" applyAlignment="1" applyProtection="1">
      <alignment horizontal="left" vertical="center"/>
      <protection locked="0"/>
    </xf>
    <xf numFmtId="49" fontId="3" fillId="7" borderId="3" xfId="0" applyNumberFormat="1" applyFont="1" applyFill="1" applyBorder="1" applyAlignment="1" applyProtection="1">
      <alignment horizontal="left" vertical="center"/>
      <protection locked="0"/>
    </xf>
    <xf numFmtId="49" fontId="3" fillId="7" borderId="4" xfId="0" applyNumberFormat="1" applyFont="1" applyFill="1" applyBorder="1" applyAlignment="1" applyProtection="1">
      <alignment horizontal="left" vertical="center"/>
      <protection locked="0"/>
    </xf>
    <xf numFmtId="0" fontId="3" fillId="7" borderId="150" xfId="0" applyFont="1" applyFill="1" applyBorder="1" applyAlignment="1" applyProtection="1">
      <alignment horizontal="left" vertical="top"/>
      <protection locked="0"/>
    </xf>
    <xf numFmtId="0" fontId="3" fillId="7" borderId="149" xfId="0" applyFont="1" applyFill="1" applyBorder="1" applyAlignment="1" applyProtection="1">
      <alignment horizontal="left" vertical="top"/>
      <protection locked="0"/>
    </xf>
    <xf numFmtId="0" fontId="3" fillId="7" borderId="150" xfId="0" applyFont="1" applyFill="1" applyBorder="1" applyAlignment="1" applyProtection="1">
      <alignment horizontal="left" vertical="center" wrapText="1"/>
      <protection locked="0"/>
    </xf>
    <xf numFmtId="0" fontId="3" fillId="7" borderId="149" xfId="0" applyFont="1" applyFill="1" applyBorder="1" applyAlignment="1" applyProtection="1">
      <alignment horizontal="left" vertical="center" wrapText="1"/>
      <protection locked="0"/>
    </xf>
    <xf numFmtId="0" fontId="3" fillId="7" borderId="150" xfId="0" applyFont="1" applyFill="1" applyBorder="1" applyAlignment="1" applyProtection="1">
      <alignment horizontal="left" vertical="center"/>
      <protection locked="0"/>
    </xf>
    <xf numFmtId="0" fontId="3" fillId="7" borderId="149" xfId="0" applyFont="1" applyFill="1" applyBorder="1" applyAlignment="1" applyProtection="1">
      <alignment horizontal="left" vertical="center"/>
      <protection locked="0"/>
    </xf>
    <xf numFmtId="0" fontId="4" fillId="2" borderId="0" xfId="0" applyFont="1" applyFill="1" applyBorder="1" applyAlignment="1" applyProtection="1">
      <alignment horizontal="center" vertical="center"/>
    </xf>
    <xf numFmtId="164" fontId="3" fillId="7" borderId="150" xfId="0" applyNumberFormat="1" applyFont="1" applyFill="1" applyBorder="1" applyAlignment="1" applyProtection="1">
      <alignment horizontal="left" vertical="center"/>
      <protection locked="0"/>
    </xf>
    <xf numFmtId="164" fontId="3" fillId="7" borderId="149" xfId="0" applyNumberFormat="1" applyFont="1" applyFill="1" applyBorder="1" applyAlignment="1" applyProtection="1">
      <alignment horizontal="left" vertical="center"/>
      <protection locked="0"/>
    </xf>
    <xf numFmtId="0" fontId="3" fillId="7" borderId="6" xfId="0" applyFont="1" applyFill="1" applyBorder="1" applyAlignment="1" applyProtection="1">
      <alignment horizontal="left" vertical="center"/>
      <protection locked="0"/>
    </xf>
    <xf numFmtId="0" fontId="3" fillId="7" borderId="7" xfId="0" applyFont="1" applyFill="1" applyBorder="1" applyAlignment="1" applyProtection="1">
      <alignment horizontal="left" vertical="center"/>
      <protection locked="0"/>
    </xf>
    <xf numFmtId="0" fontId="3" fillId="6" borderId="0" xfId="0" applyFont="1" applyFill="1" applyBorder="1" applyAlignment="1" applyProtection="1">
      <alignment horizontal="center" vertical="center" wrapText="1"/>
    </xf>
    <xf numFmtId="0" fontId="8" fillId="8" borderId="3" xfId="0" applyFont="1" applyFill="1" applyBorder="1" applyAlignment="1" applyProtection="1">
      <alignment horizontal="center" wrapText="1"/>
    </xf>
    <xf numFmtId="0" fontId="8" fillId="8" borderId="4" xfId="0" applyFont="1" applyFill="1" applyBorder="1" applyAlignment="1" applyProtection="1">
      <alignment horizontal="center" wrapText="1"/>
    </xf>
    <xf numFmtId="0" fontId="8" fillId="8" borderId="5" xfId="0" applyFont="1" applyFill="1" applyBorder="1" applyAlignment="1" applyProtection="1">
      <alignment horizontal="center" wrapText="1"/>
    </xf>
    <xf numFmtId="0" fontId="8" fillId="8" borderId="6" xfId="0" applyFont="1" applyFill="1" applyBorder="1" applyAlignment="1" applyProtection="1">
      <alignment horizontal="center"/>
    </xf>
    <xf numFmtId="0" fontId="8" fillId="8" borderId="7" xfId="0" applyFont="1" applyFill="1" applyBorder="1" applyAlignment="1" applyProtection="1">
      <alignment horizontal="center"/>
    </xf>
    <xf numFmtId="0" fontId="8" fillId="8" borderId="8" xfId="0" applyFont="1" applyFill="1" applyBorder="1" applyAlignment="1" applyProtection="1">
      <alignment horizontal="center"/>
    </xf>
    <xf numFmtId="49" fontId="7" fillId="10" borderId="1" xfId="2" applyNumberFormat="1" applyFont="1" applyFill="1" applyBorder="1" applyAlignment="1" applyProtection="1">
      <alignment horizontal="center" vertical="center"/>
    </xf>
    <xf numFmtId="49" fontId="7" fillId="10" borderId="2" xfId="2" applyNumberFormat="1" applyFont="1" applyFill="1" applyBorder="1" applyAlignment="1" applyProtection="1">
      <alignment horizontal="center" vertical="center"/>
    </xf>
    <xf numFmtId="0" fontId="7" fillId="10" borderId="1" xfId="2" applyFont="1" applyFill="1" applyBorder="1" applyAlignment="1" applyProtection="1">
      <alignment horizontal="center" vertical="center"/>
    </xf>
    <xf numFmtId="0" fontId="7" fillId="10" borderId="2" xfId="2" applyFont="1" applyFill="1" applyBorder="1" applyAlignment="1" applyProtection="1">
      <alignment horizontal="center" vertical="center"/>
    </xf>
    <xf numFmtId="49" fontId="7" fillId="10" borderId="1" xfId="2" applyNumberFormat="1" applyFont="1" applyFill="1" applyBorder="1" applyAlignment="1" applyProtection="1">
      <alignment horizontal="center" vertical="center" wrapText="1"/>
    </xf>
    <xf numFmtId="49" fontId="7" fillId="10" borderId="2" xfId="2" applyNumberFormat="1" applyFont="1" applyFill="1" applyBorder="1" applyAlignment="1" applyProtection="1">
      <alignment horizontal="center" vertical="center" wrapText="1"/>
    </xf>
    <xf numFmtId="49" fontId="7" fillId="13" borderId="1" xfId="2" applyNumberFormat="1" applyFont="1" applyFill="1" applyBorder="1" applyAlignment="1" applyProtection="1">
      <alignment horizontal="center" vertical="center" wrapText="1"/>
      <protection locked="0"/>
    </xf>
    <xf numFmtId="49" fontId="7" fillId="13" borderId="19" xfId="2" applyNumberFormat="1" applyFont="1" applyFill="1" applyBorder="1" applyAlignment="1" applyProtection="1">
      <alignment horizontal="center" vertical="center" wrapText="1"/>
      <protection locked="0"/>
    </xf>
    <xf numFmtId="49" fontId="7" fillId="10" borderId="19" xfId="2" applyNumberFormat="1" applyFont="1" applyFill="1" applyBorder="1" applyAlignment="1" applyProtection="1">
      <alignment horizontal="center" vertical="center" wrapText="1"/>
    </xf>
    <xf numFmtId="0" fontId="50" fillId="8" borderId="3" xfId="0" applyFont="1" applyFill="1" applyBorder="1" applyAlignment="1" applyProtection="1">
      <alignment horizontal="center" wrapText="1"/>
    </xf>
    <xf numFmtId="0" fontId="50" fillId="8" borderId="4" xfId="0" applyFont="1" applyFill="1" applyBorder="1" applyAlignment="1" applyProtection="1">
      <alignment horizontal="center" wrapText="1"/>
    </xf>
    <xf numFmtId="0" fontId="50" fillId="8" borderId="6" xfId="0" applyFont="1" applyFill="1" applyBorder="1" applyAlignment="1" applyProtection="1">
      <alignment horizontal="center"/>
    </xf>
    <xf numFmtId="0" fontId="50" fillId="8" borderId="7" xfId="0" applyFont="1" applyFill="1" applyBorder="1" applyAlignment="1" applyProtection="1">
      <alignment horizontal="center"/>
    </xf>
    <xf numFmtId="0" fontId="14" fillId="16" borderId="79" xfId="4" applyFont="1" applyFill="1" applyBorder="1" applyAlignment="1" applyProtection="1">
      <alignment horizontal="center" vertical="center" wrapText="1"/>
    </xf>
    <xf numFmtId="0" fontId="14" fillId="16" borderId="80" xfId="4" applyFont="1" applyFill="1" applyBorder="1" applyAlignment="1" applyProtection="1">
      <alignment horizontal="center" vertical="center" wrapText="1"/>
    </xf>
    <xf numFmtId="0" fontId="14" fillId="16" borderId="81" xfId="4" applyFont="1" applyFill="1" applyBorder="1" applyAlignment="1" applyProtection="1">
      <alignment horizontal="center" vertical="center" wrapText="1"/>
    </xf>
    <xf numFmtId="0" fontId="14" fillId="16" borderId="82" xfId="4" applyFont="1" applyFill="1" applyBorder="1" applyAlignment="1" applyProtection="1">
      <alignment horizontal="center" vertical="center" wrapText="1"/>
    </xf>
    <xf numFmtId="0" fontId="14" fillId="16" borderId="83" xfId="4" applyFont="1" applyFill="1" applyBorder="1" applyAlignment="1" applyProtection="1">
      <alignment horizontal="center" vertical="center" wrapText="1"/>
    </xf>
    <xf numFmtId="0" fontId="14" fillId="16" borderId="84" xfId="4" applyFont="1" applyFill="1" applyBorder="1" applyAlignment="1" applyProtection="1">
      <alignment horizontal="center" vertical="center" wrapText="1"/>
    </xf>
    <xf numFmtId="0" fontId="13" fillId="15" borderId="79" xfId="4" applyFont="1" applyFill="1" applyBorder="1" applyAlignment="1" applyProtection="1">
      <alignment horizontal="center" vertical="center" wrapText="1"/>
    </xf>
    <xf numFmtId="0" fontId="13" fillId="15" borderId="80" xfId="4" applyFont="1" applyFill="1" applyBorder="1" applyAlignment="1" applyProtection="1">
      <alignment horizontal="center" vertical="center" wrapText="1"/>
    </xf>
    <xf numFmtId="0" fontId="19" fillId="16" borderId="1" xfId="2" applyNumberFormat="1" applyFont="1" applyFill="1" applyBorder="1" applyAlignment="1" applyProtection="1">
      <alignment horizontal="center" vertical="center" wrapText="1"/>
    </xf>
    <xf numFmtId="0" fontId="19" fillId="16" borderId="19" xfId="2" applyNumberFormat="1" applyFont="1" applyFill="1" applyBorder="1" applyAlignment="1" applyProtection="1">
      <alignment horizontal="center" vertical="center" wrapText="1"/>
    </xf>
    <xf numFmtId="49" fontId="18" fillId="19" borderId="22" xfId="2" applyNumberFormat="1" applyFont="1" applyFill="1" applyBorder="1" applyAlignment="1" applyProtection="1">
      <alignment horizontal="center" vertical="center" wrapText="1"/>
    </xf>
    <xf numFmtId="49" fontId="18" fillId="19" borderId="23" xfId="2" applyNumberFormat="1" applyFont="1" applyFill="1" applyBorder="1" applyAlignment="1" applyProtection="1">
      <alignment horizontal="center" vertical="center" wrapText="1"/>
    </xf>
    <xf numFmtId="49" fontId="18" fillId="19" borderId="24" xfId="2" applyNumberFormat="1" applyFont="1" applyFill="1" applyBorder="1" applyAlignment="1" applyProtection="1">
      <alignment horizontal="center" vertical="center" wrapText="1"/>
    </xf>
    <xf numFmtId="49" fontId="18" fillId="19" borderId="20" xfId="2" applyNumberFormat="1" applyFont="1" applyFill="1" applyBorder="1" applyAlignment="1" applyProtection="1">
      <alignment horizontal="center" vertical="center" wrapText="1"/>
    </xf>
    <xf numFmtId="49" fontId="18" fillId="19" borderId="21" xfId="2" applyNumberFormat="1" applyFont="1" applyFill="1" applyBorder="1" applyAlignment="1" applyProtection="1">
      <alignment horizontal="center" vertical="center" wrapText="1"/>
    </xf>
    <xf numFmtId="49" fontId="18" fillId="19" borderId="25" xfId="2" applyNumberFormat="1" applyFont="1" applyFill="1" applyBorder="1" applyAlignment="1" applyProtection="1">
      <alignment horizontal="center" vertical="center" wrapText="1"/>
    </xf>
    <xf numFmtId="49" fontId="16" fillId="10" borderId="16" xfId="2" applyNumberFormat="1" applyFont="1" applyFill="1" applyBorder="1" applyAlignment="1" applyProtection="1">
      <alignment horizontal="center" vertical="center"/>
    </xf>
    <xf numFmtId="49" fontId="16" fillId="10" borderId="17" xfId="2" applyNumberFormat="1" applyFont="1" applyFill="1" applyBorder="1" applyAlignment="1" applyProtection="1">
      <alignment horizontal="center" vertical="center"/>
    </xf>
    <xf numFmtId="49" fontId="16" fillId="10" borderId="18" xfId="2" applyNumberFormat="1" applyFont="1" applyFill="1" applyBorder="1" applyAlignment="1" applyProtection="1">
      <alignment horizontal="center" vertical="center"/>
    </xf>
    <xf numFmtId="0" fontId="17" fillId="10" borderId="16" xfId="0" applyFont="1" applyFill="1" applyBorder="1" applyAlignment="1" applyProtection="1">
      <alignment horizontal="center" vertical="center"/>
    </xf>
    <xf numFmtId="0" fontId="17" fillId="10" borderId="17" xfId="0" applyFont="1" applyFill="1" applyBorder="1" applyAlignment="1" applyProtection="1">
      <alignment horizontal="center" vertical="center"/>
    </xf>
    <xf numFmtId="49" fontId="7" fillId="10" borderId="9" xfId="2" applyNumberFormat="1" applyFont="1" applyFill="1" applyBorder="1" applyAlignment="1" applyProtection="1">
      <alignment horizontal="center" vertical="center" wrapText="1"/>
    </xf>
    <xf numFmtId="0" fontId="17" fillId="10" borderId="9" xfId="0" applyFont="1" applyFill="1" applyBorder="1" applyAlignment="1" applyProtection="1">
      <alignment horizontal="center" vertical="center"/>
    </xf>
    <xf numFmtId="49" fontId="16" fillId="10" borderId="20" xfId="2" applyNumberFormat="1" applyFont="1" applyFill="1" applyBorder="1" applyAlignment="1" applyProtection="1">
      <alignment horizontal="center" vertical="center"/>
    </xf>
    <xf numFmtId="49" fontId="16" fillId="10" borderId="21" xfId="2" applyNumberFormat="1" applyFont="1" applyFill="1" applyBorder="1" applyAlignment="1" applyProtection="1">
      <alignment horizontal="center" vertical="center"/>
    </xf>
    <xf numFmtId="49" fontId="16" fillId="10" borderId="25" xfId="2" applyNumberFormat="1" applyFont="1" applyFill="1" applyBorder="1" applyAlignment="1" applyProtection="1">
      <alignment horizontal="center" vertical="center"/>
    </xf>
    <xf numFmtId="49" fontId="7" fillId="10" borderId="15" xfId="2" applyNumberFormat="1" applyFont="1" applyFill="1" applyBorder="1" applyAlignment="1" applyProtection="1">
      <alignment horizontal="center" vertical="center" wrapText="1"/>
    </xf>
    <xf numFmtId="0" fontId="16" fillId="10" borderId="9" xfId="2" applyNumberFormat="1" applyFont="1" applyFill="1" applyBorder="1" applyAlignment="1" applyProtection="1">
      <alignment horizontal="center" vertical="center"/>
    </xf>
    <xf numFmtId="0" fontId="7" fillId="10" borderId="15" xfId="2" applyNumberFormat="1" applyFont="1" applyFill="1" applyBorder="1" applyAlignment="1" applyProtection="1">
      <alignment horizontal="center" vertical="center"/>
    </xf>
    <xf numFmtId="0" fontId="7" fillId="10" borderId="2" xfId="2" applyNumberFormat="1" applyFont="1" applyFill="1" applyBorder="1" applyAlignment="1" applyProtection="1">
      <alignment horizontal="center" vertical="center"/>
    </xf>
    <xf numFmtId="49" fontId="19" fillId="19" borderId="1" xfId="2" applyNumberFormat="1" applyFont="1" applyFill="1" applyBorder="1" applyAlignment="1" applyProtection="1">
      <alignment horizontal="center" vertical="center" wrapText="1"/>
    </xf>
    <xf numFmtId="49" fontId="19" fillId="19" borderId="19" xfId="2" applyNumberFormat="1" applyFont="1" applyFill="1" applyBorder="1" applyAlignment="1" applyProtection="1">
      <alignment horizontal="center" vertical="center" wrapText="1"/>
    </xf>
    <xf numFmtId="0" fontId="19" fillId="20" borderId="1" xfId="2" applyNumberFormat="1" applyFont="1" applyFill="1" applyBorder="1" applyAlignment="1" applyProtection="1">
      <alignment horizontal="center" vertical="center" wrapText="1"/>
    </xf>
    <xf numFmtId="0" fontId="19" fillId="20" borderId="19" xfId="2" applyNumberFormat="1" applyFont="1" applyFill="1" applyBorder="1" applyAlignment="1" applyProtection="1">
      <alignment horizontal="center" vertical="center" wrapText="1"/>
    </xf>
    <xf numFmtId="0" fontId="16" fillId="10" borderId="16" xfId="2" applyNumberFormat="1" applyFont="1" applyFill="1" applyBorder="1" applyAlignment="1" applyProtection="1">
      <alignment horizontal="center" vertical="center"/>
    </xf>
    <xf numFmtId="0" fontId="16" fillId="10" borderId="17" xfId="2" applyNumberFormat="1" applyFont="1" applyFill="1" applyBorder="1" applyAlignment="1" applyProtection="1">
      <alignment horizontal="center" vertical="center"/>
    </xf>
    <xf numFmtId="0" fontId="16" fillId="10" borderId="18" xfId="2" applyNumberFormat="1" applyFont="1" applyFill="1" applyBorder="1" applyAlignment="1" applyProtection="1">
      <alignment horizontal="center" vertical="center"/>
    </xf>
    <xf numFmtId="0" fontId="8" fillId="8" borderId="3" xfId="0" applyFont="1" applyFill="1" applyBorder="1" applyAlignment="1" applyProtection="1">
      <alignment horizontal="center" vertical="center" wrapText="1"/>
    </xf>
    <xf numFmtId="0" fontId="8" fillId="8" borderId="4" xfId="0" applyFont="1" applyFill="1" applyBorder="1" applyAlignment="1" applyProtection="1">
      <alignment horizontal="center" vertical="center" wrapText="1"/>
    </xf>
    <xf numFmtId="0" fontId="8" fillId="8" borderId="5" xfId="0" applyFont="1" applyFill="1" applyBorder="1" applyAlignment="1" applyProtection="1">
      <alignment horizontal="center" vertical="center" wrapText="1"/>
    </xf>
    <xf numFmtId="0" fontId="8" fillId="8" borderId="6" xfId="0" applyFont="1" applyFill="1" applyBorder="1" applyAlignment="1" applyProtection="1">
      <alignment horizontal="center" vertical="center"/>
    </xf>
    <xf numFmtId="0" fontId="8" fillId="8" borderId="7" xfId="0" applyFont="1" applyFill="1" applyBorder="1" applyAlignment="1" applyProtection="1">
      <alignment horizontal="center" vertical="center"/>
    </xf>
    <xf numFmtId="0" fontId="8" fillId="8" borderId="8" xfId="0" applyFont="1" applyFill="1" applyBorder="1" applyAlignment="1" applyProtection="1">
      <alignment horizontal="center" vertical="center"/>
    </xf>
    <xf numFmtId="0" fontId="7" fillId="10" borderId="15" xfId="2" applyFont="1" applyFill="1" applyBorder="1" applyAlignment="1" applyProtection="1">
      <alignment horizontal="center" vertical="center"/>
    </xf>
    <xf numFmtId="49" fontId="7" fillId="10" borderId="15" xfId="2" applyNumberFormat="1" applyFont="1" applyFill="1" applyBorder="1" applyAlignment="1" applyProtection="1">
      <alignment horizontal="center" vertical="center"/>
    </xf>
    <xf numFmtId="0" fontId="16" fillId="10" borderId="22" xfId="2" applyNumberFormat="1" applyFont="1" applyFill="1" applyBorder="1" applyAlignment="1" applyProtection="1">
      <alignment horizontal="center" vertical="center"/>
    </xf>
    <xf numFmtId="0" fontId="16" fillId="10" borderId="23" xfId="2" applyNumberFormat="1" applyFont="1" applyFill="1" applyBorder="1" applyAlignment="1" applyProtection="1">
      <alignment horizontal="center" vertical="center"/>
    </xf>
    <xf numFmtId="0" fontId="16" fillId="10" borderId="24" xfId="2" applyNumberFormat="1" applyFont="1" applyFill="1" applyBorder="1" applyAlignment="1" applyProtection="1">
      <alignment horizontal="center" vertical="center"/>
    </xf>
    <xf numFmtId="0" fontId="17" fillId="19" borderId="9" xfId="0" applyFont="1" applyFill="1" applyBorder="1" applyAlignment="1" applyProtection="1">
      <alignment horizontal="center" vertical="center"/>
    </xf>
    <xf numFmtId="0" fontId="7" fillId="10" borderId="19" xfId="2" applyFont="1" applyFill="1" applyBorder="1" applyAlignment="1" applyProtection="1">
      <alignment horizontal="center" vertical="center"/>
    </xf>
    <xf numFmtId="49" fontId="7" fillId="10" borderId="19" xfId="2" applyNumberFormat="1" applyFont="1" applyFill="1" applyBorder="1" applyAlignment="1" applyProtection="1">
      <alignment horizontal="center" vertical="center"/>
    </xf>
    <xf numFmtId="0" fontId="8" fillId="8" borderId="6" xfId="0" applyFont="1" applyFill="1" applyBorder="1" applyAlignment="1" applyProtection="1">
      <alignment horizontal="center" wrapText="1"/>
    </xf>
    <xf numFmtId="0" fontId="8" fillId="8" borderId="7" xfId="0" applyFont="1" applyFill="1" applyBorder="1" applyAlignment="1" applyProtection="1">
      <alignment horizontal="center" wrapText="1"/>
    </xf>
    <xf numFmtId="0" fontId="8" fillId="8" borderId="8" xfId="0" applyFont="1" applyFill="1" applyBorder="1" applyAlignment="1" applyProtection="1">
      <alignment horizontal="center" wrapText="1"/>
    </xf>
    <xf numFmtId="49" fontId="16" fillId="18" borderId="16" xfId="2" applyNumberFormat="1" applyFont="1" applyFill="1" applyBorder="1" applyAlignment="1" applyProtection="1">
      <alignment horizontal="center" vertical="center" wrapText="1"/>
    </xf>
    <xf numFmtId="49" fontId="16" fillId="18" borderId="17" xfId="2" applyNumberFormat="1" applyFont="1" applyFill="1" applyBorder="1" applyAlignment="1" applyProtection="1">
      <alignment horizontal="center" vertical="center" wrapText="1"/>
    </xf>
    <xf numFmtId="49" fontId="16" fillId="20" borderId="16" xfId="2" applyNumberFormat="1" applyFont="1" applyFill="1" applyBorder="1" applyAlignment="1" applyProtection="1">
      <alignment horizontal="center" vertical="center" wrapText="1"/>
    </xf>
    <xf numFmtId="49" fontId="16" fillId="20" borderId="17" xfId="2" applyNumberFormat="1" applyFont="1" applyFill="1" applyBorder="1" applyAlignment="1" applyProtection="1">
      <alignment horizontal="center" vertical="center" wrapText="1"/>
    </xf>
    <xf numFmtId="49" fontId="18" fillId="19" borderId="1" xfId="2" applyNumberFormat="1" applyFont="1" applyFill="1" applyBorder="1" applyAlignment="1" applyProtection="1">
      <alignment horizontal="center" vertical="center" wrapText="1"/>
    </xf>
    <xf numFmtId="49" fontId="18" fillId="19" borderId="19" xfId="2" applyNumberFormat="1" applyFont="1" applyFill="1" applyBorder="1" applyAlignment="1" applyProtection="1">
      <alignment horizontal="center" vertical="center" wrapText="1"/>
    </xf>
    <xf numFmtId="0" fontId="18" fillId="20" borderId="1" xfId="2" applyNumberFormat="1" applyFont="1" applyFill="1" applyBorder="1" applyAlignment="1" applyProtection="1">
      <alignment horizontal="center" vertical="center" wrapText="1"/>
    </xf>
    <xf numFmtId="0" fontId="18" fillId="20" borderId="19" xfId="2" applyNumberFormat="1" applyFont="1" applyFill="1" applyBorder="1" applyAlignment="1" applyProtection="1">
      <alignment horizontal="center" vertical="center" wrapText="1"/>
    </xf>
    <xf numFmtId="0" fontId="18" fillId="16" borderId="1" xfId="2" applyNumberFormat="1" applyFont="1" applyFill="1" applyBorder="1" applyAlignment="1" applyProtection="1">
      <alignment horizontal="center" vertical="center" wrapText="1"/>
    </xf>
    <xf numFmtId="0" fontId="18" fillId="16" borderId="19" xfId="2" applyNumberFormat="1" applyFont="1" applyFill="1" applyBorder="1" applyAlignment="1" applyProtection="1">
      <alignment horizontal="center" vertical="center" wrapText="1"/>
    </xf>
    <xf numFmtId="0" fontId="7" fillId="10" borderId="19" xfId="2" applyNumberFormat="1" applyFont="1" applyFill="1" applyBorder="1" applyAlignment="1" applyProtection="1">
      <alignment horizontal="center" vertical="center"/>
    </xf>
    <xf numFmtId="0" fontId="21" fillId="21" borderId="9" xfId="0" applyFont="1" applyFill="1" applyBorder="1" applyAlignment="1" applyProtection="1">
      <alignment horizontal="center" vertical="center" wrapText="1"/>
    </xf>
    <xf numFmtId="0" fontId="16" fillId="10" borderId="9" xfId="2" applyFont="1" applyFill="1" applyBorder="1" applyAlignment="1" applyProtection="1">
      <alignment horizontal="center" vertical="center"/>
    </xf>
    <xf numFmtId="0" fontId="17" fillId="22" borderId="16" xfId="0" applyFont="1" applyFill="1" applyBorder="1" applyAlignment="1" applyProtection="1">
      <alignment horizontal="center" vertical="center" wrapText="1"/>
    </xf>
    <xf numFmtId="0" fontId="17" fillId="22" borderId="17" xfId="0" applyFont="1" applyFill="1" applyBorder="1" applyAlignment="1" applyProtection="1">
      <alignment horizontal="center" vertical="center" wrapText="1"/>
    </xf>
    <xf numFmtId="0" fontId="21" fillId="22" borderId="9" xfId="0" applyFont="1" applyFill="1" applyBorder="1" applyAlignment="1" applyProtection="1">
      <alignment horizontal="center" vertical="center" wrapText="1"/>
    </xf>
    <xf numFmtId="0" fontId="17" fillId="10" borderId="9" xfId="0" applyFont="1" applyFill="1" applyBorder="1" applyAlignment="1" applyProtection="1">
      <alignment horizontal="center" vertical="center" wrapText="1"/>
    </xf>
    <xf numFmtId="0" fontId="17" fillId="19" borderId="9" xfId="0" applyFont="1" applyFill="1" applyBorder="1" applyAlignment="1" applyProtection="1">
      <alignment horizontal="center" vertical="center" wrapText="1"/>
    </xf>
    <xf numFmtId="0" fontId="17" fillId="21" borderId="16" xfId="0" applyFont="1" applyFill="1" applyBorder="1" applyAlignment="1" applyProtection="1">
      <alignment horizontal="center" vertical="center" wrapText="1"/>
    </xf>
    <xf numFmtId="0" fontId="17" fillId="21" borderId="17" xfId="0" applyFont="1" applyFill="1" applyBorder="1" applyAlignment="1" applyProtection="1">
      <alignment horizontal="center" vertical="center" wrapText="1"/>
    </xf>
    <xf numFmtId="49" fontId="16" fillId="10" borderId="9" xfId="2" applyNumberFormat="1" applyFont="1" applyFill="1" applyBorder="1" applyAlignment="1" applyProtection="1">
      <alignment horizontal="center" vertical="center"/>
    </xf>
    <xf numFmtId="0" fontId="45" fillId="5" borderId="0" xfId="0" applyFont="1" applyFill="1" applyBorder="1" applyAlignment="1" applyProtection="1">
      <alignment horizontal="center" vertical="center"/>
    </xf>
    <xf numFmtId="0" fontId="32" fillId="33" borderId="35" xfId="0" applyFont="1" applyFill="1" applyBorder="1" applyAlignment="1" applyProtection="1">
      <alignment horizontal="center" vertical="center" wrapText="1"/>
    </xf>
    <xf numFmtId="0" fontId="32" fillId="33" borderId="41" xfId="0" applyFont="1" applyFill="1" applyBorder="1" applyAlignment="1" applyProtection="1">
      <alignment horizontal="center" vertical="center" wrapText="1"/>
    </xf>
    <xf numFmtId="0" fontId="33" fillId="33" borderId="39" xfId="0" applyFont="1" applyFill="1" applyBorder="1" applyAlignment="1" applyProtection="1">
      <alignment horizontal="center" vertical="center" wrapText="1"/>
    </xf>
    <xf numFmtId="0" fontId="33" fillId="33" borderId="45" xfId="0" applyFont="1" applyFill="1" applyBorder="1" applyAlignment="1" applyProtection="1">
      <alignment horizontal="center" vertical="center" wrapText="1"/>
    </xf>
    <xf numFmtId="0" fontId="33" fillId="33" borderId="40" xfId="0" applyFont="1" applyFill="1" applyBorder="1" applyAlignment="1" applyProtection="1">
      <alignment horizontal="center" vertical="center" wrapText="1"/>
    </xf>
    <xf numFmtId="0" fontId="33" fillId="33" borderId="46" xfId="0" applyFont="1" applyFill="1" applyBorder="1" applyAlignment="1" applyProtection="1">
      <alignment horizontal="center" vertical="center" wrapText="1"/>
    </xf>
    <xf numFmtId="0" fontId="46" fillId="29" borderId="31" xfId="0" applyFont="1" applyFill="1" applyBorder="1" applyAlignment="1" applyProtection="1">
      <alignment horizontal="center" vertical="center" wrapText="1"/>
    </xf>
    <xf numFmtId="0" fontId="46" fillId="29" borderId="34" xfId="0" applyFont="1" applyFill="1" applyBorder="1" applyAlignment="1" applyProtection="1">
      <alignment horizontal="center" vertical="center" wrapText="1"/>
    </xf>
    <xf numFmtId="0" fontId="47" fillId="30" borderId="31" xfId="0" applyFont="1" applyFill="1" applyBorder="1" applyAlignment="1" applyProtection="1">
      <alignment horizontal="center" vertical="center" wrapText="1"/>
      <protection locked="0"/>
    </xf>
    <xf numFmtId="0" fontId="47" fillId="30" borderId="34" xfId="0" applyFont="1" applyFill="1" applyBorder="1" applyAlignment="1" applyProtection="1">
      <alignment horizontal="center" vertical="center" wrapText="1"/>
      <protection locked="0"/>
    </xf>
    <xf numFmtId="0" fontId="32" fillId="33" borderId="36" xfId="0" applyFont="1" applyFill="1" applyBorder="1" applyAlignment="1" applyProtection="1">
      <alignment horizontal="center" wrapText="1"/>
    </xf>
    <xf numFmtId="0" fontId="32" fillId="33" borderId="37" xfId="0" applyFont="1" applyFill="1" applyBorder="1" applyAlignment="1" applyProtection="1">
      <alignment horizontal="center" wrapText="1"/>
    </xf>
    <xf numFmtId="0" fontId="32" fillId="33" borderId="38" xfId="0" applyFont="1" applyFill="1" applyBorder="1" applyAlignment="1" applyProtection="1">
      <alignment horizontal="center" wrapText="1"/>
    </xf>
    <xf numFmtId="0" fontId="32" fillId="33" borderId="42" xfId="0" applyFont="1" applyFill="1" applyBorder="1" applyAlignment="1" applyProtection="1">
      <alignment horizontal="center" vertical="top" wrapText="1"/>
    </xf>
    <xf numFmtId="0" fontId="32" fillId="33" borderId="43" xfId="0" applyFont="1" applyFill="1" applyBorder="1" applyAlignment="1" applyProtection="1">
      <alignment horizontal="center" vertical="top" wrapText="1"/>
    </xf>
    <xf numFmtId="0" fontId="32" fillId="33" borderId="44" xfId="0" applyFont="1" applyFill="1" applyBorder="1" applyAlignment="1" applyProtection="1">
      <alignment horizontal="center" vertical="top" wrapText="1"/>
    </xf>
    <xf numFmtId="0" fontId="45" fillId="5" borderId="0" xfId="0" applyFont="1" applyFill="1" applyBorder="1" applyAlignment="1" applyProtection="1">
      <alignment horizontal="center" vertical="top" wrapText="1"/>
    </xf>
    <xf numFmtId="0" fontId="48" fillId="25" borderId="52" xfId="0" applyFont="1" applyFill="1" applyBorder="1" applyAlignment="1" applyProtection="1">
      <alignment horizontal="center"/>
    </xf>
    <xf numFmtId="0" fontId="48" fillId="25" borderId="0" xfId="0" applyFont="1" applyFill="1" applyBorder="1" applyAlignment="1" applyProtection="1">
      <alignment horizontal="center"/>
    </xf>
    <xf numFmtId="0" fontId="48" fillId="25" borderId="53" xfId="0" applyFont="1" applyFill="1" applyBorder="1" applyAlignment="1" applyProtection="1">
      <alignment horizontal="center"/>
    </xf>
    <xf numFmtId="0" fontId="32" fillId="0" borderId="47" xfId="0" applyNumberFormat="1" applyFont="1" applyFill="1" applyBorder="1" applyAlignment="1" applyProtection="1">
      <alignment horizontal="left" vertical="center"/>
    </xf>
    <xf numFmtId="0" fontId="32" fillId="0" borderId="48" xfId="0" applyNumberFormat="1" applyFont="1" applyFill="1" applyBorder="1" applyAlignment="1" applyProtection="1">
      <alignment horizontal="left" vertical="center"/>
    </xf>
    <xf numFmtId="0" fontId="32" fillId="0" borderId="49" xfId="0" applyNumberFormat="1" applyFont="1" applyFill="1" applyBorder="1" applyAlignment="1" applyProtection="1">
      <alignment horizontal="left" vertical="center"/>
    </xf>
    <xf numFmtId="0" fontId="48" fillId="5" borderId="0" xfId="0" applyFont="1" applyFill="1" applyBorder="1" applyAlignment="1" applyProtection="1">
      <alignment horizontal="center" vertical="center" wrapText="1"/>
    </xf>
    <xf numFmtId="0" fontId="23" fillId="0" borderId="16" xfId="0" applyNumberFormat="1" applyFont="1" applyFill="1" applyBorder="1" applyAlignment="1" applyProtection="1">
      <alignment horizontal="left" vertical="center"/>
    </xf>
    <xf numFmtId="0" fontId="23" fillId="0" borderId="17" xfId="0" applyNumberFormat="1" applyFont="1" applyFill="1" applyBorder="1" applyAlignment="1" applyProtection="1">
      <alignment horizontal="left" vertical="center"/>
    </xf>
    <xf numFmtId="0" fontId="23" fillId="0" borderId="18" xfId="0" applyNumberFormat="1" applyFont="1" applyFill="1" applyBorder="1" applyAlignment="1" applyProtection="1">
      <alignment horizontal="left" vertical="center"/>
    </xf>
    <xf numFmtId="0" fontId="23" fillId="0" borderId="9" xfId="0" applyNumberFormat="1" applyFont="1" applyFill="1" applyBorder="1" applyAlignment="1" applyProtection="1">
      <alignment horizontal="left" vertical="center"/>
    </xf>
    <xf numFmtId="0" fontId="43" fillId="0" borderId="0" xfId="0" applyFont="1" applyFill="1" applyBorder="1" applyAlignment="1" applyProtection="1">
      <alignment horizontal="center" vertical="center"/>
      <protection locked="0"/>
    </xf>
    <xf numFmtId="0" fontId="23" fillId="0" borderId="50" xfId="0" applyFont="1" applyFill="1" applyBorder="1" applyAlignment="1" applyProtection="1">
      <alignment horizontal="left"/>
    </xf>
    <xf numFmtId="0" fontId="23" fillId="0" borderId="9" xfId="0" applyFont="1" applyFill="1" applyBorder="1" applyAlignment="1" applyProtection="1">
      <alignment horizontal="left"/>
    </xf>
    <xf numFmtId="0" fontId="23" fillId="0" borderId="9" xfId="0" applyNumberFormat="1" applyFont="1" applyFill="1" applyBorder="1" applyAlignment="1" applyProtection="1">
      <alignment horizontal="center"/>
    </xf>
    <xf numFmtId="0" fontId="23" fillId="0" borderId="51" xfId="0" applyNumberFormat="1" applyFont="1" applyFill="1" applyBorder="1" applyAlignment="1" applyProtection="1">
      <alignment horizontal="center"/>
    </xf>
    <xf numFmtId="0" fontId="1" fillId="32" borderId="71" xfId="0" applyFont="1" applyFill="1" applyBorder="1" applyAlignment="1" applyProtection="1">
      <alignment horizontal="center" vertical="center" wrapText="1"/>
    </xf>
    <xf numFmtId="0" fontId="1" fillId="32" borderId="72" xfId="0" applyFont="1" applyFill="1" applyBorder="1" applyAlignment="1" applyProtection="1">
      <alignment horizontal="center" vertical="center" wrapText="1"/>
    </xf>
    <xf numFmtId="0" fontId="1" fillId="32" borderId="73" xfId="0" applyFont="1" applyFill="1" applyBorder="1" applyAlignment="1" applyProtection="1">
      <alignment horizontal="center" vertical="center" wrapText="1"/>
    </xf>
    <xf numFmtId="0" fontId="1" fillId="32" borderId="74" xfId="0" applyFont="1" applyFill="1" applyBorder="1" applyAlignment="1" applyProtection="1">
      <alignment horizontal="center" vertical="center" wrapText="1"/>
    </xf>
    <xf numFmtId="0" fontId="1" fillId="32" borderId="0" xfId="0" applyFont="1" applyFill="1" applyBorder="1" applyAlignment="1" applyProtection="1">
      <alignment horizontal="center" vertical="center" wrapText="1"/>
    </xf>
    <xf numFmtId="0" fontId="1" fillId="32" borderId="75" xfId="0" applyFont="1" applyFill="1" applyBorder="1" applyAlignment="1" applyProtection="1">
      <alignment horizontal="center" vertical="center" wrapText="1"/>
    </xf>
    <xf numFmtId="0" fontId="1" fillId="32" borderId="76" xfId="0" applyFont="1" applyFill="1" applyBorder="1" applyAlignment="1" applyProtection="1">
      <alignment horizontal="center" vertical="center" wrapText="1"/>
    </xf>
    <xf numFmtId="0" fontId="1" fillId="32" borderId="77" xfId="0" applyFont="1" applyFill="1" applyBorder="1" applyAlignment="1" applyProtection="1">
      <alignment horizontal="center" vertical="center" wrapText="1"/>
    </xf>
    <xf numFmtId="0" fontId="1" fillId="32" borderId="78" xfId="0" applyFont="1" applyFill="1" applyBorder="1" applyAlignment="1" applyProtection="1">
      <alignment horizontal="center" vertical="center" wrapText="1"/>
    </xf>
    <xf numFmtId="0" fontId="32" fillId="0" borderId="67" xfId="0" applyFont="1" applyFill="1" applyBorder="1" applyAlignment="1" applyProtection="1">
      <alignment horizontal="center"/>
    </xf>
    <xf numFmtId="0" fontId="32" fillId="0" borderId="87" xfId="0" applyFont="1" applyFill="1" applyBorder="1" applyAlignment="1" applyProtection="1">
      <alignment horizontal="center"/>
    </xf>
    <xf numFmtId="0" fontId="23" fillId="0" borderId="0" xfId="0" applyFont="1" applyFill="1" applyBorder="1" applyAlignment="1" applyProtection="1">
      <alignment horizontal="left" vertical="center" wrapText="1"/>
    </xf>
    <xf numFmtId="0" fontId="23" fillId="0" borderId="86" xfId="0" applyFont="1" applyFill="1" applyBorder="1" applyAlignment="1" applyProtection="1">
      <alignment horizontal="left"/>
    </xf>
    <xf numFmtId="0" fontId="23" fillId="0" borderId="1" xfId="0" applyFont="1" applyFill="1" applyBorder="1" applyAlignment="1" applyProtection="1">
      <alignment horizontal="left"/>
    </xf>
    <xf numFmtId="0" fontId="23" fillId="0" borderId="45" xfId="0" applyNumberFormat="1" applyFont="1" applyFill="1" applyBorder="1" applyAlignment="1" applyProtection="1">
      <alignment horizontal="center"/>
    </xf>
    <xf numFmtId="0" fontId="23" fillId="0" borderId="46" xfId="0" applyNumberFormat="1" applyFont="1" applyFill="1" applyBorder="1" applyAlignment="1" applyProtection="1">
      <alignment horizontal="center"/>
    </xf>
    <xf numFmtId="0" fontId="33" fillId="0" borderId="63" xfId="0" applyFont="1" applyFill="1" applyBorder="1" applyAlignment="1" applyProtection="1">
      <alignment horizontal="center" vertical="center" wrapText="1"/>
    </xf>
    <xf numFmtId="0" fontId="33" fillId="0" borderId="58" xfId="0" applyFont="1" applyFill="1" applyBorder="1" applyAlignment="1" applyProtection="1">
      <alignment horizontal="center" vertical="center" wrapText="1"/>
    </xf>
    <xf numFmtId="0" fontId="33" fillId="0" borderId="65" xfId="0" applyFont="1" applyFill="1" applyBorder="1" applyAlignment="1" applyProtection="1">
      <alignment horizontal="center" vertical="center" wrapText="1"/>
    </xf>
    <xf numFmtId="0" fontId="33" fillId="0" borderId="54" xfId="0" applyFont="1" applyFill="1" applyBorder="1" applyAlignment="1" applyProtection="1">
      <alignment horizontal="center" vertical="center" wrapText="1"/>
    </xf>
    <xf numFmtId="0" fontId="32" fillId="0" borderId="64" xfId="0" applyFont="1" applyFill="1" applyBorder="1" applyAlignment="1" applyProtection="1">
      <alignment horizontal="center" vertical="center"/>
    </xf>
    <xf numFmtId="0" fontId="32" fillId="0" borderId="66" xfId="0" applyFont="1" applyFill="1" applyBorder="1" applyAlignment="1" applyProtection="1">
      <alignment horizontal="center" vertical="center"/>
    </xf>
    <xf numFmtId="0" fontId="32" fillId="0" borderId="37" xfId="0" applyFont="1" applyFill="1" applyBorder="1" applyAlignment="1" applyProtection="1">
      <alignment horizontal="center" vertical="center" wrapText="1"/>
    </xf>
    <xf numFmtId="0" fontId="32" fillId="0" borderId="59" xfId="0" applyFont="1" applyFill="1" applyBorder="1" applyAlignment="1" applyProtection="1">
      <alignment horizontal="center" vertical="center" wrapText="1"/>
    </xf>
    <xf numFmtId="0" fontId="32" fillId="0" borderId="43" xfId="0" applyFont="1" applyFill="1" applyBorder="1" applyAlignment="1" applyProtection="1">
      <alignment horizontal="center" vertical="center" wrapText="1"/>
    </xf>
    <xf numFmtId="0" fontId="32" fillId="0" borderId="55" xfId="0" applyFont="1" applyFill="1" applyBorder="1" applyAlignment="1" applyProtection="1">
      <alignment horizontal="center" vertical="center" wrapText="1"/>
    </xf>
    <xf numFmtId="0" fontId="23" fillId="0" borderId="85" xfId="0" applyFont="1" applyFill="1" applyBorder="1" applyAlignment="1" applyProtection="1">
      <alignment horizontal="left"/>
    </xf>
    <xf numFmtId="0" fontId="23" fillId="0" borderId="39" xfId="0" applyFont="1" applyFill="1" applyBorder="1" applyAlignment="1" applyProtection="1">
      <alignment horizontal="left"/>
    </xf>
    <xf numFmtId="0" fontId="23" fillId="0" borderId="39" xfId="0" applyNumberFormat="1" applyFont="1" applyFill="1" applyBorder="1" applyAlignment="1" applyProtection="1">
      <alignment horizontal="center"/>
    </xf>
    <xf numFmtId="0" fontId="23" fillId="0" borderId="40" xfId="0" applyNumberFormat="1" applyFont="1" applyFill="1" applyBorder="1" applyAlignment="1" applyProtection="1">
      <alignment horizontal="center"/>
    </xf>
    <xf numFmtId="0" fontId="32" fillId="0" borderId="60" xfId="0" applyNumberFormat="1" applyFont="1" applyFill="1" applyBorder="1" applyAlignment="1" applyProtection="1">
      <alignment horizontal="center" vertical="center"/>
    </xf>
    <xf numFmtId="0" fontId="32" fillId="0" borderId="61" xfId="0" applyNumberFormat="1" applyFont="1" applyFill="1" applyBorder="1" applyAlignment="1" applyProtection="1">
      <alignment horizontal="center" vertical="center"/>
    </xf>
    <xf numFmtId="0" fontId="32" fillId="0" borderId="56" xfId="0" applyNumberFormat="1" applyFont="1" applyFill="1" applyBorder="1" applyAlignment="1" applyProtection="1">
      <alignment horizontal="left" vertical="center"/>
    </xf>
    <xf numFmtId="0" fontId="32" fillId="0" borderId="17" xfId="0" applyNumberFormat="1" applyFont="1" applyFill="1" applyBorder="1" applyAlignment="1" applyProtection="1">
      <alignment horizontal="left" vertical="center"/>
    </xf>
    <xf numFmtId="0" fontId="32" fillId="0" borderId="57" xfId="0" applyNumberFormat="1" applyFont="1" applyFill="1" applyBorder="1" applyAlignment="1" applyProtection="1">
      <alignment horizontal="left" vertical="center"/>
    </xf>
    <xf numFmtId="0" fontId="32" fillId="0" borderId="56" xfId="0" applyNumberFormat="1" applyFont="1" applyFill="1" applyBorder="1" applyAlignment="1" applyProtection="1">
      <alignment horizontal="left" vertical="center" wrapText="1"/>
    </xf>
    <xf numFmtId="0" fontId="32" fillId="0" borderId="17" xfId="0" applyNumberFormat="1" applyFont="1" applyFill="1" applyBorder="1" applyAlignment="1" applyProtection="1">
      <alignment horizontal="left" vertical="center" wrapText="1"/>
    </xf>
    <xf numFmtId="0" fontId="32" fillId="0" borderId="57" xfId="0" applyNumberFormat="1" applyFont="1" applyFill="1" applyBorder="1" applyAlignment="1" applyProtection="1">
      <alignment horizontal="left" vertical="center" wrapText="1"/>
    </xf>
    <xf numFmtId="0" fontId="46" fillId="29" borderId="29" xfId="0" applyFont="1" applyFill="1" applyBorder="1" applyAlignment="1" applyProtection="1">
      <alignment horizontal="center" vertical="center" wrapText="1"/>
    </xf>
    <xf numFmtId="0" fontId="46" fillId="29" borderId="30" xfId="0" applyFont="1" applyFill="1" applyBorder="1" applyAlignment="1" applyProtection="1">
      <alignment horizontal="center" vertical="center" wrapText="1"/>
    </xf>
    <xf numFmtId="0" fontId="46" fillId="29" borderId="32" xfId="0" applyFont="1" applyFill="1" applyBorder="1" applyAlignment="1" applyProtection="1">
      <alignment horizontal="center" vertical="center" wrapText="1"/>
    </xf>
    <xf numFmtId="0" fontId="46" fillId="29" borderId="33" xfId="0" applyFont="1" applyFill="1" applyBorder="1" applyAlignment="1" applyProtection="1">
      <alignment horizontal="center" vertical="center" wrapText="1"/>
    </xf>
    <xf numFmtId="0" fontId="47" fillId="30" borderId="31" xfId="0" applyFont="1" applyFill="1" applyBorder="1" applyAlignment="1" applyProtection="1">
      <alignment horizontal="center" vertical="center" wrapText="1"/>
    </xf>
    <xf numFmtId="0" fontId="47" fillId="30" borderId="34" xfId="0" applyFont="1" applyFill="1" applyBorder="1" applyAlignment="1" applyProtection="1">
      <alignment horizontal="center" vertical="center" wrapText="1"/>
    </xf>
    <xf numFmtId="0" fontId="41" fillId="0" borderId="0" xfId="0" applyNumberFormat="1" applyFont="1" applyFill="1" applyBorder="1" applyAlignment="1" applyProtection="1">
      <alignment horizontal="left" vertical="center"/>
    </xf>
    <xf numFmtId="0" fontId="41" fillId="0" borderId="0" xfId="0" quotePrefix="1" applyNumberFormat="1" applyFont="1" applyFill="1" applyBorder="1" applyAlignment="1" applyProtection="1">
      <alignment horizontal="left" vertical="center"/>
    </xf>
    <xf numFmtId="0" fontId="29" fillId="26" borderId="22" xfId="5" applyFont="1" applyFill="1" applyBorder="1" applyAlignment="1" applyProtection="1">
      <alignment horizontal="center" vertical="center"/>
    </xf>
    <xf numFmtId="0" fontId="29" fillId="26" borderId="27" xfId="5" applyFont="1" applyFill="1" applyBorder="1" applyAlignment="1" applyProtection="1">
      <alignment horizontal="center" vertical="center"/>
    </xf>
    <xf numFmtId="0" fontId="29" fillId="26" borderId="20" xfId="5" applyFont="1" applyFill="1" applyBorder="1" applyAlignment="1" applyProtection="1">
      <alignment horizontal="center" vertical="center"/>
    </xf>
    <xf numFmtId="0" fontId="7" fillId="28" borderId="1" xfId="0" applyFont="1" applyFill="1" applyBorder="1" applyAlignment="1" applyProtection="1">
      <alignment horizontal="center" vertical="center"/>
    </xf>
    <xf numFmtId="0" fontId="7" fillId="28" borderId="15" xfId="0" applyFont="1" applyFill="1" applyBorder="1" applyAlignment="1" applyProtection="1">
      <alignment horizontal="center" vertical="center"/>
    </xf>
    <xf numFmtId="0" fontId="7" fillId="28" borderId="19" xfId="0" applyFont="1" applyFill="1" applyBorder="1" applyAlignment="1" applyProtection="1">
      <alignment horizontal="center" vertical="center"/>
    </xf>
    <xf numFmtId="0" fontId="44" fillId="7" borderId="23" xfId="0" applyFont="1" applyFill="1" applyBorder="1" applyAlignment="1" applyProtection="1">
      <alignment horizontal="center" vertical="center"/>
    </xf>
    <xf numFmtId="0" fontId="44" fillId="7" borderId="24" xfId="0" applyFont="1" applyFill="1" applyBorder="1" applyAlignment="1" applyProtection="1">
      <alignment horizontal="center" vertical="center"/>
    </xf>
    <xf numFmtId="0" fontId="31" fillId="27" borderId="1" xfId="5" applyFont="1" applyFill="1" applyBorder="1" applyAlignment="1" applyProtection="1">
      <alignment horizontal="center" vertical="center"/>
    </xf>
    <xf numFmtId="0" fontId="31" fillId="27" borderId="19" xfId="5" applyFont="1" applyFill="1" applyBorder="1" applyAlignment="1" applyProtection="1">
      <alignment horizontal="center" vertical="center"/>
    </xf>
    <xf numFmtId="166" fontId="51" fillId="27" borderId="27" xfId="5" applyNumberFormat="1" applyFont="1" applyFill="1" applyBorder="1" applyAlignment="1" applyProtection="1">
      <alignment horizontal="center" vertical="center"/>
    </xf>
    <xf numFmtId="166" fontId="51" fillId="27" borderId="0" xfId="5" applyNumberFormat="1" applyFont="1" applyFill="1" applyBorder="1" applyAlignment="1" applyProtection="1">
      <alignment horizontal="center" vertical="center"/>
    </xf>
    <xf numFmtId="166" fontId="51" fillId="27" borderId="28" xfId="5" applyNumberFormat="1" applyFont="1" applyFill="1" applyBorder="1" applyAlignment="1" applyProtection="1">
      <alignment horizontal="center" vertical="center"/>
    </xf>
    <xf numFmtId="166" fontId="51" fillId="27" borderId="20" xfId="5" applyNumberFormat="1" applyFont="1" applyFill="1" applyBorder="1" applyAlignment="1" applyProtection="1">
      <alignment horizontal="center" vertical="center"/>
    </xf>
    <xf numFmtId="166" fontId="51" fillId="27" borderId="21" xfId="5" applyNumberFormat="1" applyFont="1" applyFill="1" applyBorder="1" applyAlignment="1" applyProtection="1">
      <alignment horizontal="center" vertical="center"/>
    </xf>
    <xf numFmtId="166" fontId="51" fillId="27" borderId="25" xfId="5" applyNumberFormat="1" applyFont="1" applyFill="1" applyBorder="1" applyAlignment="1" applyProtection="1">
      <alignment horizontal="center" vertical="center"/>
    </xf>
    <xf numFmtId="167" fontId="52" fillId="28" borderId="1" xfId="5" applyNumberFormat="1" applyFont="1" applyFill="1" applyBorder="1" applyAlignment="1" applyProtection="1">
      <alignment horizontal="left" vertical="center"/>
    </xf>
    <xf numFmtId="167" fontId="52" fillId="28" borderId="15" xfId="5" applyNumberFormat="1" applyFont="1" applyFill="1" applyBorder="1" applyAlignment="1" applyProtection="1">
      <alignment horizontal="left" vertical="center"/>
    </xf>
    <xf numFmtId="167" fontId="52" fillId="28" borderId="19" xfId="5" applyNumberFormat="1" applyFont="1" applyFill="1" applyBorder="1" applyAlignment="1" applyProtection="1">
      <alignment horizontal="left" vertical="center"/>
    </xf>
    <xf numFmtId="0" fontId="45" fillId="31" borderId="58" xfId="0" applyFont="1" applyFill="1" applyBorder="1" applyAlignment="1" applyProtection="1">
      <alignment horizontal="center" vertical="center" wrapText="1"/>
    </xf>
    <xf numFmtId="0" fontId="45" fillId="31" borderId="37" xfId="0" applyFont="1" applyFill="1" applyBorder="1" applyAlignment="1" applyProtection="1">
      <alignment horizontal="center" vertical="center" wrapText="1"/>
    </xf>
    <xf numFmtId="0" fontId="45" fillId="31" borderId="59" xfId="0" applyFont="1" applyFill="1" applyBorder="1" applyAlignment="1" applyProtection="1">
      <alignment horizontal="center" vertical="center" wrapText="1"/>
    </xf>
    <xf numFmtId="0" fontId="45" fillId="31" borderId="52" xfId="0" applyFont="1" applyFill="1" applyBorder="1" applyAlignment="1" applyProtection="1">
      <alignment horizontal="center" vertical="center" wrapText="1"/>
    </xf>
    <xf numFmtId="0" fontId="45" fillId="31" borderId="0" xfId="0" applyFont="1" applyFill="1" applyBorder="1" applyAlignment="1" applyProtection="1">
      <alignment horizontal="center" vertical="center" wrapText="1"/>
    </xf>
    <xf numFmtId="0" fontId="45" fillId="31" borderId="53" xfId="0" applyFont="1" applyFill="1" applyBorder="1" applyAlignment="1" applyProtection="1">
      <alignment horizontal="center" vertical="center" wrapText="1"/>
    </xf>
    <xf numFmtId="0" fontId="45" fillId="31" borderId="54" xfId="0" applyFont="1" applyFill="1" applyBorder="1" applyAlignment="1" applyProtection="1">
      <alignment horizontal="center" vertical="center" wrapText="1"/>
    </xf>
    <xf numFmtId="0" fontId="45" fillId="31" borderId="43" xfId="0" applyFont="1" applyFill="1" applyBorder="1" applyAlignment="1" applyProtection="1">
      <alignment horizontal="center" vertical="center" wrapText="1"/>
    </xf>
    <xf numFmtId="0" fontId="45" fillId="31" borderId="55" xfId="0" applyFont="1" applyFill="1" applyBorder="1" applyAlignment="1" applyProtection="1">
      <alignment horizontal="center" vertical="center" wrapText="1"/>
    </xf>
    <xf numFmtId="0" fontId="1" fillId="7" borderId="68" xfId="0" applyFont="1" applyFill="1" applyBorder="1" applyAlignment="1" applyProtection="1">
      <alignment horizontal="center"/>
    </xf>
    <xf numFmtId="0" fontId="1" fillId="7" borderId="69" xfId="0" applyFont="1" applyFill="1" applyBorder="1" applyAlignment="1" applyProtection="1">
      <alignment horizontal="center"/>
    </xf>
    <xf numFmtId="0" fontId="1" fillId="7" borderId="70" xfId="0" applyFont="1" applyFill="1" applyBorder="1" applyAlignment="1" applyProtection="1">
      <alignment horizontal="center"/>
    </xf>
    <xf numFmtId="0" fontId="1" fillId="7" borderId="125" xfId="0" applyFont="1" applyFill="1" applyBorder="1" applyAlignment="1" applyProtection="1">
      <alignment horizontal="center"/>
    </xf>
    <xf numFmtId="0" fontId="1" fillId="7" borderId="126" xfId="0" applyFont="1" applyFill="1" applyBorder="1" applyAlignment="1" applyProtection="1">
      <alignment horizontal="center"/>
    </xf>
    <xf numFmtId="0" fontId="1" fillId="7" borderId="127" xfId="0" applyFont="1" applyFill="1" applyBorder="1" applyAlignment="1" applyProtection="1">
      <alignment horizontal="center"/>
    </xf>
    <xf numFmtId="0" fontId="1" fillId="7" borderId="128" xfId="0" applyFont="1" applyFill="1" applyBorder="1" applyAlignment="1" applyProtection="1">
      <alignment horizontal="center"/>
    </xf>
    <xf numFmtId="0" fontId="1" fillId="7" borderId="129" xfId="0" applyFont="1" applyFill="1" applyBorder="1" applyAlignment="1" applyProtection="1">
      <alignment horizontal="center"/>
    </xf>
    <xf numFmtId="0" fontId="1" fillId="7" borderId="130" xfId="0" applyFont="1" applyFill="1" applyBorder="1" applyAlignment="1" applyProtection="1">
      <alignment horizontal="center"/>
    </xf>
    <xf numFmtId="0" fontId="24" fillId="0" borderId="0" xfId="0" applyFont="1" applyFill="1" applyBorder="1" applyAlignment="1" applyProtection="1">
      <alignment horizontal="center" vertical="top"/>
    </xf>
    <xf numFmtId="0" fontId="25" fillId="0" borderId="0" xfId="0" applyFont="1" applyFill="1" applyBorder="1" applyAlignment="1" applyProtection="1">
      <alignment horizontal="center" vertical="top"/>
    </xf>
    <xf numFmtId="0" fontId="26" fillId="0" borderId="0" xfId="0" applyFont="1" applyFill="1" applyBorder="1" applyAlignment="1" applyProtection="1">
      <alignment horizontal="center" vertical="top"/>
    </xf>
    <xf numFmtId="0" fontId="27" fillId="0" borderId="0" xfId="0" applyFont="1" applyFill="1" applyBorder="1" applyAlignment="1" applyProtection="1">
      <alignment horizontal="center" vertical="top" wrapText="1"/>
    </xf>
    <xf numFmtId="0" fontId="37" fillId="0" borderId="0" xfId="0" applyFont="1" applyFill="1" applyBorder="1" applyAlignment="1" applyProtection="1">
      <alignment horizontal="center"/>
    </xf>
    <xf numFmtId="0" fontId="38" fillId="24" borderId="0" xfId="0" applyFont="1" applyFill="1" applyBorder="1" applyAlignment="1" applyProtection="1">
      <alignment horizontal="center" vertical="center" wrapText="1"/>
    </xf>
    <xf numFmtId="0" fontId="37" fillId="0" borderId="0" xfId="0" applyFont="1" applyFill="1" applyBorder="1" applyAlignment="1" applyProtection="1">
      <alignment horizontal="center" vertical="center"/>
    </xf>
    <xf numFmtId="0" fontId="37" fillId="0" borderId="0" xfId="0" applyFont="1" applyFill="1" applyBorder="1" applyAlignment="1" applyProtection="1">
      <alignment horizontal="center" vertical="top"/>
    </xf>
    <xf numFmtId="0" fontId="39" fillId="24" borderId="26" xfId="5" applyFont="1" applyFill="1" applyBorder="1" applyAlignment="1" applyProtection="1">
      <alignment horizontal="center" vertical="center"/>
      <protection locked="0"/>
    </xf>
    <xf numFmtId="0" fontId="39" fillId="24" borderId="0" xfId="5" applyFont="1" applyFill="1" applyBorder="1" applyAlignment="1" applyProtection="1">
      <alignment horizontal="center" vertical="center"/>
      <protection locked="0"/>
    </xf>
    <xf numFmtId="0" fontId="40" fillId="0" borderId="0" xfId="0" quotePrefix="1" applyNumberFormat="1" applyFont="1" applyFill="1" applyBorder="1" applyAlignment="1" applyProtection="1">
      <alignment horizontal="left" vertical="center"/>
    </xf>
    <xf numFmtId="0" fontId="56" fillId="0" borderId="0" xfId="0" applyFont="1" applyFill="1" applyBorder="1" applyAlignment="1" applyProtection="1">
      <alignment horizontal="left" vertical="center" wrapText="1"/>
    </xf>
    <xf numFmtId="0" fontId="54" fillId="38" borderId="63" xfId="0" applyFont="1" applyFill="1" applyBorder="1" applyAlignment="1" applyProtection="1">
      <alignment horizontal="center" vertical="center" wrapText="1"/>
    </xf>
    <xf numFmtId="0" fontId="54" fillId="38" borderId="65" xfId="0" applyFont="1" applyFill="1" applyBorder="1" applyAlignment="1" applyProtection="1">
      <alignment horizontal="center" vertical="center" wrapText="1"/>
    </xf>
    <xf numFmtId="0" fontId="54" fillId="38" borderId="63" xfId="0" applyFont="1" applyFill="1" applyBorder="1" applyAlignment="1" applyProtection="1">
      <alignment horizontal="center" vertical="center"/>
    </xf>
    <xf numFmtId="0" fontId="54" fillId="38" borderId="65" xfId="0" applyFont="1" applyFill="1" applyBorder="1" applyAlignment="1" applyProtection="1">
      <alignment horizontal="center" vertical="center"/>
    </xf>
    <xf numFmtId="0" fontId="54" fillId="38" borderId="58" xfId="0" applyFont="1" applyFill="1" applyBorder="1" applyAlignment="1" applyProtection="1">
      <alignment horizontal="center" vertical="center" wrapText="1"/>
    </xf>
    <xf numFmtId="0" fontId="54" fillId="38" borderId="37" xfId="0" applyFont="1" applyFill="1" applyBorder="1" applyAlignment="1" applyProtection="1">
      <alignment horizontal="center" vertical="center" wrapText="1"/>
    </xf>
    <xf numFmtId="0" fontId="54" fillId="38" borderId="59" xfId="0" applyFont="1" applyFill="1" applyBorder="1" applyAlignment="1" applyProtection="1">
      <alignment horizontal="center" vertical="center" wrapText="1"/>
    </xf>
    <xf numFmtId="0" fontId="54" fillId="38" borderId="54" xfId="0" applyFont="1" applyFill="1" applyBorder="1" applyAlignment="1" applyProtection="1">
      <alignment horizontal="center" vertical="center" wrapText="1"/>
    </xf>
    <xf numFmtId="0" fontId="54" fillId="38" borderId="43" xfId="0" applyFont="1" applyFill="1" applyBorder="1" applyAlignment="1" applyProtection="1">
      <alignment horizontal="center" vertical="center" wrapText="1"/>
    </xf>
    <xf numFmtId="0" fontId="54" fillId="38" borderId="55" xfId="0" applyFont="1" applyFill="1" applyBorder="1" applyAlignment="1" applyProtection="1">
      <alignment horizontal="center" vertical="center" wrapText="1"/>
    </xf>
    <xf numFmtId="0" fontId="56" fillId="0" borderId="108" xfId="0" applyFont="1" applyFill="1" applyBorder="1" applyAlignment="1" applyProtection="1">
      <alignment horizontal="left" vertical="center"/>
    </xf>
    <xf numFmtId="0" fontId="56" fillId="0" borderId="21" xfId="0" applyFont="1" applyFill="1" applyBorder="1" applyAlignment="1" applyProtection="1">
      <alignment horizontal="left" vertical="center"/>
    </xf>
    <xf numFmtId="0" fontId="56" fillId="0" borderId="109" xfId="0" applyFont="1" applyFill="1" applyBorder="1" applyAlignment="1" applyProtection="1">
      <alignment horizontal="left" vertical="center"/>
    </xf>
    <xf numFmtId="0" fontId="56" fillId="0" borderId="39" xfId="0" applyNumberFormat="1" applyFont="1" applyFill="1" applyBorder="1" applyAlignment="1" applyProtection="1">
      <alignment horizontal="center" vertical="center"/>
    </xf>
    <xf numFmtId="0" fontId="56" fillId="0" borderId="40" xfId="0" applyNumberFormat="1" applyFont="1" applyFill="1" applyBorder="1" applyAlignment="1" applyProtection="1">
      <alignment horizontal="center" vertical="center"/>
    </xf>
    <xf numFmtId="0" fontId="53" fillId="5" borderId="0" xfId="0" applyFont="1" applyFill="1" applyBorder="1" applyAlignment="1" applyProtection="1">
      <alignment horizontal="center"/>
    </xf>
    <xf numFmtId="0" fontId="56" fillId="0" borderId="56" xfId="0" applyFont="1" applyFill="1" applyBorder="1" applyAlignment="1" applyProtection="1">
      <alignment horizontal="left" vertical="center"/>
    </xf>
    <xf numFmtId="0" fontId="56" fillId="0" borderId="17" xfId="0" applyFont="1" applyFill="1" applyBorder="1" applyAlignment="1" applyProtection="1">
      <alignment horizontal="left" vertical="center"/>
    </xf>
    <xf numFmtId="0" fontId="56" fillId="0" borderId="57" xfId="0" applyFont="1" applyFill="1" applyBorder="1" applyAlignment="1" applyProtection="1">
      <alignment horizontal="left" vertical="center"/>
    </xf>
    <xf numFmtId="0" fontId="56" fillId="0" borderId="9" xfId="0" applyNumberFormat="1" applyFont="1" applyFill="1" applyBorder="1" applyAlignment="1" applyProtection="1">
      <alignment horizontal="center" vertical="center"/>
    </xf>
    <xf numFmtId="0" fontId="56" fillId="0" borderId="51" xfId="0" applyNumberFormat="1" applyFont="1" applyFill="1" applyBorder="1" applyAlignment="1" applyProtection="1">
      <alignment horizontal="center" vertical="center"/>
    </xf>
    <xf numFmtId="0" fontId="56" fillId="0" borderId="111" xfId="0" applyFont="1" applyFill="1" applyBorder="1" applyAlignment="1" applyProtection="1">
      <alignment horizontal="left" vertical="center"/>
    </xf>
    <xf numFmtId="0" fontId="56" fillId="0" borderId="45" xfId="0" applyNumberFormat="1" applyFont="1" applyFill="1" applyBorder="1" applyAlignment="1" applyProtection="1">
      <alignment horizontal="center" vertical="center"/>
    </xf>
    <xf numFmtId="0" fontId="56" fillId="0" borderId="46" xfId="0" applyNumberFormat="1" applyFont="1" applyFill="1" applyBorder="1" applyAlignment="1" applyProtection="1">
      <alignment horizontal="center" vertical="center"/>
    </xf>
    <xf numFmtId="0" fontId="54" fillId="0" borderId="54" xfId="0" applyFont="1" applyFill="1" applyBorder="1" applyAlignment="1" applyProtection="1">
      <alignment horizontal="center" vertical="center"/>
    </xf>
    <xf numFmtId="0" fontId="54" fillId="0" borderId="43" xfId="0" applyFont="1" applyFill="1" applyBorder="1" applyAlignment="1" applyProtection="1">
      <alignment horizontal="center" vertical="center"/>
    </xf>
    <xf numFmtId="0" fontId="54" fillId="0" borderId="55" xfId="0" applyFont="1" applyFill="1" applyBorder="1" applyAlignment="1" applyProtection="1">
      <alignment horizontal="center" vertical="center"/>
    </xf>
    <xf numFmtId="0" fontId="46" fillId="34" borderId="29" xfId="0" applyFont="1" applyFill="1" applyBorder="1" applyAlignment="1" applyProtection="1">
      <alignment horizontal="center" vertical="center" wrapText="1"/>
    </xf>
    <xf numFmtId="0" fontId="46" fillId="34" borderId="30" xfId="0" applyFont="1" applyFill="1" applyBorder="1" applyAlignment="1" applyProtection="1">
      <alignment horizontal="center" vertical="center" wrapText="1"/>
    </xf>
    <xf numFmtId="0" fontId="46" fillId="34" borderId="32" xfId="0" applyFont="1" applyFill="1" applyBorder="1" applyAlignment="1" applyProtection="1">
      <alignment horizontal="center" vertical="center" wrapText="1"/>
    </xf>
    <xf numFmtId="0" fontId="46" fillId="34" borderId="33" xfId="0" applyFont="1" applyFill="1" applyBorder="1" applyAlignment="1" applyProtection="1">
      <alignment horizontal="center" vertical="center" wrapText="1"/>
    </xf>
    <xf numFmtId="0" fontId="60" fillId="0" borderId="0" xfId="0" applyFont="1" applyFill="1" applyBorder="1" applyAlignment="1" applyProtection="1">
      <alignment horizontal="center" vertical="center" wrapText="1"/>
    </xf>
    <xf numFmtId="0" fontId="44" fillId="7" borderId="105" xfId="0" applyFont="1" applyFill="1" applyBorder="1" applyAlignment="1" applyProtection="1">
      <alignment horizontal="center" vertical="center"/>
    </xf>
    <xf numFmtId="0" fontId="44" fillId="7" borderId="106" xfId="0" applyFont="1" applyFill="1" applyBorder="1" applyAlignment="1" applyProtection="1">
      <alignment horizontal="center" vertical="center"/>
    </xf>
    <xf numFmtId="0" fontId="44" fillId="7" borderId="107" xfId="0" applyFont="1" applyFill="1" applyBorder="1" applyAlignment="1" applyProtection="1">
      <alignment horizontal="center" vertical="center"/>
    </xf>
    <xf numFmtId="0" fontId="3" fillId="0" borderId="0" xfId="0" quotePrefix="1" applyNumberFormat="1" applyFont="1" applyFill="1" applyBorder="1" applyAlignment="1" applyProtection="1">
      <alignment horizontal="left" vertical="center"/>
    </xf>
    <xf numFmtId="0" fontId="31" fillId="36" borderId="1" xfId="5" applyFont="1" applyFill="1" applyBorder="1" applyAlignment="1" applyProtection="1">
      <alignment horizontal="center" vertical="center"/>
    </xf>
    <xf numFmtId="0" fontId="31" fillId="36" borderId="19" xfId="5" applyFont="1" applyFill="1" applyBorder="1" applyAlignment="1" applyProtection="1">
      <alignment horizontal="center" vertical="center"/>
    </xf>
    <xf numFmtId="166" fontId="58" fillId="36" borderId="27" xfId="5" applyNumberFormat="1" applyFont="1" applyFill="1" applyBorder="1" applyAlignment="1" applyProtection="1">
      <alignment horizontal="center" vertical="center"/>
    </xf>
    <xf numFmtId="166" fontId="58" fillId="36" borderId="0" xfId="5" applyNumberFormat="1" applyFont="1" applyFill="1" applyBorder="1" applyAlignment="1" applyProtection="1">
      <alignment horizontal="center" vertical="center"/>
    </xf>
    <xf numFmtId="166" fontId="58" fillId="36" borderId="101" xfId="5" applyNumberFormat="1" applyFont="1" applyFill="1" applyBorder="1" applyAlignment="1" applyProtection="1">
      <alignment horizontal="center" vertical="center"/>
    </xf>
    <xf numFmtId="166" fontId="58" fillId="36" borderId="20" xfId="5" applyNumberFormat="1" applyFont="1" applyFill="1" applyBorder="1" applyAlignment="1" applyProtection="1">
      <alignment horizontal="center" vertical="center"/>
    </xf>
    <xf numFmtId="166" fontId="58" fillId="36" borderId="21" xfId="5" applyNumberFormat="1" applyFont="1" applyFill="1" applyBorder="1" applyAlignment="1" applyProtection="1">
      <alignment horizontal="center" vertical="center"/>
    </xf>
    <xf numFmtId="166" fontId="58" fillId="36" borderId="102" xfId="5" applyNumberFormat="1" applyFont="1" applyFill="1" applyBorder="1" applyAlignment="1" applyProtection="1">
      <alignment horizontal="center" vertical="center"/>
    </xf>
    <xf numFmtId="167" fontId="59" fillId="37" borderId="22" xfId="5" applyNumberFormat="1" applyFont="1" applyFill="1" applyBorder="1" applyAlignment="1" applyProtection="1">
      <alignment horizontal="center" vertical="center"/>
    </xf>
    <xf numFmtId="167" fontId="59" fillId="37" borderId="23" xfId="5" applyNumberFormat="1" applyFont="1" applyFill="1" applyBorder="1" applyAlignment="1" applyProtection="1">
      <alignment horizontal="center" vertical="center"/>
    </xf>
    <xf numFmtId="167" fontId="59" fillId="37" borderId="103" xfId="5" applyNumberFormat="1" applyFont="1" applyFill="1" applyBorder="1" applyAlignment="1" applyProtection="1">
      <alignment horizontal="center" vertical="center"/>
    </xf>
    <xf numFmtId="0" fontId="45" fillId="34" borderId="89" xfId="0" applyFont="1" applyFill="1" applyBorder="1" applyAlignment="1" applyProtection="1">
      <alignment horizontal="center" vertical="center" wrapText="1"/>
    </xf>
    <xf numFmtId="0" fontId="45" fillId="34" borderId="90" xfId="0" applyFont="1" applyFill="1" applyBorder="1" applyAlignment="1" applyProtection="1">
      <alignment horizontal="center" vertical="center" wrapText="1"/>
    </xf>
    <xf numFmtId="0" fontId="45" fillId="34" borderId="91" xfId="0" applyFont="1" applyFill="1" applyBorder="1" applyAlignment="1" applyProtection="1">
      <alignment horizontal="center" vertical="center" wrapText="1"/>
    </xf>
    <xf numFmtId="0" fontId="45" fillId="34" borderId="92" xfId="0" applyFont="1" applyFill="1" applyBorder="1" applyAlignment="1" applyProtection="1">
      <alignment horizontal="center" vertical="center" wrapText="1"/>
    </xf>
    <xf numFmtId="0" fontId="45" fillId="34" borderId="0" xfId="0" applyFont="1" applyFill="1" applyBorder="1" applyAlignment="1" applyProtection="1">
      <alignment horizontal="center" vertical="center" wrapText="1"/>
    </xf>
    <xf numFmtId="0" fontId="45" fillId="34" borderId="93" xfId="0" applyFont="1" applyFill="1" applyBorder="1" applyAlignment="1" applyProtection="1">
      <alignment horizontal="center" vertical="center" wrapText="1"/>
    </xf>
    <xf numFmtId="0" fontId="45" fillId="34" borderId="94" xfId="0" applyFont="1" applyFill="1" applyBorder="1" applyAlignment="1" applyProtection="1">
      <alignment horizontal="center" vertical="center" wrapText="1"/>
    </xf>
    <xf numFmtId="0" fontId="45" fillId="34" borderId="95" xfId="0" applyFont="1" applyFill="1" applyBorder="1" applyAlignment="1" applyProtection="1">
      <alignment horizontal="center" vertical="center" wrapText="1"/>
    </xf>
    <xf numFmtId="0" fontId="45" fillId="34" borderId="96" xfId="0" applyFont="1" applyFill="1" applyBorder="1" applyAlignment="1" applyProtection="1">
      <alignment horizontal="center" vertical="center" wrapText="1"/>
    </xf>
    <xf numFmtId="0" fontId="55" fillId="0" borderId="0" xfId="0" applyFont="1" applyFill="1" applyBorder="1" applyAlignment="1" applyProtection="1">
      <alignment horizontal="center"/>
    </xf>
    <xf numFmtId="0" fontId="55" fillId="0" borderId="0" xfId="0" applyFont="1" applyFill="1" applyBorder="1" applyAlignment="1" applyProtection="1">
      <alignment horizontal="center" vertical="center"/>
    </xf>
    <xf numFmtId="0" fontId="56" fillId="0" borderId="0" xfId="0" applyFont="1" applyFill="1" applyBorder="1" applyAlignment="1" applyProtection="1">
      <alignment horizontal="left"/>
    </xf>
    <xf numFmtId="0" fontId="29" fillId="35" borderId="98" xfId="5" applyFont="1" applyFill="1" applyBorder="1" applyAlignment="1" applyProtection="1">
      <alignment horizontal="center" vertical="center"/>
    </xf>
    <xf numFmtId="0" fontId="29" fillId="35" borderId="27" xfId="5" applyFont="1" applyFill="1" applyBorder="1" applyAlignment="1" applyProtection="1">
      <alignment horizontal="center" vertical="center"/>
    </xf>
    <xf numFmtId="0" fontId="57" fillId="24" borderId="26" xfId="5" applyFont="1" applyFill="1" applyBorder="1" applyAlignment="1" applyProtection="1">
      <alignment horizontal="center" vertical="center"/>
      <protection locked="0"/>
    </xf>
    <xf numFmtId="0" fontId="57" fillId="24" borderId="99" xfId="5" applyFont="1" applyFill="1" applyBorder="1" applyAlignment="1" applyProtection="1">
      <alignment horizontal="center" vertical="center"/>
      <protection locked="0"/>
    </xf>
    <xf numFmtId="0" fontId="57" fillId="24" borderId="0" xfId="5" applyFont="1" applyFill="1" applyBorder="1" applyAlignment="1" applyProtection="1">
      <alignment horizontal="center" vertical="center"/>
      <protection locked="0"/>
    </xf>
    <xf numFmtId="0" fontId="57" fillId="24" borderId="101" xfId="5" applyFont="1" applyFill="1" applyBorder="1" applyAlignment="1" applyProtection="1">
      <alignment horizontal="center" vertical="center"/>
      <protection locked="0"/>
    </xf>
    <xf numFmtId="0" fontId="55" fillId="0" borderId="0" xfId="0" quotePrefix="1" applyNumberFormat="1" applyFont="1" applyFill="1" applyBorder="1" applyAlignment="1" applyProtection="1">
      <alignment horizontal="left" vertical="center"/>
    </xf>
    <xf numFmtId="0" fontId="54" fillId="0" borderId="0" xfId="0" applyFont="1" applyFill="1" applyBorder="1" applyAlignment="1" applyProtection="1">
      <alignment horizontal="center" vertical="top"/>
    </xf>
    <xf numFmtId="0" fontId="62" fillId="29" borderId="71" xfId="0" applyFont="1" applyFill="1" applyBorder="1" applyAlignment="1" applyProtection="1">
      <alignment horizontal="center" vertical="center" wrapText="1"/>
    </xf>
    <xf numFmtId="0" fontId="62" fillId="29" borderId="72" xfId="0" applyFont="1" applyFill="1" applyBorder="1" applyAlignment="1" applyProtection="1">
      <alignment horizontal="center" vertical="center" wrapText="1"/>
    </xf>
    <xf numFmtId="0" fontId="62" fillId="29" borderId="73" xfId="0" applyFont="1" applyFill="1" applyBorder="1" applyAlignment="1" applyProtection="1">
      <alignment horizontal="center" vertical="center" wrapText="1"/>
    </xf>
    <xf numFmtId="0" fontId="62" fillId="29" borderId="74" xfId="0" applyFont="1" applyFill="1" applyBorder="1" applyAlignment="1" applyProtection="1">
      <alignment horizontal="center" vertical="center" wrapText="1"/>
    </xf>
    <xf numFmtId="0" fontId="62" fillId="29" borderId="0" xfId="0" applyFont="1" applyFill="1" applyBorder="1" applyAlignment="1" applyProtection="1">
      <alignment horizontal="center" vertical="center" wrapText="1"/>
    </xf>
    <xf numFmtId="0" fontId="62" fillId="29" borderId="75" xfId="0" applyFont="1" applyFill="1" applyBorder="1" applyAlignment="1" applyProtection="1">
      <alignment horizontal="center" vertical="center" wrapText="1"/>
    </xf>
    <xf numFmtId="0" fontId="62" fillId="29" borderId="76" xfId="0" applyFont="1" applyFill="1" applyBorder="1" applyAlignment="1" applyProtection="1">
      <alignment horizontal="center" vertical="center" wrapText="1"/>
    </xf>
    <xf numFmtId="0" fontId="62" fillId="29" borderId="77" xfId="0" applyFont="1" applyFill="1" applyBorder="1" applyAlignment="1" applyProtection="1">
      <alignment horizontal="center" vertical="center" wrapText="1"/>
    </xf>
    <xf numFmtId="0" fontId="62" fillId="29" borderId="78" xfId="0" applyFont="1" applyFill="1" applyBorder="1" applyAlignment="1" applyProtection="1">
      <alignment horizontal="center" vertical="center" wrapText="1"/>
    </xf>
    <xf numFmtId="0" fontId="40" fillId="0" borderId="0" xfId="0" applyFont="1" applyFill="1" applyBorder="1" applyAlignment="1" applyProtection="1">
      <alignment horizontal="center" vertical="center"/>
    </xf>
    <xf numFmtId="0" fontId="29" fillId="26" borderId="98" xfId="5" applyFont="1" applyFill="1" applyBorder="1" applyAlignment="1" applyProtection="1">
      <alignment horizontal="center" vertical="center"/>
    </xf>
    <xf numFmtId="0" fontId="39" fillId="24" borderId="99" xfId="5" applyFont="1" applyFill="1" applyBorder="1" applyAlignment="1" applyProtection="1">
      <alignment horizontal="center" vertical="center"/>
      <protection locked="0"/>
    </xf>
    <xf numFmtId="0" fontId="39" fillId="24" borderId="101" xfId="5" applyFont="1" applyFill="1" applyBorder="1" applyAlignment="1" applyProtection="1">
      <alignment horizontal="center" vertical="center"/>
      <protection locked="0"/>
    </xf>
    <xf numFmtId="166" fontId="58" fillId="27" borderId="27" xfId="5" applyNumberFormat="1" applyFont="1" applyFill="1" applyBorder="1" applyAlignment="1" applyProtection="1">
      <alignment horizontal="center" vertical="center"/>
    </xf>
    <xf numFmtId="166" fontId="58" fillId="27" borderId="0" xfId="5" applyNumberFormat="1" applyFont="1" applyFill="1" applyBorder="1" applyAlignment="1" applyProtection="1">
      <alignment horizontal="center" vertical="center"/>
    </xf>
    <xf numFmtId="166" fontId="58" fillId="27" borderId="101" xfId="5" applyNumberFormat="1" applyFont="1" applyFill="1" applyBorder="1" applyAlignment="1" applyProtection="1">
      <alignment horizontal="center" vertical="center"/>
    </xf>
    <xf numFmtId="166" fontId="58" fillId="27" borderId="20" xfId="5" applyNumberFormat="1" applyFont="1" applyFill="1" applyBorder="1" applyAlignment="1" applyProtection="1">
      <alignment horizontal="center" vertical="center"/>
    </xf>
    <xf numFmtId="166" fontId="58" fillId="27" borderId="21" xfId="5" applyNumberFormat="1" applyFont="1" applyFill="1" applyBorder="1" applyAlignment="1" applyProtection="1">
      <alignment horizontal="center" vertical="center"/>
    </xf>
    <xf numFmtId="166" fontId="58" fillId="27" borderId="102" xfId="5" applyNumberFormat="1" applyFont="1" applyFill="1" applyBorder="1" applyAlignment="1" applyProtection="1">
      <alignment horizontal="center" vertical="center"/>
    </xf>
    <xf numFmtId="167" fontId="59" fillId="28" borderId="22" xfId="5" applyNumberFormat="1" applyFont="1" applyFill="1" applyBorder="1" applyAlignment="1" applyProtection="1">
      <alignment horizontal="center" vertical="center"/>
    </xf>
    <xf numFmtId="167" fontId="59" fillId="28" borderId="23" xfId="5" applyNumberFormat="1" applyFont="1" applyFill="1" applyBorder="1" applyAlignment="1" applyProtection="1">
      <alignment horizontal="center" vertical="center"/>
    </xf>
    <xf numFmtId="167" fontId="59" fillId="28" borderId="103" xfId="5" applyNumberFormat="1" applyFont="1" applyFill="1" applyBorder="1" applyAlignment="1" applyProtection="1">
      <alignment horizontal="center" vertical="center"/>
    </xf>
    <xf numFmtId="0" fontId="1" fillId="5" borderId="0" xfId="0" applyFont="1" applyFill="1" applyBorder="1" applyAlignment="1" applyProtection="1">
      <alignment horizontal="center"/>
    </xf>
    <xf numFmtId="0" fontId="7" fillId="23" borderId="113" xfId="0" applyFont="1" applyFill="1" applyBorder="1" applyAlignment="1" applyProtection="1">
      <alignment horizontal="center" vertical="center"/>
    </xf>
    <xf numFmtId="0" fontId="7" fillId="23" borderId="114" xfId="0" applyFont="1" applyFill="1" applyBorder="1" applyAlignment="1" applyProtection="1">
      <alignment horizontal="center" vertical="center"/>
    </xf>
    <xf numFmtId="0" fontId="44" fillId="5" borderId="0" xfId="0" applyFont="1" applyFill="1" applyBorder="1" applyAlignment="1" applyProtection="1">
      <alignment horizontal="center" vertical="center"/>
    </xf>
    <xf numFmtId="0" fontId="46" fillId="5" borderId="0" xfId="0" applyFont="1" applyFill="1" applyBorder="1" applyAlignment="1" applyProtection="1">
      <alignment horizontal="center" vertical="center" wrapText="1"/>
    </xf>
    <xf numFmtId="0" fontId="47" fillId="5" borderId="0" xfId="0" applyFont="1" applyFill="1" applyBorder="1" applyAlignment="1" applyProtection="1">
      <alignment horizontal="center" vertical="center" wrapText="1"/>
    </xf>
    <xf numFmtId="0" fontId="70" fillId="5" borderId="0" xfId="0" applyFont="1" applyFill="1" applyBorder="1" applyAlignment="1" applyProtection="1">
      <alignment horizontal="center" vertical="center"/>
    </xf>
    <xf numFmtId="0" fontId="66" fillId="0" borderId="0" xfId="6" applyFont="1" applyFill="1" applyBorder="1" applyAlignment="1" applyProtection="1">
      <alignment horizontal="center" vertical="center"/>
    </xf>
    <xf numFmtId="0" fontId="26" fillId="0" borderId="0" xfId="6" applyFont="1" applyFill="1" applyBorder="1" applyAlignment="1" applyProtection="1">
      <alignment horizontal="center" vertical="center"/>
    </xf>
    <xf numFmtId="0" fontId="71" fillId="0" borderId="0" xfId="6" applyFont="1" applyFill="1" applyBorder="1" applyAlignment="1" applyProtection="1">
      <alignment horizontal="center" vertical="center" wrapText="1"/>
    </xf>
    <xf numFmtId="1" fontId="82" fillId="0" borderId="0" xfId="6" applyNumberFormat="1" applyFont="1" applyFill="1" applyBorder="1" applyAlignment="1" applyProtection="1">
      <alignment horizontal="left" vertical="center"/>
    </xf>
    <xf numFmtId="0" fontId="73" fillId="30" borderId="115" xfId="0" applyFont="1" applyFill="1" applyBorder="1" applyAlignment="1" applyProtection="1">
      <alignment horizontal="center" vertical="center"/>
      <protection locked="0"/>
    </xf>
    <xf numFmtId="0" fontId="73" fillId="30" borderId="116" xfId="0" applyFont="1" applyFill="1" applyBorder="1" applyAlignment="1" applyProtection="1">
      <alignment horizontal="center" vertical="center"/>
      <protection locked="0"/>
    </xf>
    <xf numFmtId="0" fontId="73" fillId="30" borderId="117" xfId="0" applyFont="1" applyFill="1" applyBorder="1" applyAlignment="1" applyProtection="1">
      <alignment horizontal="center" vertical="center"/>
      <protection locked="0"/>
    </xf>
    <xf numFmtId="0" fontId="73" fillId="30" borderId="118" xfId="0" applyFont="1" applyFill="1" applyBorder="1" applyAlignment="1" applyProtection="1">
      <alignment horizontal="center" vertical="center"/>
      <protection locked="0"/>
    </xf>
    <xf numFmtId="0" fontId="73" fillId="30" borderId="119" xfId="0" applyFont="1" applyFill="1" applyBorder="1" applyAlignment="1" applyProtection="1">
      <alignment horizontal="center" vertical="center"/>
      <protection locked="0"/>
    </xf>
    <xf numFmtId="0" fontId="73" fillId="30" borderId="120" xfId="0" applyFont="1" applyFill="1" applyBorder="1" applyAlignment="1" applyProtection="1">
      <alignment horizontal="center" vertical="center"/>
      <protection locked="0"/>
    </xf>
    <xf numFmtId="0" fontId="74" fillId="0" borderId="0" xfId="6" applyFont="1" applyFill="1" applyBorder="1" applyAlignment="1" applyProtection="1">
      <alignment horizontal="justify" vertical="top"/>
    </xf>
    <xf numFmtId="0" fontId="75" fillId="0" borderId="0" xfId="6" applyFont="1" applyFill="1" applyBorder="1" applyAlignment="1" applyProtection="1">
      <alignment horizontal="left" vertical="top" wrapText="1"/>
    </xf>
    <xf numFmtId="0" fontId="46" fillId="29" borderId="121" xfId="0" applyFont="1" applyFill="1" applyBorder="1" applyAlignment="1" applyProtection="1">
      <alignment horizontal="center" vertical="center" wrapText="1"/>
    </xf>
    <xf numFmtId="0" fontId="76" fillId="30" borderId="121" xfId="0" applyFont="1" applyFill="1" applyBorder="1" applyAlignment="1" applyProtection="1">
      <alignment horizontal="center" vertical="center"/>
    </xf>
    <xf numFmtId="0" fontId="76" fillId="30" borderId="121" xfId="0" applyFont="1" applyFill="1" applyBorder="1" applyAlignment="1" applyProtection="1">
      <alignment horizontal="center" vertical="center"/>
      <protection locked="0"/>
    </xf>
    <xf numFmtId="2" fontId="82" fillId="0" borderId="0" xfId="6" applyNumberFormat="1" applyFont="1" applyFill="1" applyBorder="1" applyAlignment="1" applyProtection="1">
      <alignment horizontal="left" vertical="center"/>
    </xf>
    <xf numFmtId="0" fontId="90" fillId="0" borderId="0" xfId="6" applyFont="1" applyFill="1" applyBorder="1" applyAlignment="1" applyProtection="1">
      <alignment horizontal="center" wrapText="1"/>
    </xf>
    <xf numFmtId="0" fontId="91" fillId="0" borderId="0" xfId="6" applyFont="1" applyFill="1" applyBorder="1" applyAlignment="1" applyProtection="1">
      <alignment horizontal="left" wrapText="1"/>
    </xf>
    <xf numFmtId="0" fontId="77" fillId="0" borderId="0" xfId="6" applyFont="1" applyFill="1" applyBorder="1" applyAlignment="1" applyProtection="1">
      <alignment horizontal="center" vertical="center"/>
    </xf>
    <xf numFmtId="0" fontId="75" fillId="0" borderId="0" xfId="6" applyFont="1" applyFill="1" applyBorder="1" applyAlignment="1" applyProtection="1">
      <alignment horizontal="left" wrapText="1"/>
    </xf>
    <xf numFmtId="2" fontId="79" fillId="0" borderId="0" xfId="6" applyNumberFormat="1" applyFont="1" applyFill="1" applyBorder="1" applyAlignment="1" applyProtection="1">
      <alignment horizontal="center" vertical="center"/>
    </xf>
    <xf numFmtId="0" fontId="79" fillId="0" borderId="0" xfId="6" applyFont="1" applyFill="1" applyBorder="1" applyAlignment="1" applyProtection="1">
      <alignment horizontal="center" vertical="center"/>
    </xf>
    <xf numFmtId="0" fontId="74" fillId="7" borderId="16" xfId="0" applyNumberFormat="1" applyFont="1" applyFill="1" applyBorder="1" applyAlignment="1" applyProtection="1">
      <alignment horizontal="left" vertical="center"/>
    </xf>
    <xf numFmtId="0" fontId="74" fillId="7" borderId="17" xfId="0" applyNumberFormat="1" applyFont="1" applyFill="1" applyBorder="1" applyAlignment="1" applyProtection="1">
      <alignment horizontal="left" vertical="center"/>
    </xf>
    <xf numFmtId="0" fontId="74" fillId="7" borderId="18" xfId="0" applyNumberFormat="1" applyFont="1" applyFill="1" applyBorder="1" applyAlignment="1" applyProtection="1">
      <alignment horizontal="left" vertical="center"/>
    </xf>
    <xf numFmtId="0" fontId="83" fillId="5" borderId="0" xfId="0" applyFont="1" applyFill="1" applyBorder="1" applyAlignment="1" applyProtection="1">
      <alignment horizontal="center" vertical="center"/>
    </xf>
    <xf numFmtId="0" fontId="29" fillId="7" borderId="67" xfId="0" applyNumberFormat="1" applyFont="1" applyFill="1" applyBorder="1" applyAlignment="1" applyProtection="1">
      <alignment horizontal="center" vertical="center"/>
    </xf>
    <xf numFmtId="0" fontId="29" fillId="7" borderId="87" xfId="0" applyNumberFormat="1" applyFont="1" applyFill="1" applyBorder="1" applyAlignment="1" applyProtection="1">
      <alignment horizontal="center" vertical="center"/>
    </xf>
    <xf numFmtId="0" fontId="29" fillId="7" borderId="56" xfId="0" applyNumberFormat="1" applyFont="1" applyFill="1" applyBorder="1" applyAlignment="1" applyProtection="1">
      <alignment horizontal="left" vertical="center"/>
    </xf>
    <xf numFmtId="0" fontId="29" fillId="7" borderId="17" xfId="0" applyNumberFormat="1" applyFont="1" applyFill="1" applyBorder="1" applyAlignment="1" applyProtection="1">
      <alignment horizontal="left" vertical="center"/>
    </xf>
    <xf numFmtId="0" fontId="29" fillId="7" borderId="57" xfId="0" applyNumberFormat="1" applyFont="1" applyFill="1" applyBorder="1" applyAlignment="1" applyProtection="1">
      <alignment horizontal="left" vertical="center"/>
    </xf>
    <xf numFmtId="0" fontId="87" fillId="7" borderId="122" xfId="0" applyFont="1" applyFill="1" applyBorder="1" applyAlignment="1" applyProtection="1">
      <alignment horizontal="center"/>
    </xf>
    <xf numFmtId="0" fontId="87" fillId="7" borderId="123" xfId="0" applyFont="1" applyFill="1" applyBorder="1" applyAlignment="1" applyProtection="1">
      <alignment horizontal="center"/>
    </xf>
    <xf numFmtId="0" fontId="38" fillId="5" borderId="0" xfId="0" applyFont="1" applyFill="1" applyBorder="1" applyAlignment="1" applyProtection="1">
      <alignment horizontal="center" vertical="center" wrapText="1"/>
    </xf>
    <xf numFmtId="0" fontId="29" fillId="7" borderId="47" xfId="0" applyNumberFormat="1" applyFont="1" applyFill="1" applyBorder="1" applyAlignment="1" applyProtection="1">
      <alignment horizontal="left" vertical="center"/>
    </xf>
    <xf numFmtId="0" fontId="29" fillId="7" borderId="48" xfId="0" applyNumberFormat="1" applyFont="1" applyFill="1" applyBorder="1" applyAlignment="1" applyProtection="1">
      <alignment horizontal="left" vertical="center"/>
    </xf>
    <xf numFmtId="0" fontId="29" fillId="7" borderId="49" xfId="0" applyNumberFormat="1" applyFont="1" applyFill="1" applyBorder="1" applyAlignment="1" applyProtection="1">
      <alignment horizontal="left" vertical="center"/>
    </xf>
    <xf numFmtId="0" fontId="29" fillId="7" borderId="35" xfId="0" applyFont="1" applyFill="1" applyBorder="1" applyAlignment="1" applyProtection="1">
      <alignment horizontal="center" vertical="center" wrapText="1"/>
    </xf>
    <xf numFmtId="0" fontId="29" fillId="7" borderId="41" xfId="0" applyFont="1" applyFill="1" applyBorder="1" applyAlignment="1" applyProtection="1">
      <alignment horizontal="center" vertical="center" wrapText="1"/>
    </xf>
    <xf numFmtId="0" fontId="29" fillId="7" borderId="37" xfId="0" applyFont="1" applyFill="1" applyBorder="1" applyAlignment="1" applyProtection="1">
      <alignment horizontal="center" vertical="center" wrapText="1"/>
    </xf>
    <xf numFmtId="0" fontId="29" fillId="7" borderId="39" xfId="0" applyFont="1" applyFill="1" applyBorder="1" applyAlignment="1" applyProtection="1">
      <alignment horizontal="center" vertical="center" wrapText="1"/>
    </xf>
    <xf numFmtId="0" fontId="29" fillId="7" borderId="45" xfId="0" applyFont="1" applyFill="1" applyBorder="1" applyAlignment="1" applyProtection="1">
      <alignment horizontal="center" vertical="center" wrapText="1"/>
    </xf>
    <xf numFmtId="0" fontId="29" fillId="7" borderId="49" xfId="0" applyFont="1" applyFill="1" applyBorder="1" applyAlignment="1" applyProtection="1">
      <alignment horizontal="center" vertical="center" wrapText="1"/>
    </xf>
    <xf numFmtId="0" fontId="29" fillId="7" borderId="124" xfId="0" applyFont="1" applyFill="1" applyBorder="1" applyAlignment="1" applyProtection="1">
      <alignment horizontal="center" vertical="center" wrapText="1"/>
    </xf>
    <xf numFmtId="0" fontId="29" fillId="7" borderId="43" xfId="0" applyFont="1" applyFill="1" applyBorder="1" applyAlignment="1" applyProtection="1">
      <alignment horizontal="center" vertical="top" wrapText="1"/>
    </xf>
    <xf numFmtId="0" fontId="84" fillId="7" borderId="0" xfId="0" applyFont="1" applyFill="1" applyBorder="1" applyAlignment="1" applyProtection="1">
      <alignment horizontal="center" vertical="center"/>
    </xf>
    <xf numFmtId="0" fontId="29" fillId="7" borderId="0" xfId="0" applyFont="1" applyFill="1" applyBorder="1" applyAlignment="1" applyProtection="1">
      <alignment horizontal="center" vertical="center"/>
    </xf>
    <xf numFmtId="0" fontId="29" fillId="7" borderId="0" xfId="0" applyFont="1" applyFill="1" applyBorder="1" applyAlignment="1" applyProtection="1">
      <alignment horizontal="center" vertical="center" wrapText="1"/>
    </xf>
    <xf numFmtId="0" fontId="86" fillId="7" borderId="0" xfId="0" quotePrefix="1" applyNumberFormat="1" applyFont="1" applyFill="1" applyBorder="1" applyAlignment="1" applyProtection="1">
      <alignment horizontal="left" vertical="center"/>
    </xf>
    <xf numFmtId="0" fontId="29" fillId="26" borderId="131" xfId="5" applyFont="1" applyFill="1" applyBorder="1" applyAlignment="1" applyProtection="1">
      <alignment horizontal="center" vertical="center"/>
    </xf>
    <xf numFmtId="0" fontId="29" fillId="26" borderId="132" xfId="5" applyFont="1" applyFill="1" applyBorder="1" applyAlignment="1" applyProtection="1">
      <alignment horizontal="center" vertical="center"/>
    </xf>
    <xf numFmtId="0" fontId="39" fillId="24" borderId="122" xfId="5" applyFont="1" applyFill="1" applyBorder="1" applyAlignment="1" applyProtection="1">
      <alignment horizontal="center" vertical="center"/>
      <protection locked="0"/>
    </xf>
    <xf numFmtId="0" fontId="39" fillId="24" borderId="123" xfId="5" applyFont="1" applyFill="1" applyBorder="1" applyAlignment="1" applyProtection="1">
      <alignment horizontal="center" vertical="center"/>
      <protection locked="0"/>
    </xf>
    <xf numFmtId="0" fontId="51" fillId="7" borderId="0" xfId="0" quotePrefix="1" applyNumberFormat="1" applyFont="1" applyFill="1" applyBorder="1" applyAlignment="1" applyProtection="1">
      <alignment horizontal="left" vertical="center"/>
    </xf>
    <xf numFmtId="166" fontId="59" fillId="27" borderId="0" xfId="5" applyNumberFormat="1" applyFont="1" applyFill="1" applyBorder="1" applyAlignment="1" applyProtection="1">
      <alignment horizontal="center" vertical="center"/>
    </xf>
    <xf numFmtId="166" fontId="59" fillId="27" borderId="101" xfId="5" applyNumberFormat="1" applyFont="1" applyFill="1" applyBorder="1" applyAlignment="1" applyProtection="1">
      <alignment horizontal="center" vertical="center"/>
    </xf>
    <xf numFmtId="0" fontId="88" fillId="30" borderId="121" xfId="0" applyFont="1" applyFill="1" applyBorder="1" applyAlignment="1" applyProtection="1">
      <alignment horizontal="center" vertical="center"/>
      <protection locked="0"/>
    </xf>
    <xf numFmtId="167" fontId="59" fillId="28" borderId="134" xfId="5" applyNumberFormat="1" applyFont="1" applyFill="1" applyBorder="1" applyAlignment="1" applyProtection="1">
      <alignment horizontal="center" vertical="center"/>
    </xf>
    <xf numFmtId="167" fontId="59" fillId="28" borderId="135" xfId="5" applyNumberFormat="1" applyFont="1" applyFill="1" applyBorder="1" applyAlignment="1" applyProtection="1">
      <alignment horizontal="center" vertical="center"/>
    </xf>
    <xf numFmtId="0" fontId="88" fillId="30" borderId="121" xfId="0" applyFont="1" applyFill="1" applyBorder="1" applyAlignment="1" applyProtection="1">
      <alignment horizontal="center" vertical="center"/>
    </xf>
  </cellXfs>
  <cellStyles count="8">
    <cellStyle name="Accent6" xfId="3" builtinId="49"/>
    <cellStyle name="Default" xfId="1"/>
    <cellStyle name="Excel Built-in Normal" xfId="4"/>
    <cellStyle name="Hyperlink 2" xfId="7"/>
    <cellStyle name="Normal" xfId="0" builtinId="0"/>
    <cellStyle name="Normal 3" xfId="2"/>
    <cellStyle name="Normal 3 2" xfId="6"/>
    <cellStyle name="Normal 4" xfId="5"/>
  </cellStyles>
  <dxfs count="33">
    <dxf>
      <border>
        <bottom/>
        <vertical/>
        <horizontal/>
      </border>
    </dxf>
    <dxf>
      <border>
        <left/>
        <right/>
        <vertical/>
        <horizontal/>
      </border>
    </dxf>
    <dxf>
      <border>
        <left/>
        <right/>
        <vertical/>
        <horizontal/>
      </border>
    </dxf>
    <dxf>
      <font>
        <b/>
        <i val="0"/>
        <color rgb="FFFF0000"/>
      </font>
    </dxf>
    <dxf>
      <border>
        <left/>
        <right/>
      </border>
    </dxf>
    <dxf>
      <border>
        <left/>
        <right/>
        <vertical/>
        <horizontal/>
      </border>
    </dxf>
    <dxf>
      <border>
        <top/>
        <bottom/>
        <vertical/>
        <horizontal/>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fill>
        <patternFill>
          <bgColor rgb="FFFFFF00"/>
        </patternFill>
      </fill>
    </dxf>
    <dxf>
      <font>
        <color theme="0"/>
      </font>
      <fill>
        <patternFill>
          <bgColor rgb="FFC00000"/>
        </patternFill>
      </fill>
    </dxf>
    <dxf>
      <fill>
        <patternFill>
          <bgColor rgb="FFFFC000"/>
        </patternFill>
      </fill>
    </dxf>
    <dxf>
      <fill>
        <patternFill>
          <bgColor rgb="FF92D050"/>
        </patternFill>
      </fill>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border>
    </dxf>
  </dxfs>
  <tableStyles count="0" defaultTableStyle="TableStyleMedium2" defaultPivotStyle="PivotStyleLight16"/>
  <colors>
    <mruColors>
      <color rgb="FF00FF99"/>
      <color rgb="FFCCECFF"/>
      <color rgb="FFCCFFFF"/>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Spin" dx="22" fmlaLink="loop" max="30000" min="1" page="10" val="3"/>
</file>

<file path=xl/ctrlProps/ctrlProp2.xml><?xml version="1.0" encoding="utf-8"?>
<formControlPr xmlns="http://schemas.microsoft.com/office/spreadsheetml/2009/9/main" objectType="Spin" dx="22" fmlaLink="loop2" max="30000" min="1" page="10"/>
</file>

<file path=xl/ctrlProps/ctrlProp3.xml><?xml version="1.0" encoding="utf-8"?>
<formControlPr xmlns="http://schemas.microsoft.com/office/spreadsheetml/2009/9/main" objectType="Spin" dx="22" fmlaLink="loop3" max="30000" min="1" page="10"/>
</file>

<file path=xl/ctrlProps/ctrlProp4.xml><?xml version="1.0" encoding="utf-8"?>
<formControlPr xmlns="http://schemas.microsoft.com/office/spreadsheetml/2009/9/main" objectType="Spin" dx="22" fmlaLink="loop4" max="30000" min="1" page="10"/>
</file>

<file path=xl/ctrlProps/ctrlProp5.xml><?xml version="1.0" encoding="utf-8"?>
<formControlPr xmlns="http://schemas.microsoft.com/office/spreadsheetml/2009/9/main" objectType="Spin" dx="22" fmlaLink="loop5" max="30000" min="1" page="10" val="2"/>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emf"/></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4.emf"/><Relationship Id="rId1" Type="http://schemas.openxmlformats.org/officeDocument/2006/relationships/image" Target="../media/image5.emf"/><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4.emf"/><Relationship Id="rId1" Type="http://schemas.openxmlformats.org/officeDocument/2006/relationships/image" Target="../media/image5.emf"/></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oneCellAnchor>
    <xdr:from>
      <xdr:col>1</xdr:col>
      <xdr:colOff>971550</xdr:colOff>
      <xdr:row>5</xdr:row>
      <xdr:rowOff>19624</xdr:rowOff>
    </xdr:from>
    <xdr:ext cx="6248399" cy="428051"/>
    <xdr:sp macro="" textlink="">
      <xdr:nvSpPr>
        <xdr:cNvPr id="2" name="Rectangle 1">
          <a:extLst>
            <a:ext uri="{FF2B5EF4-FFF2-40B4-BE49-F238E27FC236}">
              <a16:creationId xmlns:a16="http://schemas.microsoft.com/office/drawing/2014/main" id="{00000000-0008-0000-0000-000002000000}"/>
            </a:ext>
          </a:extLst>
        </xdr:cNvPr>
        <xdr:cNvSpPr/>
      </xdr:nvSpPr>
      <xdr:spPr>
        <a:xfrm>
          <a:off x="1143000" y="991174"/>
          <a:ext cx="6248399" cy="428051"/>
        </a:xfrm>
        <a:prstGeom prst="rect">
          <a:avLst/>
        </a:prstGeom>
        <a:noFill/>
      </xdr:spPr>
      <xdr:txBody>
        <a:bodyPr wrap="square" lIns="91440" tIns="45720" rIns="91440" bIns="45720" anchor="ctr">
          <a:noAutofit/>
        </a:bodyPr>
        <a:lstStyle/>
        <a:p>
          <a:pPr algn="ctr"/>
          <a:r>
            <a:rPr lang="en-US" sz="2400" b="1" cap="none" spc="0">
              <a:ln w="18000">
                <a:solidFill>
                  <a:srgbClr val="11DADF"/>
                </a:solidFill>
                <a:prstDash val="solid"/>
                <a:miter lim="800000"/>
              </a:ln>
              <a:noFill/>
              <a:effectLst>
                <a:outerShdw blurRad="25500" dist="23000" dir="7020000" algn="tl">
                  <a:srgbClr val="000000">
                    <a:alpha val="50000"/>
                  </a:srgbClr>
                </a:outerShdw>
              </a:effectLst>
              <a:latin typeface="Arena Condensed" pitchFamily="2" charset="0"/>
              <a:cs typeface="Adobe Arabic" pitchFamily="18" charset="-78"/>
            </a:rPr>
            <a:t>U</a:t>
          </a:r>
          <a:r>
            <a:rPr lang="id-ID" sz="2400" b="1" cap="none" spc="0">
              <a:ln w="18000">
                <a:solidFill>
                  <a:srgbClr val="11DADF"/>
                </a:solidFill>
                <a:prstDash val="solid"/>
                <a:miter lim="800000"/>
              </a:ln>
              <a:noFill/>
              <a:effectLst>
                <a:outerShdw blurRad="25500" dist="23000" dir="7020000" algn="tl">
                  <a:srgbClr val="000000">
                    <a:alpha val="50000"/>
                  </a:srgbClr>
                </a:outerShdw>
              </a:effectLst>
              <a:latin typeface="Arena Condensed" pitchFamily="2" charset="0"/>
              <a:cs typeface="Adobe Arabic" pitchFamily="18" charset="-78"/>
            </a:rPr>
            <a:t>NTUK SEKOLAH</a:t>
          </a:r>
          <a:r>
            <a:rPr lang="id-ID" sz="2400" b="1" cap="none" spc="0" baseline="0">
              <a:ln w="18000">
                <a:solidFill>
                  <a:srgbClr val="11DADF"/>
                </a:solidFill>
                <a:prstDash val="solid"/>
                <a:miter lim="800000"/>
              </a:ln>
              <a:noFill/>
              <a:effectLst>
                <a:outerShdw blurRad="25500" dist="23000" dir="7020000" algn="tl">
                  <a:srgbClr val="000000">
                    <a:alpha val="50000"/>
                  </a:srgbClr>
                </a:outerShdw>
              </a:effectLst>
              <a:latin typeface="Arena Condensed" pitchFamily="2" charset="0"/>
              <a:cs typeface="Adobe Arabic" pitchFamily="18" charset="-78"/>
            </a:rPr>
            <a:t> MENENGAH KEJURUAN</a:t>
          </a:r>
          <a:endParaRPr lang="en-US" sz="2400" b="1" cap="none" spc="0">
            <a:ln w="18000">
              <a:solidFill>
                <a:srgbClr val="11DADF"/>
              </a:solidFill>
              <a:prstDash val="solid"/>
              <a:miter lim="800000"/>
            </a:ln>
            <a:noFill/>
            <a:effectLst>
              <a:outerShdw blurRad="25500" dist="23000" dir="7020000" algn="tl">
                <a:srgbClr val="000000">
                  <a:alpha val="50000"/>
                </a:srgbClr>
              </a:outerShdw>
            </a:effectLst>
            <a:latin typeface="Arena Condensed" pitchFamily="2" charset="0"/>
            <a:cs typeface="Adobe Arabic" pitchFamily="18" charset="-78"/>
          </a:endParaRPr>
        </a:p>
      </xdr:txBody>
    </xdr:sp>
    <xdr:clientData/>
  </xdr:oneCellAnchor>
  <xdr:oneCellAnchor>
    <xdr:from>
      <xdr:col>1</xdr:col>
      <xdr:colOff>1295400</xdr:colOff>
      <xdr:row>2</xdr:row>
      <xdr:rowOff>135285</xdr:rowOff>
    </xdr:from>
    <xdr:ext cx="5943600" cy="512415"/>
    <xdr:sp macro="" textlink="">
      <xdr:nvSpPr>
        <xdr:cNvPr id="3" name="Rectangle 2">
          <a:extLst>
            <a:ext uri="{FF2B5EF4-FFF2-40B4-BE49-F238E27FC236}">
              <a16:creationId xmlns:a16="http://schemas.microsoft.com/office/drawing/2014/main" id="{00000000-0008-0000-0000-000005000000}"/>
            </a:ext>
          </a:extLst>
        </xdr:cNvPr>
        <xdr:cNvSpPr/>
      </xdr:nvSpPr>
      <xdr:spPr>
        <a:xfrm>
          <a:off x="1466850" y="535335"/>
          <a:ext cx="5943600" cy="512415"/>
        </a:xfrm>
        <a:prstGeom prst="rect">
          <a:avLst/>
        </a:prstGeom>
        <a:noFill/>
      </xdr:spPr>
      <xdr:txBody>
        <a:bodyPr wrap="square" lIns="91440" tIns="45720" rIns="91440" bIns="45720">
          <a:noAutofit/>
        </a:bodyPr>
        <a:lstStyle/>
        <a:p>
          <a:pPr algn="l"/>
          <a:r>
            <a:rPr lang="en-US" sz="2800" b="1" cap="none" spc="0" baseline="0">
              <a:ln w="6600">
                <a:solidFill>
                  <a:schemeClr val="accent2"/>
                </a:solidFill>
                <a:prstDash val="solid"/>
              </a:ln>
              <a:solidFill>
                <a:srgbClr val="FFFFFF"/>
              </a:solidFill>
              <a:effectLst>
                <a:outerShdw dist="38100" dir="2700000" algn="tl" rotWithShape="0">
                  <a:schemeClr val="accent2"/>
                </a:outerShdw>
              </a:effectLst>
              <a:latin typeface="+mj-lt"/>
            </a:rPr>
            <a:t>APLIKASI </a:t>
          </a:r>
          <a:r>
            <a:rPr lang="id-ID" sz="2800" b="1" cap="none" spc="0" baseline="0">
              <a:ln w="6600">
                <a:solidFill>
                  <a:schemeClr val="accent2"/>
                </a:solidFill>
                <a:prstDash val="solid"/>
              </a:ln>
              <a:solidFill>
                <a:srgbClr val="FFFFFF"/>
              </a:solidFill>
              <a:effectLst>
                <a:outerShdw dist="38100" dir="2700000" algn="tl" rotWithShape="0">
                  <a:schemeClr val="accent2"/>
                </a:outerShdw>
              </a:effectLst>
              <a:latin typeface="+mj-lt"/>
            </a:rPr>
            <a:t>SHUS, SKL, SKBB DAN IJAZAH</a:t>
          </a:r>
          <a:endParaRPr lang="en-US" sz="2800" b="1" cap="none" spc="0">
            <a:ln w="6600">
              <a:solidFill>
                <a:schemeClr val="accent2"/>
              </a:solidFill>
              <a:prstDash val="solid"/>
            </a:ln>
            <a:solidFill>
              <a:srgbClr val="FFFFFF"/>
            </a:solidFill>
            <a:effectLst>
              <a:outerShdw dist="38100" dir="2700000" algn="tl" rotWithShape="0">
                <a:schemeClr val="accent2"/>
              </a:outerShdw>
            </a:effectLst>
            <a:latin typeface="+mj-lt"/>
          </a:endParaRPr>
        </a:p>
      </xdr:txBody>
    </xdr:sp>
    <xdr:clientData/>
  </xdr:oneCellAnchor>
  <xdr:twoCellAnchor editAs="oneCell">
    <xdr:from>
      <xdr:col>1</xdr:col>
      <xdr:colOff>1019175</xdr:colOff>
      <xdr:row>10</xdr:row>
      <xdr:rowOff>104775</xdr:rowOff>
    </xdr:from>
    <xdr:to>
      <xdr:col>10</xdr:col>
      <xdr:colOff>914400</xdr:colOff>
      <xdr:row>23</xdr:row>
      <xdr:rowOff>47625</xdr:rowOff>
    </xdr:to>
    <xdr:pic>
      <xdr:nvPicPr>
        <xdr:cNvPr id="8" name="Picture 7">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0625" y="2190750"/>
          <a:ext cx="6057900" cy="25050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0</xdr:colOff>
          <xdr:row>13</xdr:row>
          <xdr:rowOff>47625</xdr:rowOff>
        </xdr:from>
        <xdr:to>
          <xdr:col>15</xdr:col>
          <xdr:colOff>600075</xdr:colOff>
          <xdr:row>25</xdr:row>
          <xdr:rowOff>0</xdr:rowOff>
        </xdr:to>
        <xdr:sp macro="" textlink="">
          <xdr:nvSpPr>
            <xdr:cNvPr id="14338" name="Spinner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15</xdr:col>
      <xdr:colOff>571500</xdr:colOff>
      <xdr:row>7</xdr:row>
      <xdr:rowOff>28576</xdr:rowOff>
    </xdr:from>
    <xdr:to>
      <xdr:col>17</xdr:col>
      <xdr:colOff>85723</xdr:colOff>
      <xdr:row>10</xdr:row>
      <xdr:rowOff>19050</xdr:rowOff>
    </xdr:to>
    <xdr:sp macro="[0]!Loadlogo1" textlink="">
      <xdr:nvSpPr>
        <xdr:cNvPr id="3" name="Rounded Rectangle 2"/>
        <xdr:cNvSpPr/>
      </xdr:nvSpPr>
      <xdr:spPr>
        <a:xfrm>
          <a:off x="7877175" y="1381126"/>
          <a:ext cx="1323973" cy="428624"/>
        </a:xfrm>
        <a:prstGeom prst="roundRect">
          <a:avLst/>
        </a:prstGeom>
        <a:ln/>
      </xdr:spPr>
      <xdr:style>
        <a:lnRef idx="3">
          <a:schemeClr val="lt1"/>
        </a:lnRef>
        <a:fillRef idx="1">
          <a:schemeClr val="accent4"/>
        </a:fillRef>
        <a:effectRef idx="1">
          <a:schemeClr val="accent4"/>
        </a:effectRef>
        <a:fontRef idx="minor">
          <a:schemeClr val="lt1"/>
        </a:fontRef>
      </xdr:style>
      <xdr:txBody>
        <a:bodyPr vertOverflow="clip" horzOverflow="clip" rtlCol="0" anchor="ctr"/>
        <a:lstStyle/>
        <a:p>
          <a:pPr algn="ctr"/>
          <a:r>
            <a:rPr lang="en-US" sz="900" b="1">
              <a:solidFill>
                <a:schemeClr val="tx1"/>
              </a:solidFill>
              <a:latin typeface="Cambria" panose="02040503050406030204" pitchFamily="18" charset="0"/>
            </a:rPr>
            <a:t>GANTI LOGO </a:t>
          </a:r>
          <a:r>
            <a:rPr lang="id-ID" sz="900" b="1">
              <a:solidFill>
                <a:schemeClr val="tx1"/>
              </a:solidFill>
              <a:latin typeface="Cambria" panose="02040503050406030204" pitchFamily="18" charset="0"/>
            </a:rPr>
            <a:t>PEMERINTAH</a:t>
          </a:r>
          <a:endParaRPr lang="en-US" sz="900" b="1">
            <a:solidFill>
              <a:schemeClr val="tx1"/>
            </a:solidFill>
            <a:latin typeface="Cambria" panose="02040503050406030204" pitchFamily="18" charset="0"/>
          </a:endParaRPr>
        </a:p>
      </xdr:txBody>
    </xdr:sp>
    <xdr:clientData/>
  </xdr:twoCellAnchor>
  <xdr:twoCellAnchor>
    <xdr:from>
      <xdr:col>17</xdr:col>
      <xdr:colOff>95250</xdr:colOff>
      <xdr:row>7</xdr:row>
      <xdr:rowOff>28576</xdr:rowOff>
    </xdr:from>
    <xdr:to>
      <xdr:col>19</xdr:col>
      <xdr:colOff>57150</xdr:colOff>
      <xdr:row>10</xdr:row>
      <xdr:rowOff>19050</xdr:rowOff>
    </xdr:to>
    <xdr:sp macro="[0]!Loadlogo2" textlink="">
      <xdr:nvSpPr>
        <xdr:cNvPr id="4" name="Rounded Rectangle 3"/>
        <xdr:cNvSpPr/>
      </xdr:nvSpPr>
      <xdr:spPr>
        <a:xfrm>
          <a:off x="9210675" y="1381126"/>
          <a:ext cx="1143000" cy="428624"/>
        </a:xfrm>
        <a:prstGeom prst="roundRect">
          <a:avLst/>
        </a:prstGeom>
        <a:ln/>
      </xdr:spPr>
      <xdr:style>
        <a:lnRef idx="3">
          <a:schemeClr val="lt1"/>
        </a:lnRef>
        <a:fillRef idx="1">
          <a:schemeClr val="accent4"/>
        </a:fillRef>
        <a:effectRef idx="1">
          <a:schemeClr val="accent4"/>
        </a:effectRef>
        <a:fontRef idx="minor">
          <a:schemeClr val="lt1"/>
        </a:fontRef>
      </xdr:style>
      <xdr:txBody>
        <a:bodyPr vertOverflow="clip" horzOverflow="clip" rtlCol="0" anchor="ctr"/>
        <a:lstStyle/>
        <a:p>
          <a:pPr algn="ctr"/>
          <a:r>
            <a:rPr lang="en-US" sz="900" b="1">
              <a:solidFill>
                <a:schemeClr val="tx1"/>
              </a:solidFill>
              <a:latin typeface="Cambria" panose="02040503050406030204" pitchFamily="18" charset="0"/>
            </a:rPr>
            <a:t>GANTI L</a:t>
          </a:r>
          <a:r>
            <a:rPr lang="id-ID" sz="900" b="1">
              <a:solidFill>
                <a:schemeClr val="tx1"/>
              </a:solidFill>
              <a:latin typeface="Cambria" panose="02040503050406030204" pitchFamily="18" charset="0"/>
            </a:rPr>
            <a:t>OGO SEKOLAH</a:t>
          </a:r>
          <a:endParaRPr lang="en-US" sz="900" b="1">
            <a:solidFill>
              <a:schemeClr val="tx1"/>
            </a:solidFill>
            <a:latin typeface="Cambria" panose="02040503050406030204" pitchFamily="18" charset="0"/>
          </a:endParaRPr>
        </a:p>
      </xdr:txBody>
    </xdr:sp>
    <xdr:clientData/>
  </xdr:twoCellAnchor>
  <xdr:twoCellAnchor>
    <xdr:from>
      <xdr:col>16</xdr:col>
      <xdr:colOff>152400</xdr:colOff>
      <xdr:row>1</xdr:row>
      <xdr:rowOff>180974</xdr:rowOff>
    </xdr:from>
    <xdr:to>
      <xdr:col>16</xdr:col>
      <xdr:colOff>1104900</xdr:colOff>
      <xdr:row>6</xdr:row>
      <xdr:rowOff>76198</xdr:rowOff>
    </xdr:to>
    <xdr:sp macro="" textlink="">
      <xdr:nvSpPr>
        <xdr:cNvPr id="2" name="logo1"/>
        <xdr:cNvSpPr/>
      </xdr:nvSpPr>
      <xdr:spPr>
        <a:xfrm>
          <a:off x="7905750" y="380999"/>
          <a:ext cx="952500" cy="952499"/>
        </a:xfrm>
        <a:prstGeom prst="rect">
          <a:avLst/>
        </a:prstGeom>
        <a:blipFill>
          <a:blip xmlns:r="http://schemas.openxmlformats.org/officeDocument/2006/relationships" r:embed="rId1"/>
          <a:stretch>
            <a:fillRect/>
          </a:stretch>
        </a:blip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id-ID" sz="1100"/>
        </a:p>
      </xdr:txBody>
    </xdr:sp>
    <xdr:clientData/>
  </xdr:twoCellAnchor>
  <xdr:twoCellAnchor>
    <xdr:from>
      <xdr:col>17</xdr:col>
      <xdr:colOff>149802</xdr:colOff>
      <xdr:row>1</xdr:row>
      <xdr:rowOff>180975</xdr:rowOff>
    </xdr:from>
    <xdr:to>
      <xdr:col>18</xdr:col>
      <xdr:colOff>419100</xdr:colOff>
      <xdr:row>6</xdr:row>
      <xdr:rowOff>38100</xdr:rowOff>
    </xdr:to>
    <xdr:sp macro="" textlink="">
      <xdr:nvSpPr>
        <xdr:cNvPr id="6" name="logo2"/>
        <xdr:cNvSpPr/>
      </xdr:nvSpPr>
      <xdr:spPr>
        <a:xfrm>
          <a:off x="9093777" y="323850"/>
          <a:ext cx="878898" cy="914400"/>
        </a:xfrm>
        <a:prstGeom prst="rect">
          <a:avLst/>
        </a:prstGeom>
        <a:blipFill>
          <a:blip xmlns:r="http://schemas.openxmlformats.org/officeDocument/2006/relationships" r:embed="rId2"/>
          <a:stretch>
            <a:fillRect/>
          </a:stretch>
        </a:blipFill>
        <a:ln>
          <a:noFill/>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id-ID" sz="1100"/>
        </a:p>
      </xdr:txBody>
    </xdr:sp>
    <xdr:clientData/>
  </xdr:twoCellAnchor>
  <mc:AlternateContent xmlns:mc="http://schemas.openxmlformats.org/markup-compatibility/2006">
    <mc:Choice xmlns:a14="http://schemas.microsoft.com/office/drawing/2010/main" Requires="a14">
      <xdr:twoCellAnchor editAs="oneCell">
        <xdr:from>
          <xdr:col>11</xdr:col>
          <xdr:colOff>399760</xdr:colOff>
          <xdr:row>3</xdr:row>
          <xdr:rowOff>76200</xdr:rowOff>
        </xdr:from>
        <xdr:to>
          <xdr:col>12</xdr:col>
          <xdr:colOff>295274</xdr:colOff>
          <xdr:row>7</xdr:row>
          <xdr:rowOff>95250</xdr:rowOff>
        </xdr:to>
        <xdr:pic>
          <xdr:nvPicPr>
            <xdr:cNvPr id="14" name="Picture 13"/>
            <xdr:cNvPicPr>
              <a:picLocks noChangeAspect="1" noChangeArrowheads="1"/>
              <a:extLst>
                <a:ext uri="{84589F7E-364E-4C9E-8A38-B11213B215E9}">
                  <a14:cameraTool cellRange="$R$2" spid="_x0000_s15010"/>
                </a:ext>
              </a:extLst>
            </xdr:cNvPicPr>
          </xdr:nvPicPr>
          <xdr:blipFill rotWithShape="1">
            <a:blip xmlns:r="http://schemas.openxmlformats.org/officeDocument/2006/relationships" r:embed="rId3">
              <a:clrChange>
                <a:clrFrom>
                  <a:srgbClr val="FFFFFF"/>
                </a:clrFrom>
                <a:clrTo>
                  <a:srgbClr val="FFFFFF">
                    <a:alpha val="0"/>
                  </a:srgbClr>
                </a:clrTo>
              </a:clrChange>
            </a:blip>
            <a:srcRect l="8001" t="8196" r="17600" b="10656"/>
            <a:stretch>
              <a:fillRect/>
            </a:stretch>
          </xdr:blipFill>
          <xdr:spPr bwMode="auto">
            <a:xfrm>
              <a:off x="5362285" y="695325"/>
              <a:ext cx="733714" cy="8191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400050</xdr:colOff>
          <xdr:row>3</xdr:row>
          <xdr:rowOff>84802</xdr:rowOff>
        </xdr:from>
        <xdr:to>
          <xdr:col>2</xdr:col>
          <xdr:colOff>304800</xdr:colOff>
          <xdr:row>7</xdr:row>
          <xdr:rowOff>114300</xdr:rowOff>
        </xdr:to>
        <xdr:pic>
          <xdr:nvPicPr>
            <xdr:cNvPr id="19" name="Picture 18"/>
            <xdr:cNvPicPr>
              <a:picLocks noChangeAspect="1" noChangeArrowheads="1"/>
              <a:extLst>
                <a:ext uri="{84589F7E-364E-4C9E-8A38-B11213B215E9}">
                  <a14:cameraTool cellRange="$Q$2" spid="_x0000_s15011"/>
                </a:ext>
              </a:extLst>
            </xdr:cNvPicPr>
          </xdr:nvPicPr>
          <xdr:blipFill rotWithShape="1">
            <a:blip xmlns:r="http://schemas.openxmlformats.org/officeDocument/2006/relationships" r:embed="rId4">
              <a:clrChange>
                <a:clrFrom>
                  <a:srgbClr val="FFFFFF"/>
                </a:clrFrom>
                <a:clrTo>
                  <a:srgbClr val="FFFFFF">
                    <a:alpha val="0"/>
                  </a:srgbClr>
                </a:clrTo>
              </a:clrChange>
            </a:blip>
            <a:srcRect l="10237" t="12295" r="9448" b="5737"/>
            <a:stretch>
              <a:fillRect/>
            </a:stretch>
          </xdr:blipFill>
          <xdr:spPr bwMode="auto">
            <a:xfrm>
              <a:off x="476250" y="703927"/>
              <a:ext cx="771525" cy="829598"/>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xdr:col>
      <xdr:colOff>38100</xdr:colOff>
      <xdr:row>8</xdr:row>
      <xdr:rowOff>38100</xdr:rowOff>
    </xdr:from>
    <xdr:to>
      <xdr:col>12</xdr:col>
      <xdr:colOff>638174</xdr:colOff>
      <xdr:row>8</xdr:row>
      <xdr:rowOff>38101</xdr:rowOff>
    </xdr:to>
    <xdr:sp macro="" textlink="">
      <xdr:nvSpPr>
        <xdr:cNvPr id="22" name="Line 5"/>
        <xdr:cNvSpPr>
          <a:spLocks noChangeShapeType="1"/>
        </xdr:cNvSpPr>
      </xdr:nvSpPr>
      <xdr:spPr bwMode="auto">
        <a:xfrm>
          <a:off x="114300" y="1619250"/>
          <a:ext cx="6324599" cy="1"/>
        </a:xfrm>
        <a:prstGeom prst="line">
          <a:avLst/>
        </a:prstGeom>
        <a:noFill/>
        <a:ln w="57150" cmpd="thinThick">
          <a:solidFill>
            <a:srgbClr val="000000"/>
          </a:solidFill>
          <a:round/>
          <a:headEnd/>
          <a:tailEnd/>
        </a:ln>
      </xdr:spPr>
    </xdr:sp>
    <xdr:clientData/>
  </xdr:twoCellAnchor>
  <xdr:oneCellAnchor>
    <xdr:from>
      <xdr:col>18</xdr:col>
      <xdr:colOff>95250</xdr:colOff>
      <xdr:row>27</xdr:row>
      <xdr:rowOff>123825</xdr:rowOff>
    </xdr:from>
    <xdr:ext cx="775569" cy="775569"/>
    <xdr:pic macro="[0]!CETAK_SHU">
      <xdr:nvPicPr>
        <xdr:cNvPr id="16" name="Picture 1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9658350" y="3971925"/>
          <a:ext cx="775569" cy="775569"/>
        </a:xfrm>
        <a:prstGeom prst="rect">
          <a:avLst/>
        </a:prstGeom>
      </xdr:spPr>
    </xdr:pic>
    <xdr:clientData/>
  </xdr:oneCellAnchor>
  <xdr:twoCellAnchor editAs="oneCell">
    <xdr:from>
      <xdr:col>0</xdr:col>
      <xdr:colOff>0</xdr:colOff>
      <xdr:row>0</xdr:row>
      <xdr:rowOff>0</xdr:rowOff>
    </xdr:from>
    <xdr:to>
      <xdr:col>12</xdr:col>
      <xdr:colOff>781050</xdr:colOff>
      <xdr:row>77</xdr:row>
      <xdr:rowOff>161925</xdr:rowOff>
    </xdr:to>
    <xdr:pic>
      <xdr:nvPicPr>
        <xdr:cNvPr id="11" name="Picture 10" descr="border biru copy">
          <a:extLst>
            <a:ext uri="{FF2B5EF4-FFF2-40B4-BE49-F238E27FC236}">
              <a16:creationId xmlns:a16="http://schemas.microsoft.com/office/drawing/2014/main" id="{00000000-0008-0000-0600-000012000000}"/>
            </a:ext>
          </a:extLst>
        </xdr:cNvPr>
        <xdr:cNvPicPr>
          <a:picLocks noChangeAspect="1" noChangeArrowheads="1"/>
        </xdr:cNvPicPr>
      </xdr:nvPicPr>
      <xdr:blipFill rotWithShape="1">
        <a:blip xmlns:r="http://schemas.openxmlformats.org/officeDocument/2006/relationships" r:embed="rId6">
          <a:duotone>
            <a:prstClr val="black"/>
            <a:schemeClr val="accent1">
              <a:lumMod val="40000"/>
              <a:lumOff val="60000"/>
              <a:tint val="45000"/>
              <a:satMod val="400000"/>
            </a:schemeClr>
          </a:duotone>
        </a:blip>
        <a:srcRect l="1289" t="967" r="1146" b="893"/>
        <a:stretch/>
      </xdr:blipFill>
      <xdr:spPr bwMode="auto">
        <a:xfrm>
          <a:off x="0" y="0"/>
          <a:ext cx="6581775" cy="11906250"/>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8</xdr:row>
      <xdr:rowOff>86648</xdr:rowOff>
    </xdr:from>
    <xdr:to>
      <xdr:col>12</xdr:col>
      <xdr:colOff>447674</xdr:colOff>
      <xdr:row>8</xdr:row>
      <xdr:rowOff>86649</xdr:rowOff>
    </xdr:to>
    <xdr:sp macro="" textlink="">
      <xdr:nvSpPr>
        <xdr:cNvPr id="4" name="Line 5"/>
        <xdr:cNvSpPr>
          <a:spLocks noChangeShapeType="1"/>
        </xdr:cNvSpPr>
      </xdr:nvSpPr>
      <xdr:spPr bwMode="auto">
        <a:xfrm>
          <a:off x="0" y="1543973"/>
          <a:ext cx="6153149" cy="1"/>
        </a:xfrm>
        <a:prstGeom prst="line">
          <a:avLst/>
        </a:prstGeom>
        <a:noFill/>
        <a:ln w="57150" cmpd="thinThick">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0</xdr:colOff>
          <xdr:row>4</xdr:row>
          <xdr:rowOff>0</xdr:rowOff>
        </xdr:from>
        <xdr:to>
          <xdr:col>4</xdr:col>
          <xdr:colOff>114300</xdr:colOff>
          <xdr:row>8</xdr:row>
          <xdr:rowOff>58073</xdr:rowOff>
        </xdr:to>
        <xdr:pic>
          <xdr:nvPicPr>
            <xdr:cNvPr id="5" name="Picture 4"/>
            <xdr:cNvPicPr>
              <a:picLocks noChangeAspect="1" noChangeArrowheads="1"/>
              <a:extLst>
                <a:ext uri="{84589F7E-364E-4C9E-8A38-B11213B215E9}">
                  <a14:cameraTool cellRange="logosek" spid="_x0000_s17034"/>
                </a:ext>
              </a:extLst>
            </xdr:cNvPicPr>
          </xdr:nvPicPr>
          <xdr:blipFill rotWithShape="1">
            <a:blip xmlns:r="http://schemas.openxmlformats.org/officeDocument/2006/relationships" r:embed="rId1">
              <a:clrChange>
                <a:clrFrom>
                  <a:srgbClr val="FFFFFF"/>
                </a:clrFrom>
                <a:clrTo>
                  <a:srgbClr val="FFFFFF">
                    <a:alpha val="0"/>
                  </a:srgbClr>
                </a:clrTo>
              </a:clrChange>
            </a:blip>
            <a:srcRect l="10237" t="12295" r="9448" b="5737"/>
            <a:stretch>
              <a:fillRect/>
            </a:stretch>
          </xdr:blipFill>
          <xdr:spPr bwMode="auto">
            <a:xfrm>
              <a:off x="561975" y="733425"/>
              <a:ext cx="771525" cy="829598"/>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428625</xdr:colOff>
          <xdr:row>3</xdr:row>
          <xdr:rowOff>161925</xdr:rowOff>
        </xdr:from>
        <xdr:to>
          <xdr:col>12</xdr:col>
          <xdr:colOff>324139</xdr:colOff>
          <xdr:row>8</xdr:row>
          <xdr:rowOff>19050</xdr:rowOff>
        </xdr:to>
        <xdr:pic>
          <xdr:nvPicPr>
            <xdr:cNvPr id="6" name="Picture 5"/>
            <xdr:cNvPicPr>
              <a:picLocks noChangeAspect="1" noChangeArrowheads="1"/>
              <a:extLst>
                <a:ext uri="{84589F7E-364E-4C9E-8A38-B11213B215E9}">
                  <a14:cameraTool cellRange="'C-SHU'!$R$2:$S$7" spid="_x0000_s17035"/>
                </a:ext>
              </a:extLst>
            </xdr:cNvPicPr>
          </xdr:nvPicPr>
          <xdr:blipFill rotWithShape="1">
            <a:blip xmlns:r="http://schemas.openxmlformats.org/officeDocument/2006/relationships" r:embed="rId2">
              <a:clrChange>
                <a:clrFrom>
                  <a:srgbClr val="FFFFFF"/>
                </a:clrFrom>
                <a:clrTo>
                  <a:srgbClr val="FFFFFF">
                    <a:alpha val="0"/>
                  </a:srgbClr>
                </a:clrTo>
              </a:clrChange>
            </a:blip>
            <a:srcRect l="8001" t="8196" r="17600" b="10656"/>
            <a:stretch>
              <a:fillRect/>
            </a:stretch>
          </xdr:blipFill>
          <xdr:spPr bwMode="auto">
            <a:xfrm>
              <a:off x="5295900" y="704850"/>
              <a:ext cx="733714" cy="8191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16</xdr:col>
          <xdr:colOff>19050</xdr:colOff>
          <xdr:row>13</xdr:row>
          <xdr:rowOff>9525</xdr:rowOff>
        </xdr:from>
        <xdr:to>
          <xdr:col>17</xdr:col>
          <xdr:colOff>9525</xdr:colOff>
          <xdr:row>20</xdr:row>
          <xdr:rowOff>238125</xdr:rowOff>
        </xdr:to>
        <xdr:sp macro="" textlink="">
          <xdr:nvSpPr>
            <xdr:cNvPr id="16425" name="Spinner 41" hidden="1">
              <a:extLst>
                <a:ext uri="{63B3BB69-23CF-44E3-9099-C40C66FF867C}">
                  <a14:compatExt spid="_x0000_s16425"/>
                </a:ext>
              </a:extLst>
            </xdr:cNvPr>
            <xdr:cNvSpPr/>
          </xdr:nvSpPr>
          <xdr:spPr bwMode="auto">
            <a:xfrm>
              <a:off x="0" y="0"/>
              <a:ext cx="0" cy="0"/>
            </a:xfrm>
            <a:prstGeom prst="rect">
              <a:avLst/>
            </a:prstGeom>
            <a:noFill/>
            <a:ln w="9525">
              <a:miter lim="800000"/>
              <a:headEnd/>
              <a:tailEnd/>
            </a:ln>
          </xdr:spPr>
        </xdr:sp>
        <xdr:clientData/>
      </xdr:twoCellAnchor>
    </mc:Choice>
    <mc:Fallback/>
  </mc:AlternateContent>
  <xdr:oneCellAnchor>
    <xdr:from>
      <xdr:col>19</xdr:col>
      <xdr:colOff>114300</xdr:colOff>
      <xdr:row>23</xdr:row>
      <xdr:rowOff>361950</xdr:rowOff>
    </xdr:from>
    <xdr:ext cx="775569" cy="775569"/>
    <xdr:pic macro="[0]!CETAK_SKL">
      <xdr:nvPicPr>
        <xdr:cNvPr id="8" name="Picture 7"/>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658350" y="5305425"/>
          <a:ext cx="775569" cy="775569"/>
        </a:xfrm>
        <a:prstGeom prst="rect">
          <a:avLst/>
        </a:prstGeom>
      </xdr:spPr>
    </xdr:pic>
    <xdr:clientData/>
  </xdr:oneCellAnchor>
  <xdr:twoCellAnchor editAs="oneCell">
    <xdr:from>
      <xdr:col>0</xdr:col>
      <xdr:colOff>0</xdr:colOff>
      <xdr:row>0</xdr:row>
      <xdr:rowOff>1</xdr:rowOff>
    </xdr:from>
    <xdr:to>
      <xdr:col>14</xdr:col>
      <xdr:colOff>19050</xdr:colOff>
      <xdr:row>49</xdr:row>
      <xdr:rowOff>9526</xdr:rowOff>
    </xdr:to>
    <xdr:pic>
      <xdr:nvPicPr>
        <xdr:cNvPr id="10" name="Picture 9" descr="border biru copy">
          <a:extLst>
            <a:ext uri="{FF2B5EF4-FFF2-40B4-BE49-F238E27FC236}">
              <a16:creationId xmlns:a16="http://schemas.microsoft.com/office/drawing/2014/main" id="{00000000-0008-0000-0600-000012000000}"/>
            </a:ext>
          </a:extLst>
        </xdr:cNvPr>
        <xdr:cNvPicPr>
          <a:picLocks noChangeAspect="1" noChangeArrowheads="1"/>
        </xdr:cNvPicPr>
      </xdr:nvPicPr>
      <xdr:blipFill rotWithShape="1">
        <a:blip xmlns:r="http://schemas.openxmlformats.org/officeDocument/2006/relationships" r:embed="rId4">
          <a:duotone>
            <a:prstClr val="black"/>
            <a:schemeClr val="accent1">
              <a:lumMod val="40000"/>
              <a:lumOff val="60000"/>
              <a:tint val="45000"/>
              <a:satMod val="400000"/>
            </a:schemeClr>
          </a:duotone>
        </a:blip>
        <a:srcRect l="1289" t="967" r="1146" b="893"/>
        <a:stretch/>
      </xdr:blipFill>
      <xdr:spPr bwMode="auto">
        <a:xfrm>
          <a:off x="0" y="1"/>
          <a:ext cx="6581775" cy="10534650"/>
        </a:xfrm>
        <a:prstGeom prst="rect">
          <a:avLst/>
        </a:prstGeom>
        <a:noFill/>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xdr:colOff>
      <xdr:row>8</xdr:row>
      <xdr:rowOff>143799</xdr:rowOff>
    </xdr:from>
    <xdr:to>
      <xdr:col>13</xdr:col>
      <xdr:colOff>38099</xdr:colOff>
      <xdr:row>8</xdr:row>
      <xdr:rowOff>152400</xdr:rowOff>
    </xdr:to>
    <xdr:sp macro="" textlink="">
      <xdr:nvSpPr>
        <xdr:cNvPr id="2" name="Line 5"/>
        <xdr:cNvSpPr>
          <a:spLocks noChangeShapeType="1"/>
        </xdr:cNvSpPr>
      </xdr:nvSpPr>
      <xdr:spPr bwMode="auto">
        <a:xfrm flipV="1">
          <a:off x="514350" y="1648749"/>
          <a:ext cx="5638799" cy="8601"/>
        </a:xfrm>
        <a:prstGeom prst="line">
          <a:avLst/>
        </a:prstGeom>
        <a:noFill/>
        <a:ln w="57150" cmpd="thinThick">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57150</xdr:colOff>
          <xdr:row>4</xdr:row>
          <xdr:rowOff>0</xdr:rowOff>
        </xdr:from>
        <xdr:to>
          <xdr:col>4</xdr:col>
          <xdr:colOff>28575</xdr:colOff>
          <xdr:row>8</xdr:row>
          <xdr:rowOff>58073</xdr:rowOff>
        </xdr:to>
        <xdr:pic>
          <xdr:nvPicPr>
            <xdr:cNvPr id="3" name="Picture 2"/>
            <xdr:cNvPicPr>
              <a:picLocks noChangeAspect="1" noChangeArrowheads="1"/>
              <a:extLst>
                <a:ext uri="{84589F7E-364E-4C9E-8A38-B11213B215E9}">
                  <a14:cameraTool cellRange="logosek" spid="_x0000_s18026"/>
                </a:ext>
              </a:extLst>
            </xdr:cNvPicPr>
          </xdr:nvPicPr>
          <xdr:blipFill rotWithShape="1">
            <a:blip xmlns:r="http://schemas.openxmlformats.org/officeDocument/2006/relationships" r:embed="rId1">
              <a:clrChange>
                <a:clrFrom>
                  <a:srgbClr val="FFFFFF"/>
                </a:clrFrom>
                <a:clrTo>
                  <a:srgbClr val="FFFFFF">
                    <a:alpha val="0"/>
                  </a:srgbClr>
                </a:clrTo>
              </a:clrChange>
            </a:blip>
            <a:srcRect l="10237" t="12295" r="9448" b="5737"/>
            <a:stretch>
              <a:fillRect/>
            </a:stretch>
          </xdr:blipFill>
          <xdr:spPr bwMode="auto">
            <a:xfrm>
              <a:off x="561975" y="733425"/>
              <a:ext cx="771525" cy="829598"/>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504825</xdr:colOff>
          <xdr:row>3</xdr:row>
          <xdr:rowOff>161925</xdr:rowOff>
        </xdr:from>
        <xdr:to>
          <xdr:col>12</xdr:col>
          <xdr:colOff>400339</xdr:colOff>
          <xdr:row>8</xdr:row>
          <xdr:rowOff>19050</xdr:rowOff>
        </xdr:to>
        <xdr:pic>
          <xdr:nvPicPr>
            <xdr:cNvPr id="4" name="Picture 3"/>
            <xdr:cNvPicPr>
              <a:picLocks noChangeAspect="1" noChangeArrowheads="1"/>
              <a:extLst>
                <a:ext uri="{84589F7E-364E-4C9E-8A38-B11213B215E9}">
                  <a14:cameraTool cellRange="'C-SHU'!$R$2:$S$7" spid="_x0000_s18027"/>
                </a:ext>
              </a:extLst>
            </xdr:cNvPicPr>
          </xdr:nvPicPr>
          <xdr:blipFill rotWithShape="1">
            <a:blip xmlns:r="http://schemas.openxmlformats.org/officeDocument/2006/relationships" r:embed="rId2">
              <a:clrChange>
                <a:clrFrom>
                  <a:srgbClr val="FFFFFF"/>
                </a:clrFrom>
                <a:clrTo>
                  <a:srgbClr val="FFFFFF">
                    <a:alpha val="0"/>
                  </a:srgbClr>
                </a:clrTo>
              </a:clrChange>
            </a:blip>
            <a:srcRect l="8001" t="8196" r="17600" b="10656"/>
            <a:stretch>
              <a:fillRect/>
            </a:stretch>
          </xdr:blipFill>
          <xdr:spPr bwMode="auto">
            <a:xfrm>
              <a:off x="5295900" y="704850"/>
              <a:ext cx="733714" cy="8191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16</xdr:col>
          <xdr:colOff>9525</xdr:colOff>
          <xdr:row>15</xdr:row>
          <xdr:rowOff>19050</xdr:rowOff>
        </xdr:from>
        <xdr:to>
          <xdr:col>17</xdr:col>
          <xdr:colOff>0</xdr:colOff>
          <xdr:row>20</xdr:row>
          <xdr:rowOff>295275</xdr:rowOff>
        </xdr:to>
        <xdr:sp macro="" textlink="">
          <xdr:nvSpPr>
            <xdr:cNvPr id="17419" name="Spinner 11" hidden="1">
              <a:extLst>
                <a:ext uri="{63B3BB69-23CF-44E3-9099-C40C66FF867C}">
                  <a14:compatExt spid="_x0000_s17419"/>
                </a:ext>
              </a:extLst>
            </xdr:cNvPr>
            <xdr:cNvSpPr/>
          </xdr:nvSpPr>
          <xdr:spPr bwMode="auto">
            <a:xfrm>
              <a:off x="0" y="0"/>
              <a:ext cx="0" cy="0"/>
            </a:xfrm>
            <a:prstGeom prst="rect">
              <a:avLst/>
            </a:prstGeom>
            <a:noFill/>
            <a:ln w="9525">
              <a:miter lim="800000"/>
              <a:headEnd/>
              <a:tailEnd/>
            </a:ln>
          </xdr:spPr>
        </xdr:sp>
        <xdr:clientData/>
      </xdr:twoCellAnchor>
    </mc:Choice>
    <mc:Fallback/>
  </mc:AlternateContent>
  <xdr:oneCellAnchor>
    <xdr:from>
      <xdr:col>19</xdr:col>
      <xdr:colOff>142875</xdr:colOff>
      <xdr:row>21</xdr:row>
      <xdr:rowOff>257175</xdr:rowOff>
    </xdr:from>
    <xdr:ext cx="775569" cy="775569"/>
    <xdr:pic macro="[0]!CETAK_SKBB">
      <xdr:nvPicPr>
        <xdr:cNvPr id="6" name="Pictur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715500" y="4829175"/>
          <a:ext cx="775569" cy="775569"/>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419100</xdr:colOff>
          <xdr:row>6</xdr:row>
          <xdr:rowOff>228600</xdr:rowOff>
        </xdr:from>
        <xdr:to>
          <xdr:col>11</xdr:col>
          <xdr:colOff>409575</xdr:colOff>
          <xdr:row>13</xdr:row>
          <xdr:rowOff>180975</xdr:rowOff>
        </xdr:to>
        <xdr:sp macro="" textlink="">
          <xdr:nvSpPr>
            <xdr:cNvPr id="18433" name="Spinner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sp>
        <xdr:clientData/>
      </xdr:twoCellAnchor>
    </mc:Choice>
    <mc:Fallback/>
  </mc:AlternateContent>
  <xdr:oneCellAnchor>
    <xdr:from>
      <xdr:col>11</xdr:col>
      <xdr:colOff>152400</xdr:colOff>
      <xdr:row>15</xdr:row>
      <xdr:rowOff>114300</xdr:rowOff>
    </xdr:from>
    <xdr:ext cx="775569" cy="775569"/>
    <xdr:pic macro="[0]!CETAK_IJAZAH_DEPAN">
      <xdr:nvPicPr>
        <xdr:cNvPr id="4" name="Pictur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77425" y="4000500"/>
          <a:ext cx="775569" cy="775569"/>
        </a:xfrm>
        <a:prstGeom prst="rect">
          <a:avLst/>
        </a:prstGeom>
      </xdr:spPr>
    </xdr:pic>
    <xdr:clientData/>
  </xdr:oneCellAnchor>
  <xdr:twoCellAnchor editAs="oneCell">
    <xdr:from>
      <xdr:col>1</xdr:col>
      <xdr:colOff>0</xdr:colOff>
      <xdr:row>1</xdr:row>
      <xdr:rowOff>0</xdr:rowOff>
    </xdr:from>
    <xdr:to>
      <xdr:col>8</xdr:col>
      <xdr:colOff>28575</xdr:colOff>
      <xdr:row>40</xdr:row>
      <xdr:rowOff>371475</xdr:rowOff>
    </xdr:to>
    <xdr:pic>
      <xdr:nvPicPr>
        <xdr:cNvPr id="5" name="Picture 4"/>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81025" y="190500"/>
          <a:ext cx="6743700" cy="102679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9525</xdr:colOff>
          <xdr:row>8</xdr:row>
          <xdr:rowOff>9525</xdr:rowOff>
        </xdr:from>
        <xdr:to>
          <xdr:col>17</xdr:col>
          <xdr:colOff>0</xdr:colOff>
          <xdr:row>14</xdr:row>
          <xdr:rowOff>190500</xdr:rowOff>
        </xdr:to>
        <xdr:sp macro="" textlink="">
          <xdr:nvSpPr>
            <xdr:cNvPr id="19457" name="Spinner 1" hidden="1">
              <a:extLst>
                <a:ext uri="{63B3BB69-23CF-44E3-9099-C40C66FF867C}">
                  <a14:compatExt spid="_x0000_s19457"/>
                </a:ext>
              </a:extLst>
            </xdr:cNvPr>
            <xdr:cNvSpPr/>
          </xdr:nvSpPr>
          <xdr:spPr bwMode="auto">
            <a:xfrm>
              <a:off x="0" y="0"/>
              <a:ext cx="0" cy="0"/>
            </a:xfrm>
            <a:prstGeom prst="rect">
              <a:avLst/>
            </a:prstGeom>
            <a:noFill/>
            <a:ln w="9525">
              <a:miter lim="800000"/>
              <a:headEnd/>
              <a:tailEnd/>
            </a:ln>
          </xdr:spPr>
        </xdr:sp>
        <xdr:clientData/>
      </xdr:twoCellAnchor>
    </mc:Choice>
    <mc:Fallback/>
  </mc:AlternateContent>
  <xdr:oneCellAnchor>
    <xdr:from>
      <xdr:col>19</xdr:col>
      <xdr:colOff>161925</xdr:colOff>
      <xdr:row>16</xdr:row>
      <xdr:rowOff>53105</xdr:rowOff>
    </xdr:from>
    <xdr:ext cx="775569" cy="775569"/>
    <xdr:pic macro="[0]!CETAK_BELAKANG_IJAZAH">
      <xdr:nvPicPr>
        <xdr:cNvPr id="5" name="Pictur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53625" y="2986805"/>
          <a:ext cx="775569" cy="775569"/>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8.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9.bin"/><Relationship Id="rId4" Type="http://schemas.openxmlformats.org/officeDocument/2006/relationships/ctrlProp" Target="../ctrlProps/ctrlProp2.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10.bin"/><Relationship Id="rId4" Type="http://schemas.openxmlformats.org/officeDocument/2006/relationships/ctrlProp" Target="../ctrlProps/ctrlProp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11.bin"/><Relationship Id="rId4" Type="http://schemas.openxmlformats.org/officeDocument/2006/relationships/ctrlProp" Target="../ctrlProps/ctrlProp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12.bin"/><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M29"/>
  <sheetViews>
    <sheetView showGridLines="0" showRowColHeaders="0" tabSelected="1" workbookViewId="0">
      <selection activeCell="M5" sqref="A1:XFD1048576"/>
    </sheetView>
  </sheetViews>
  <sheetFormatPr defaultColWidth="0" defaultRowHeight="15" zeroHeight="1"/>
  <cols>
    <col min="1" max="1" width="2.5703125" style="183" customWidth="1"/>
    <col min="2" max="2" width="20.5703125" style="183" customWidth="1"/>
    <col min="3" max="4" width="10.7109375" style="323" customWidth="1"/>
    <col min="5" max="5" width="8.140625" style="323" customWidth="1"/>
    <col min="6" max="6" width="7.7109375" style="323" customWidth="1"/>
    <col min="7" max="7" width="2.85546875" style="323" customWidth="1"/>
    <col min="8" max="8" width="19" style="323" customWidth="1"/>
    <col min="9" max="9" width="10.7109375" style="323" customWidth="1"/>
    <col min="10" max="10" width="2" style="323" customWidth="1"/>
    <col min="11" max="11" width="21.5703125" style="323" customWidth="1"/>
    <col min="12" max="12" width="9.140625" style="323" customWidth="1"/>
    <col min="13" max="13" width="2.85546875" style="183" customWidth="1"/>
    <col min="14" max="16384" width="9.140625" style="183" hidden="1"/>
  </cols>
  <sheetData>
    <row r="1" spans="1:13" s="172" customFormat="1" ht="15.75" thickBot="1">
      <c r="A1" s="173"/>
      <c r="B1" s="173"/>
      <c r="C1" s="278"/>
      <c r="D1" s="278"/>
      <c r="E1" s="278"/>
      <c r="F1" s="278"/>
      <c r="G1" s="278"/>
      <c r="H1" s="278"/>
      <c r="I1" s="278"/>
      <c r="J1" s="278"/>
      <c r="K1" s="278"/>
      <c r="L1" s="278"/>
      <c r="M1" s="173"/>
    </row>
    <row r="2" spans="1:13" s="172" customFormat="1" ht="15.75" thickTop="1">
      <c r="A2" s="173"/>
      <c r="B2" s="283"/>
      <c r="C2" s="284"/>
      <c r="D2" s="284"/>
      <c r="E2" s="284"/>
      <c r="F2" s="284"/>
      <c r="G2" s="284"/>
      <c r="H2" s="284"/>
      <c r="I2" s="284"/>
      <c r="J2" s="284"/>
      <c r="K2" s="284"/>
      <c r="L2" s="285"/>
      <c r="M2" s="173"/>
    </row>
    <row r="3" spans="1:13" s="172" customFormat="1">
      <c r="A3" s="173"/>
      <c r="B3" s="286"/>
      <c r="C3" s="287"/>
      <c r="D3" s="287"/>
      <c r="E3" s="287"/>
      <c r="F3" s="287"/>
      <c r="G3" s="287"/>
      <c r="H3" s="287"/>
      <c r="I3" s="287"/>
      <c r="J3" s="287"/>
      <c r="K3" s="287"/>
      <c r="L3" s="288"/>
      <c r="M3" s="173"/>
    </row>
    <row r="4" spans="1:13" s="172" customFormat="1">
      <c r="A4" s="173"/>
      <c r="B4" s="286"/>
      <c r="C4" s="287"/>
      <c r="D4" s="287"/>
      <c r="E4" s="287"/>
      <c r="F4" s="287"/>
      <c r="G4" s="287"/>
      <c r="H4" s="287"/>
      <c r="I4" s="287"/>
      <c r="J4" s="287"/>
      <c r="K4" s="287"/>
      <c r="L4" s="288"/>
      <c r="M4" s="173"/>
    </row>
    <row r="5" spans="1:13" s="172" customFormat="1">
      <c r="A5" s="173"/>
      <c r="B5" s="286"/>
      <c r="C5" s="287"/>
      <c r="D5" s="287"/>
      <c r="E5" s="287"/>
      <c r="F5" s="287"/>
      <c r="G5" s="287"/>
      <c r="H5" s="287"/>
      <c r="I5" s="287"/>
      <c r="J5" s="287"/>
      <c r="K5" s="287"/>
      <c r="L5" s="288"/>
      <c r="M5" s="173"/>
    </row>
    <row r="6" spans="1:13" s="172" customFormat="1">
      <c r="A6" s="173"/>
      <c r="B6" s="286"/>
      <c r="C6" s="287"/>
      <c r="D6" s="287"/>
      <c r="E6" s="287"/>
      <c r="F6" s="287"/>
      <c r="G6" s="287"/>
      <c r="H6" s="287"/>
      <c r="I6" s="287"/>
      <c r="J6" s="287"/>
      <c r="K6" s="287"/>
      <c r="L6" s="288"/>
      <c r="M6" s="173"/>
    </row>
    <row r="7" spans="1:13" s="172" customFormat="1">
      <c r="A7" s="173"/>
      <c r="B7" s="286"/>
      <c r="C7" s="287"/>
      <c r="D7" s="287"/>
      <c r="E7" s="287"/>
      <c r="F7" s="287"/>
      <c r="G7" s="287"/>
      <c r="H7" s="287"/>
      <c r="I7" s="287"/>
      <c r="J7" s="287"/>
      <c r="K7" s="287"/>
      <c r="L7" s="288"/>
      <c r="M7" s="173"/>
    </row>
    <row r="8" spans="1:13" s="172" customFormat="1" ht="21" customHeight="1">
      <c r="A8" s="173"/>
      <c r="B8" s="286"/>
      <c r="C8" s="287"/>
      <c r="D8" s="287"/>
      <c r="E8" s="333"/>
      <c r="F8" s="333"/>
      <c r="G8" s="333"/>
      <c r="H8" s="333"/>
      <c r="I8" s="334"/>
      <c r="J8" s="335"/>
      <c r="K8" s="287"/>
      <c r="L8" s="288"/>
      <c r="M8" s="173"/>
    </row>
    <row r="9" spans="1:13" s="172" customFormat="1" ht="18.75" thickBot="1">
      <c r="A9" s="173"/>
      <c r="B9" s="286"/>
      <c r="C9" s="287"/>
      <c r="D9" s="287"/>
      <c r="E9" s="287"/>
      <c r="F9" s="287"/>
      <c r="G9" s="287"/>
      <c r="H9" s="287"/>
      <c r="I9" s="287"/>
      <c r="J9" s="287"/>
      <c r="K9" s="289"/>
      <c r="L9" s="288"/>
      <c r="M9" s="173"/>
    </row>
    <row r="10" spans="1:13" s="172" customFormat="1" ht="18" thickTop="1" thickBot="1">
      <c r="A10" s="173"/>
      <c r="B10" s="338" t="s">
        <v>156</v>
      </c>
      <c r="C10" s="339"/>
      <c r="D10" s="339"/>
      <c r="E10" s="339"/>
      <c r="F10" s="339"/>
      <c r="G10" s="339"/>
      <c r="H10" s="339"/>
      <c r="I10" s="298"/>
      <c r="J10" s="298"/>
      <c r="K10" s="336">
        <f ca="1">NOW()</f>
        <v>43717.751543865743</v>
      </c>
      <c r="L10" s="337"/>
      <c r="M10" s="173"/>
    </row>
    <row r="11" spans="1:13" s="172" customFormat="1" ht="15.75" thickTop="1">
      <c r="A11" s="173"/>
      <c r="B11" s="290"/>
      <c r="C11" s="282"/>
      <c r="D11" s="282"/>
      <c r="E11" s="282"/>
      <c r="F11" s="282"/>
      <c r="G11" s="282"/>
      <c r="H11" s="282"/>
      <c r="I11" s="282"/>
      <c r="J11" s="282"/>
      <c r="K11" s="282"/>
      <c r="L11" s="291"/>
      <c r="M11" s="173"/>
    </row>
    <row r="12" spans="1:13" s="172" customFormat="1" ht="15.75">
      <c r="A12" s="173"/>
      <c r="B12" s="290"/>
      <c r="C12" s="282"/>
      <c r="D12" s="279"/>
      <c r="E12" s="279"/>
      <c r="F12" s="280"/>
      <c r="G12" s="281"/>
      <c r="H12" s="280"/>
      <c r="I12" s="280"/>
      <c r="J12" s="280"/>
      <c r="K12" s="282"/>
      <c r="L12" s="292"/>
      <c r="M12" s="173"/>
    </row>
    <row r="13" spans="1:13" s="172" customFormat="1" ht="15.75">
      <c r="A13" s="173"/>
      <c r="B13" s="290"/>
      <c r="C13" s="282"/>
      <c r="D13" s="279"/>
      <c r="E13" s="279"/>
      <c r="F13" s="280"/>
      <c r="G13" s="281"/>
      <c r="H13" s="280"/>
      <c r="I13" s="280"/>
      <c r="J13" s="280"/>
      <c r="K13" s="282"/>
      <c r="L13" s="292"/>
      <c r="M13" s="173"/>
    </row>
    <row r="14" spans="1:13" s="172" customFormat="1" ht="15.75">
      <c r="A14" s="173"/>
      <c r="B14" s="290"/>
      <c r="C14" s="282"/>
      <c r="D14" s="279"/>
      <c r="E14" s="279"/>
      <c r="F14" s="280"/>
      <c r="G14" s="281"/>
      <c r="H14" s="280"/>
      <c r="I14" s="280"/>
      <c r="J14" s="280"/>
      <c r="K14" s="282"/>
      <c r="L14" s="292"/>
      <c r="M14" s="173"/>
    </row>
    <row r="15" spans="1:13" s="172" customFormat="1" ht="15.75">
      <c r="A15" s="173"/>
      <c r="B15" s="290"/>
      <c r="C15" s="282"/>
      <c r="D15" s="299" t="s">
        <v>3</v>
      </c>
      <c r="E15" s="299"/>
      <c r="F15" s="300"/>
      <c r="G15" s="301" t="s">
        <v>2</v>
      </c>
      <c r="H15" s="302" t="str">
        <f>MENU!F8</f>
        <v>SMKN 1 Majalengka</v>
      </c>
      <c r="I15" s="300"/>
      <c r="J15" s="300"/>
      <c r="K15" s="282"/>
      <c r="L15" s="292"/>
      <c r="M15" s="173"/>
    </row>
    <row r="16" spans="1:13" s="172" customFormat="1" ht="15.75">
      <c r="A16" s="173"/>
      <c r="B16" s="290"/>
      <c r="C16" s="282"/>
      <c r="D16" s="303" t="s">
        <v>6</v>
      </c>
      <c r="E16" s="303"/>
      <c r="F16" s="304"/>
      <c r="G16" s="305" t="s">
        <v>2</v>
      </c>
      <c r="H16" s="306">
        <f>MENU!F12</f>
        <v>10102770</v>
      </c>
      <c r="I16" s="304"/>
      <c r="J16" s="304"/>
      <c r="K16" s="282"/>
      <c r="L16" s="292"/>
      <c r="M16" s="173"/>
    </row>
    <row r="17" spans="1:13" s="172" customFormat="1" ht="15.75">
      <c r="A17" s="173"/>
      <c r="B17" s="290"/>
      <c r="C17" s="282"/>
      <c r="D17" s="303" t="s">
        <v>18</v>
      </c>
      <c r="E17" s="308"/>
      <c r="F17" s="308"/>
      <c r="G17" s="305" t="s">
        <v>2</v>
      </c>
      <c r="H17" s="310" t="str">
        <f>MENU!F23</f>
        <v>2018/2019</v>
      </c>
      <c r="I17" s="308"/>
      <c r="J17" s="308"/>
      <c r="K17" s="282"/>
      <c r="L17" s="292"/>
      <c r="M17" s="173"/>
    </row>
    <row r="18" spans="1:13" s="172" customFormat="1" ht="15.75">
      <c r="A18" s="173"/>
      <c r="B18" s="290"/>
      <c r="C18" s="293"/>
      <c r="D18" s="303" t="s">
        <v>157</v>
      </c>
      <c r="E18" s="304"/>
      <c r="F18" s="304"/>
      <c r="G18" s="305" t="s">
        <v>2</v>
      </c>
      <c r="H18" s="307" t="str">
        <f>MENU!F19</f>
        <v>Drs. IRWADI</v>
      </c>
      <c r="I18" s="304"/>
      <c r="J18" s="304"/>
      <c r="K18" s="293"/>
      <c r="L18" s="292"/>
      <c r="M18" s="173"/>
    </row>
    <row r="19" spans="1:13" s="172" customFormat="1" ht="15.75">
      <c r="A19" s="173"/>
      <c r="B19" s="290"/>
      <c r="C19" s="294"/>
      <c r="D19" s="303" t="s">
        <v>155</v>
      </c>
      <c r="E19" s="309"/>
      <c r="F19" s="309"/>
      <c r="G19" s="305" t="s">
        <v>2</v>
      </c>
      <c r="H19" s="310" t="str">
        <f>MENU!F20</f>
        <v>19681012 199702 1 004</v>
      </c>
      <c r="I19" s="309"/>
      <c r="J19" s="309"/>
      <c r="K19" s="294"/>
      <c r="L19" s="292"/>
      <c r="M19" s="173"/>
    </row>
    <row r="20" spans="1:13" s="172" customFormat="1">
      <c r="A20" s="173"/>
      <c r="B20" s="290"/>
      <c r="C20" s="294"/>
      <c r="D20" s="294"/>
      <c r="E20" s="294"/>
      <c r="F20" s="294"/>
      <c r="G20" s="294"/>
      <c r="H20" s="294"/>
      <c r="I20" s="294"/>
      <c r="J20" s="294"/>
      <c r="K20" s="294"/>
      <c r="L20" s="292"/>
      <c r="M20" s="173"/>
    </row>
    <row r="21" spans="1:13" s="172" customFormat="1">
      <c r="A21" s="173"/>
      <c r="B21" s="290"/>
      <c r="C21" s="294"/>
      <c r="D21" s="294"/>
      <c r="E21" s="294"/>
      <c r="F21" s="294"/>
      <c r="G21" s="294"/>
      <c r="H21" s="294"/>
      <c r="I21" s="294"/>
      <c r="J21" s="294"/>
      <c r="K21" s="294"/>
      <c r="L21" s="292"/>
      <c r="M21" s="173"/>
    </row>
    <row r="22" spans="1:13" s="172" customFormat="1">
      <c r="A22" s="173"/>
      <c r="B22" s="290"/>
      <c r="C22" s="294"/>
      <c r="D22" s="294"/>
      <c r="E22" s="294"/>
      <c r="F22" s="294"/>
      <c r="G22" s="294"/>
      <c r="H22" s="294"/>
      <c r="I22" s="294"/>
      <c r="J22" s="294"/>
      <c r="K22" s="294"/>
      <c r="L22" s="292"/>
      <c r="M22" s="173"/>
    </row>
    <row r="23" spans="1:13" s="172" customFormat="1">
      <c r="A23" s="173"/>
      <c r="B23" s="290"/>
      <c r="C23" s="294"/>
      <c r="D23" s="294"/>
      <c r="E23" s="294"/>
      <c r="F23" s="294"/>
      <c r="G23" s="294"/>
      <c r="H23" s="294"/>
      <c r="I23" s="294"/>
      <c r="J23" s="294"/>
      <c r="K23" s="294"/>
      <c r="L23" s="292"/>
      <c r="M23" s="173"/>
    </row>
    <row r="24" spans="1:13" s="172" customFormat="1">
      <c r="A24" s="173"/>
      <c r="B24" s="290"/>
      <c r="C24" s="294"/>
      <c r="D24" s="294"/>
      <c r="E24" s="294"/>
      <c r="F24" s="294"/>
      <c r="G24" s="294"/>
      <c r="H24" s="294"/>
      <c r="I24" s="294"/>
      <c r="J24" s="294"/>
      <c r="K24" s="294"/>
      <c r="L24" s="292"/>
      <c r="M24" s="173"/>
    </row>
    <row r="25" spans="1:13" s="172" customFormat="1" ht="15.75" thickBot="1">
      <c r="A25" s="173"/>
      <c r="B25" s="295"/>
      <c r="C25" s="296"/>
      <c r="D25" s="296"/>
      <c r="E25" s="296"/>
      <c r="F25" s="296"/>
      <c r="G25" s="296"/>
      <c r="H25" s="296"/>
      <c r="I25" s="296"/>
      <c r="J25" s="296"/>
      <c r="K25" s="296"/>
      <c r="L25" s="297"/>
      <c r="M25" s="173"/>
    </row>
    <row r="26" spans="1:13" ht="15.75" thickTop="1">
      <c r="A26" s="173"/>
      <c r="B26" s="173"/>
      <c r="C26" s="278"/>
      <c r="D26" s="278"/>
      <c r="E26" s="278"/>
      <c r="F26" s="278"/>
      <c r="G26" s="278"/>
      <c r="H26" s="278"/>
      <c r="I26" s="278"/>
      <c r="J26" s="278"/>
      <c r="K26" s="278"/>
      <c r="L26" s="278"/>
      <c r="M26" s="173"/>
    </row>
    <row r="27" spans="1:13">
      <c r="A27" s="173"/>
      <c r="B27" s="173"/>
      <c r="C27" s="278"/>
      <c r="D27" s="278"/>
      <c r="E27" s="278"/>
      <c r="F27" s="278"/>
      <c r="G27" s="278"/>
      <c r="H27" s="278"/>
      <c r="I27" s="278"/>
      <c r="J27" s="278"/>
      <c r="K27" s="278"/>
      <c r="L27" s="278"/>
      <c r="M27" s="173"/>
    </row>
    <row r="28" spans="1:13" hidden="1"/>
    <row r="29" spans="1:13" hidden="1"/>
  </sheetData>
  <sheetProtection algorithmName="SHA-512" hashValue="r+jFKxGZUUv6ly8sBt6TbE8OruWHQ5P9E/Df/pmB/7Xnu7OmuJpvKSqYqzGmLdWCDZUdZbTKA/JDSkSEpmlmxw==" saltValue="PV5guGHWhJuP2BNvb/LJDA==" spinCount="100000" sheet="1" objects="1" scenarios="1" selectLockedCells="1" selectUnlockedCells="1"/>
  <mergeCells count="4">
    <mergeCell ref="E8:H8"/>
    <mergeCell ref="I8:J8"/>
    <mergeCell ref="K10:L10"/>
    <mergeCell ref="B10:H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51"/>
  <sheetViews>
    <sheetView showGridLines="0" showRowColHeaders="0" topLeftCell="A13" workbookViewId="0">
      <selection activeCell="F17" sqref="F17:M17"/>
    </sheetView>
  </sheetViews>
  <sheetFormatPr defaultColWidth="0" defaultRowHeight="15" zeroHeight="1"/>
  <cols>
    <col min="1" max="1" width="7.140625" style="2" customWidth="1"/>
    <col min="2" max="2" width="1.7109375" style="2" customWidth="1"/>
    <col min="3" max="3" width="9.140625" style="2" customWidth="1"/>
    <col min="4" max="4" width="14.5703125" style="2" customWidth="1"/>
    <col min="5" max="5" width="1.85546875" style="2" customWidth="1"/>
    <col min="6" max="9" width="9.140625" style="2" customWidth="1"/>
    <col min="10" max="10" width="1.7109375" style="2" customWidth="1"/>
    <col min="11" max="12" width="9.140625" style="2" customWidth="1"/>
    <col min="13" max="13" width="24" style="2" customWidth="1"/>
    <col min="14" max="14" width="1.7109375" style="2" customWidth="1"/>
    <col min="15" max="15" width="13" style="2" customWidth="1"/>
    <col min="16" max="16384" width="9.140625" style="2" hidden="1"/>
  </cols>
  <sheetData>
    <row r="1" spans="1:15">
      <c r="A1" s="6"/>
      <c r="B1" s="6"/>
      <c r="C1" s="6"/>
      <c r="D1" s="6"/>
      <c r="E1" s="6"/>
      <c r="F1" s="6"/>
      <c r="G1" s="6"/>
      <c r="H1" s="6"/>
      <c r="I1" s="6"/>
      <c r="J1" s="6"/>
      <c r="K1" s="6"/>
      <c r="L1" s="6"/>
      <c r="M1" s="6"/>
      <c r="N1" s="6"/>
      <c r="O1" s="6"/>
    </row>
    <row r="2" spans="1:15" ht="8.25" customHeight="1">
      <c r="A2" s="6"/>
      <c r="B2" s="1"/>
      <c r="C2" s="1"/>
      <c r="D2" s="1"/>
      <c r="E2" s="1"/>
      <c r="F2" s="1"/>
      <c r="G2" s="1"/>
      <c r="H2" s="1"/>
      <c r="I2" s="1"/>
      <c r="J2" s="1"/>
      <c r="K2" s="1"/>
      <c r="L2" s="1"/>
      <c r="M2" s="1"/>
      <c r="N2" s="1"/>
      <c r="O2" s="6"/>
    </row>
    <row r="3" spans="1:15" ht="15" customHeight="1">
      <c r="A3" s="6"/>
      <c r="B3" s="1"/>
      <c r="C3" s="340" t="s">
        <v>0</v>
      </c>
      <c r="D3" s="340"/>
      <c r="E3" s="340"/>
      <c r="F3" s="340"/>
      <c r="G3" s="340"/>
      <c r="H3" s="340"/>
      <c r="I3" s="340"/>
      <c r="J3" s="340"/>
      <c r="K3" s="340"/>
      <c r="L3" s="340"/>
      <c r="M3" s="340"/>
      <c r="N3" s="1"/>
      <c r="O3" s="6"/>
    </row>
    <row r="4" spans="1:15" ht="15" customHeight="1">
      <c r="A4" s="6"/>
      <c r="B4" s="1"/>
      <c r="C4" s="340"/>
      <c r="D4" s="340"/>
      <c r="E4" s="340"/>
      <c r="F4" s="340"/>
      <c r="G4" s="340"/>
      <c r="H4" s="340"/>
      <c r="I4" s="340"/>
      <c r="J4" s="340"/>
      <c r="K4" s="340"/>
      <c r="L4" s="340"/>
      <c r="M4" s="340"/>
      <c r="N4" s="1"/>
      <c r="O4" s="6"/>
    </row>
    <row r="5" spans="1:15" ht="15" customHeight="1">
      <c r="A5" s="6"/>
      <c r="B5" s="1"/>
      <c r="C5" s="340"/>
      <c r="D5" s="340"/>
      <c r="E5" s="340"/>
      <c r="F5" s="340"/>
      <c r="G5" s="340"/>
      <c r="H5" s="340"/>
      <c r="I5" s="340"/>
      <c r="J5" s="340"/>
      <c r="K5" s="340"/>
      <c r="L5" s="340"/>
      <c r="M5" s="340"/>
      <c r="N5" s="1"/>
      <c r="O5" s="6"/>
    </row>
    <row r="6" spans="1:15" ht="9" customHeight="1">
      <c r="A6" s="6"/>
      <c r="B6" s="1"/>
      <c r="C6" s="1"/>
      <c r="D6" s="1"/>
      <c r="E6" s="1"/>
      <c r="F6" s="1"/>
      <c r="G6" s="1"/>
      <c r="H6" s="1"/>
      <c r="I6" s="1"/>
      <c r="J6" s="1"/>
      <c r="K6" s="1"/>
      <c r="L6" s="1"/>
      <c r="M6" s="1"/>
      <c r="N6" s="1"/>
      <c r="O6" s="6"/>
    </row>
    <row r="7" spans="1:15" ht="16.5" thickBot="1">
      <c r="A7" s="6"/>
      <c r="B7" s="3"/>
      <c r="C7" s="341" t="s">
        <v>1</v>
      </c>
      <c r="D7" s="341"/>
      <c r="E7" s="4" t="s">
        <v>2</v>
      </c>
      <c r="F7" s="355" t="s">
        <v>131</v>
      </c>
      <c r="G7" s="356"/>
      <c r="H7" s="356"/>
      <c r="I7" s="356"/>
      <c r="J7" s="356"/>
      <c r="K7" s="356"/>
      <c r="L7" s="356"/>
      <c r="M7" s="356"/>
      <c r="N7" s="3"/>
      <c r="O7" s="5"/>
    </row>
    <row r="8" spans="1:15" ht="20.100000000000001" customHeight="1" thickBot="1">
      <c r="A8" s="6"/>
      <c r="B8" s="3"/>
      <c r="C8" s="341" t="s">
        <v>3</v>
      </c>
      <c r="D8" s="341"/>
      <c r="E8" s="4" t="s">
        <v>2</v>
      </c>
      <c r="F8" s="350" t="s">
        <v>165</v>
      </c>
      <c r="G8" s="351"/>
      <c r="H8" s="351"/>
      <c r="I8" s="351"/>
      <c r="J8" s="351"/>
      <c r="K8" s="351"/>
      <c r="L8" s="351"/>
      <c r="M8" s="351"/>
      <c r="N8" s="3"/>
      <c r="O8" s="5"/>
    </row>
    <row r="9" spans="1:15" ht="20.100000000000001" customHeight="1" thickBot="1">
      <c r="A9" s="6"/>
      <c r="B9" s="3"/>
      <c r="C9" s="341" t="s">
        <v>4</v>
      </c>
      <c r="D9" s="341"/>
      <c r="E9" s="4" t="s">
        <v>2</v>
      </c>
      <c r="F9" s="350" t="s">
        <v>166</v>
      </c>
      <c r="G9" s="351"/>
      <c r="H9" s="351"/>
      <c r="I9" s="351"/>
      <c r="J9" s="351"/>
      <c r="K9" s="351"/>
      <c r="L9" s="351"/>
      <c r="M9" s="351"/>
      <c r="N9" s="3"/>
      <c r="O9" s="5"/>
    </row>
    <row r="10" spans="1:15" ht="20.100000000000001" customHeight="1" thickBot="1">
      <c r="A10" s="6"/>
      <c r="B10" s="3"/>
      <c r="C10" s="341" t="s">
        <v>5</v>
      </c>
      <c r="D10" s="341"/>
      <c r="E10" s="4" t="s">
        <v>2</v>
      </c>
      <c r="F10" s="350" t="s">
        <v>167</v>
      </c>
      <c r="G10" s="351"/>
      <c r="H10" s="351"/>
      <c r="I10" s="351"/>
      <c r="J10" s="351"/>
      <c r="K10" s="351"/>
      <c r="L10" s="351"/>
      <c r="M10" s="351"/>
      <c r="N10" s="3"/>
      <c r="O10" s="5"/>
    </row>
    <row r="11" spans="1:15" ht="20.100000000000001" customHeight="1" thickBot="1">
      <c r="A11" s="6"/>
      <c r="B11" s="3"/>
      <c r="C11" s="341" t="s">
        <v>158</v>
      </c>
      <c r="D11" s="341"/>
      <c r="E11" s="4" t="s">
        <v>2</v>
      </c>
      <c r="F11" s="350" t="s">
        <v>146</v>
      </c>
      <c r="G11" s="351"/>
      <c r="H11" s="351"/>
      <c r="I11" s="351"/>
      <c r="J11" s="351"/>
      <c r="K11" s="351"/>
      <c r="L11" s="351"/>
      <c r="M11" s="351"/>
      <c r="N11" s="3"/>
      <c r="O11" s="5"/>
    </row>
    <row r="12" spans="1:15" ht="20.100000000000001" customHeight="1" thickBot="1">
      <c r="A12" s="6"/>
      <c r="B12" s="3"/>
      <c r="C12" s="341" t="s">
        <v>6</v>
      </c>
      <c r="D12" s="341"/>
      <c r="E12" s="4" t="s">
        <v>2</v>
      </c>
      <c r="F12" s="350">
        <v>10102770</v>
      </c>
      <c r="G12" s="351"/>
      <c r="H12" s="351"/>
      <c r="I12" s="351"/>
      <c r="J12" s="351"/>
      <c r="K12" s="351"/>
      <c r="L12" s="351"/>
      <c r="M12" s="351"/>
      <c r="N12" s="3"/>
      <c r="O12" s="5"/>
    </row>
    <row r="13" spans="1:15" ht="20.100000000000001" customHeight="1" thickBot="1">
      <c r="A13" s="6"/>
      <c r="B13" s="3"/>
      <c r="C13" s="341" t="s">
        <v>154</v>
      </c>
      <c r="D13" s="341"/>
      <c r="E13" s="4" t="s">
        <v>2</v>
      </c>
      <c r="F13" s="350" t="s">
        <v>165</v>
      </c>
      <c r="G13" s="351"/>
      <c r="H13" s="351"/>
      <c r="I13" s="351"/>
      <c r="J13" s="351"/>
      <c r="K13" s="351"/>
      <c r="L13" s="351"/>
      <c r="M13" s="351"/>
      <c r="N13" s="3"/>
      <c r="O13" s="5"/>
    </row>
    <row r="14" spans="1:15" ht="20.100000000000001" customHeight="1" thickBot="1">
      <c r="A14" s="6"/>
      <c r="B14" s="3"/>
      <c r="C14" s="341" t="s">
        <v>7</v>
      </c>
      <c r="D14" s="341"/>
      <c r="E14" s="4" t="s">
        <v>2</v>
      </c>
      <c r="F14" s="350" t="s">
        <v>165</v>
      </c>
      <c r="G14" s="351"/>
      <c r="H14" s="351"/>
      <c r="I14" s="351"/>
      <c r="J14" s="351"/>
      <c r="K14" s="351"/>
      <c r="L14" s="351"/>
      <c r="M14" s="351"/>
      <c r="N14" s="3"/>
      <c r="O14" s="5"/>
    </row>
    <row r="15" spans="1:15" ht="20.100000000000001" customHeight="1" thickBot="1">
      <c r="A15" s="6"/>
      <c r="B15" s="3"/>
      <c r="C15" s="341" t="s">
        <v>8</v>
      </c>
      <c r="D15" s="341"/>
      <c r="E15" s="357" t="s">
        <v>2</v>
      </c>
      <c r="F15" s="348" t="s">
        <v>168</v>
      </c>
      <c r="G15" s="349"/>
      <c r="H15" s="349"/>
      <c r="I15" s="349"/>
      <c r="J15" s="349"/>
      <c r="K15" s="349"/>
      <c r="L15" s="349"/>
      <c r="M15" s="349"/>
      <c r="N15" s="3"/>
      <c r="O15" s="5"/>
    </row>
    <row r="16" spans="1:15" ht="20.100000000000001" customHeight="1" thickBot="1">
      <c r="A16" s="6"/>
      <c r="B16" s="3"/>
      <c r="C16" s="341"/>
      <c r="D16" s="341"/>
      <c r="E16" s="357"/>
      <c r="F16" s="348"/>
      <c r="G16" s="349"/>
      <c r="H16" s="349"/>
      <c r="I16" s="349"/>
      <c r="J16" s="349"/>
      <c r="K16" s="349"/>
      <c r="L16" s="349"/>
      <c r="M16" s="349"/>
      <c r="N16" s="3"/>
      <c r="O16" s="5"/>
    </row>
    <row r="17" spans="1:15" ht="20.100000000000001" customHeight="1" thickBot="1">
      <c r="A17" s="6"/>
      <c r="B17" s="3"/>
      <c r="C17" s="341" t="s">
        <v>9</v>
      </c>
      <c r="D17" s="341"/>
      <c r="E17" s="4" t="s">
        <v>2</v>
      </c>
      <c r="F17" s="346" t="s">
        <v>10</v>
      </c>
      <c r="G17" s="347"/>
      <c r="H17" s="347"/>
      <c r="I17" s="347"/>
      <c r="J17" s="347"/>
      <c r="K17" s="347"/>
      <c r="L17" s="347"/>
      <c r="M17" s="347"/>
      <c r="N17" s="3"/>
      <c r="O17" s="5"/>
    </row>
    <row r="18" spans="1:15" ht="20.100000000000001" customHeight="1" thickBot="1">
      <c r="A18" s="6"/>
      <c r="B18" s="3"/>
      <c r="C18" s="341" t="s">
        <v>149</v>
      </c>
      <c r="D18" s="341"/>
      <c r="E18" s="4" t="s">
        <v>2</v>
      </c>
      <c r="F18" s="346" t="s">
        <v>150</v>
      </c>
      <c r="G18" s="347"/>
      <c r="H18" s="347"/>
      <c r="I18" s="347"/>
      <c r="J18" s="347"/>
      <c r="K18" s="347"/>
      <c r="L18" s="347"/>
      <c r="M18" s="347"/>
      <c r="N18" s="3"/>
      <c r="O18" s="5"/>
    </row>
    <row r="19" spans="1:15" ht="20.100000000000001" customHeight="1" thickBot="1">
      <c r="A19" s="6"/>
      <c r="B19" s="3"/>
      <c r="C19" s="341" t="s">
        <v>11</v>
      </c>
      <c r="D19" s="341"/>
      <c r="E19" s="4" t="s">
        <v>2</v>
      </c>
      <c r="F19" s="348" t="s">
        <v>12</v>
      </c>
      <c r="G19" s="349"/>
      <c r="H19" s="349"/>
      <c r="I19" s="349"/>
      <c r="J19" s="349"/>
      <c r="K19" s="349"/>
      <c r="L19" s="349"/>
      <c r="M19" s="349"/>
      <c r="N19" s="3"/>
      <c r="O19" s="5"/>
    </row>
    <row r="20" spans="1:15" ht="20.100000000000001" customHeight="1" thickBot="1">
      <c r="A20" s="6"/>
      <c r="B20" s="3"/>
      <c r="C20" s="341" t="s">
        <v>13</v>
      </c>
      <c r="D20" s="341"/>
      <c r="E20" s="4" t="s">
        <v>2</v>
      </c>
      <c r="F20" s="342" t="s">
        <v>14</v>
      </c>
      <c r="G20" s="343"/>
      <c r="H20" s="343"/>
      <c r="I20" s="343"/>
      <c r="J20" s="343"/>
      <c r="K20" s="343"/>
      <c r="L20" s="343"/>
      <c r="M20" s="343"/>
      <c r="N20" s="3"/>
      <c r="O20" s="5"/>
    </row>
    <row r="21" spans="1:15" ht="20.100000000000001" customHeight="1" thickBot="1">
      <c r="A21" s="6"/>
      <c r="B21" s="3"/>
      <c r="C21" s="341" t="s">
        <v>15</v>
      </c>
      <c r="D21" s="341"/>
      <c r="E21" s="4" t="s">
        <v>2</v>
      </c>
      <c r="F21" s="342" t="s">
        <v>16</v>
      </c>
      <c r="G21" s="343"/>
      <c r="H21" s="343"/>
      <c r="I21" s="343"/>
      <c r="J21" s="343"/>
      <c r="K21" s="343"/>
      <c r="L21" s="343"/>
      <c r="M21" s="343"/>
      <c r="N21" s="3"/>
      <c r="O21" s="5"/>
    </row>
    <row r="22" spans="1:15" ht="20.100000000000001" customHeight="1" thickBot="1">
      <c r="A22" s="6"/>
      <c r="B22" s="3"/>
      <c r="C22" s="341" t="s">
        <v>17</v>
      </c>
      <c r="D22" s="341"/>
      <c r="E22" s="4" t="s">
        <v>2</v>
      </c>
      <c r="F22" s="353">
        <v>43608</v>
      </c>
      <c r="G22" s="354"/>
      <c r="H22" s="354"/>
      <c r="I22" s="354"/>
      <c r="J22" s="354"/>
      <c r="K22" s="354"/>
      <c r="L22" s="354"/>
      <c r="M22" s="354"/>
      <c r="N22" s="3"/>
      <c r="O22" s="5"/>
    </row>
    <row r="23" spans="1:15" ht="20.100000000000001" customHeight="1" thickBot="1">
      <c r="A23" s="6"/>
      <c r="B23" s="3"/>
      <c r="C23" s="341" t="s">
        <v>18</v>
      </c>
      <c r="D23" s="341"/>
      <c r="E23" s="4" t="s">
        <v>2</v>
      </c>
      <c r="F23" s="342" t="s">
        <v>19</v>
      </c>
      <c r="G23" s="343"/>
      <c r="H23" s="343"/>
      <c r="I23" s="343"/>
      <c r="J23" s="343"/>
      <c r="K23" s="343"/>
      <c r="L23" s="343"/>
      <c r="M23" s="343"/>
      <c r="N23" s="3"/>
      <c r="O23" s="5"/>
    </row>
    <row r="24" spans="1:15" ht="20.100000000000001" customHeight="1" thickBot="1">
      <c r="A24" s="6"/>
      <c r="B24" s="3"/>
      <c r="C24" s="341" t="s">
        <v>20</v>
      </c>
      <c r="D24" s="341"/>
      <c r="E24" s="4" t="s">
        <v>2</v>
      </c>
      <c r="F24" s="342" t="s">
        <v>21</v>
      </c>
      <c r="G24" s="343"/>
      <c r="H24" s="343"/>
      <c r="I24" s="343"/>
      <c r="J24" s="343"/>
      <c r="K24" s="343"/>
      <c r="L24" s="343"/>
      <c r="M24" s="343"/>
      <c r="N24" s="3"/>
      <c r="O24" s="5"/>
    </row>
    <row r="25" spans="1:15" ht="20.100000000000001" customHeight="1">
      <c r="A25" s="6"/>
      <c r="B25" s="3"/>
      <c r="C25" s="341" t="s">
        <v>22</v>
      </c>
      <c r="D25" s="341"/>
      <c r="E25" s="4" t="s">
        <v>2</v>
      </c>
      <c r="F25" s="344" t="s">
        <v>76</v>
      </c>
      <c r="G25" s="345"/>
      <c r="H25" s="345"/>
      <c r="I25" s="345"/>
      <c r="J25" s="345"/>
      <c r="K25" s="345"/>
      <c r="L25" s="345"/>
      <c r="M25" s="345"/>
      <c r="N25" s="3"/>
      <c r="O25" s="5"/>
    </row>
    <row r="26" spans="1:15" ht="15.75">
      <c r="A26" s="6"/>
      <c r="B26" s="3"/>
      <c r="C26" s="3"/>
      <c r="D26" s="3"/>
      <c r="E26" s="3"/>
      <c r="F26" s="3"/>
      <c r="G26" s="3"/>
      <c r="H26" s="3"/>
      <c r="I26" s="3"/>
      <c r="J26" s="3"/>
      <c r="K26" s="3"/>
      <c r="L26" s="352" t="s">
        <v>23</v>
      </c>
      <c r="M26" s="352"/>
      <c r="N26" s="3"/>
      <c r="O26" s="5"/>
    </row>
    <row r="27" spans="1:15" ht="42.75" customHeight="1">
      <c r="A27" s="324"/>
      <c r="B27" s="325"/>
      <c r="C27" s="325"/>
      <c r="D27" s="325"/>
      <c r="E27" s="325"/>
      <c r="F27" s="325"/>
      <c r="G27" s="325"/>
      <c r="H27" s="325"/>
      <c r="I27" s="325"/>
      <c r="J27" s="325"/>
      <c r="K27" s="325"/>
      <c r="L27" s="325"/>
      <c r="M27" s="325"/>
      <c r="N27" s="325"/>
      <c r="O27" s="325"/>
    </row>
    <row r="28" spans="1:15" hidden="1"/>
    <row r="29" spans="1:15" hidden="1"/>
    <row r="30" spans="1:15" hidden="1"/>
    <row r="31" spans="1:15" hidden="1"/>
    <row r="32" spans="1:15"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sheetData>
  <sheetProtection algorithmName="SHA-512" hashValue="ywWXddbcWOfAn5ljP3q2T5aJyb6Jb8UJ47qhZWVJl6qUKMNFueqAuvP80pQxXHbFpDp1XZvjwo4JWtIdp5yKjA==" saltValue="y5/WrzdNWOuwaB45aVO2Rg==" spinCount="100000" sheet="1" selectLockedCells="1"/>
  <mergeCells count="39">
    <mergeCell ref="C8:D8"/>
    <mergeCell ref="F8:M8"/>
    <mergeCell ref="C7:D7"/>
    <mergeCell ref="F7:M7"/>
    <mergeCell ref="C17:D17"/>
    <mergeCell ref="F17:M17"/>
    <mergeCell ref="C9:D9"/>
    <mergeCell ref="F9:M9"/>
    <mergeCell ref="C10:D10"/>
    <mergeCell ref="F10:M10"/>
    <mergeCell ref="C12:D12"/>
    <mergeCell ref="F12:M12"/>
    <mergeCell ref="C13:D13"/>
    <mergeCell ref="F13:M13"/>
    <mergeCell ref="C15:D16"/>
    <mergeCell ref="E15:E16"/>
    <mergeCell ref="L26:M26"/>
    <mergeCell ref="C21:D21"/>
    <mergeCell ref="F21:M21"/>
    <mergeCell ref="C22:D22"/>
    <mergeCell ref="F22:M22"/>
    <mergeCell ref="C23:D23"/>
    <mergeCell ref="F23:M23"/>
    <mergeCell ref="C3:M5"/>
    <mergeCell ref="C24:D24"/>
    <mergeCell ref="F24:M24"/>
    <mergeCell ref="C25:D25"/>
    <mergeCell ref="F25:M25"/>
    <mergeCell ref="C18:D18"/>
    <mergeCell ref="F18:M18"/>
    <mergeCell ref="C19:D19"/>
    <mergeCell ref="F19:M19"/>
    <mergeCell ref="C20:D20"/>
    <mergeCell ref="F20:M20"/>
    <mergeCell ref="F15:M16"/>
    <mergeCell ref="C11:D11"/>
    <mergeCell ref="F11:M11"/>
    <mergeCell ref="C14:D14"/>
    <mergeCell ref="F14:M14"/>
  </mergeCells>
  <dataValidations count="1">
    <dataValidation allowBlank="1" showInputMessage="1" showErrorMessage="1" promptTitle="Perhatian" prompt="Input Sesuai Format_x000a_dd/mm/yyyy" sqref="F22:M22"/>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412"/>
  <sheetViews>
    <sheetView showRowColHeaders="0" topLeftCell="A3" workbookViewId="0">
      <pane xSplit="3" ySplit="7" topLeftCell="I10" activePane="bottomRight" state="frozen"/>
      <selection activeCell="A3" sqref="A3"/>
      <selection pane="topRight" activeCell="D3" sqref="D3"/>
      <selection pane="bottomLeft" activeCell="A10" sqref="A10"/>
      <selection pane="bottomRight" activeCell="K14" sqref="K14"/>
    </sheetView>
  </sheetViews>
  <sheetFormatPr defaultColWidth="0" defaultRowHeight="0" customHeight="1" zeroHeight="1"/>
  <cols>
    <col min="1" max="1" width="2.7109375" style="172" customWidth="1"/>
    <col min="2" max="2" width="8" style="174" customWidth="1"/>
    <col min="3" max="3" width="36.85546875" style="176" customWidth="1"/>
    <col min="4" max="4" width="14.42578125" style="174" customWidth="1"/>
    <col min="5" max="5" width="11.5703125" style="175" customWidth="1"/>
    <col min="6" max="6" width="14.28515625" style="175" customWidth="1"/>
    <col min="7" max="7" width="36.85546875" style="176" customWidth="1"/>
    <col min="8" max="8" width="18.85546875" style="177" customWidth="1"/>
    <col min="9" max="9" width="22.7109375" style="174" customWidth="1"/>
    <col min="10" max="11" width="36.85546875" style="176" customWidth="1"/>
    <col min="12" max="12" width="28" style="176" customWidth="1"/>
    <col min="13" max="13" width="9.140625" style="172" customWidth="1"/>
    <col min="14" max="16384" width="9.140625" style="172" hidden="1"/>
  </cols>
  <sheetData>
    <row r="1" spans="1:13" ht="15" hidden="1">
      <c r="B1" s="172"/>
      <c r="C1" s="172"/>
      <c r="D1" s="172"/>
      <c r="E1" s="172"/>
      <c r="F1" s="172"/>
      <c r="G1" s="172"/>
      <c r="H1" s="172"/>
      <c r="I1" s="172"/>
      <c r="J1" s="172"/>
      <c r="K1" s="172"/>
      <c r="L1" s="172"/>
    </row>
    <row r="2" spans="1:13" ht="15" hidden="1">
      <c r="B2" s="172"/>
      <c r="C2" s="172"/>
      <c r="D2" s="172"/>
      <c r="E2" s="172"/>
      <c r="F2" s="172"/>
      <c r="G2" s="172"/>
      <c r="H2" s="172"/>
      <c r="I2" s="172"/>
      <c r="J2" s="172"/>
      <c r="K2" s="172"/>
      <c r="L2" s="172"/>
    </row>
    <row r="3" spans="1:13" ht="15.75" thickBot="1">
      <c r="A3" s="173"/>
      <c r="B3" s="173"/>
      <c r="C3" s="173"/>
      <c r="D3" s="173"/>
      <c r="E3" s="173"/>
      <c r="F3" s="173"/>
      <c r="G3" s="173"/>
      <c r="H3" s="173"/>
      <c r="I3" s="173"/>
      <c r="J3" s="173"/>
      <c r="K3" s="173"/>
      <c r="L3" s="173"/>
      <c r="M3" s="173"/>
    </row>
    <row r="4" spans="1:13" ht="19.5" customHeight="1">
      <c r="A4" s="173"/>
      <c r="B4" s="358" t="s">
        <v>34</v>
      </c>
      <c r="C4" s="359"/>
      <c r="D4" s="359"/>
      <c r="E4" s="359"/>
      <c r="F4" s="359"/>
      <c r="G4" s="359"/>
      <c r="H4" s="359"/>
      <c r="I4" s="359"/>
      <c r="J4" s="359"/>
      <c r="K4" s="359"/>
      <c r="L4" s="360"/>
      <c r="M4" s="173"/>
    </row>
    <row r="5" spans="1:13" ht="20.25" thickBot="1">
      <c r="A5" s="173"/>
      <c r="B5" s="361" t="str">
        <f>UPPER(IF(MENU!F8="","DATA SEKOLAH BELUM DI INPUT",MENU!F8)&amp; " - TAHUN AJARAN "&amp;MENU!F23)</f>
        <v>SMKN 1 MAJALENGKA - TAHUN AJARAN 2018/2019</v>
      </c>
      <c r="C5" s="362"/>
      <c r="D5" s="362"/>
      <c r="E5" s="362"/>
      <c r="F5" s="362"/>
      <c r="G5" s="362"/>
      <c r="H5" s="362"/>
      <c r="I5" s="362"/>
      <c r="J5" s="362"/>
      <c r="K5" s="362"/>
      <c r="L5" s="363"/>
      <c r="M5" s="173"/>
    </row>
    <row r="6" spans="1:13" ht="6.75" customHeight="1">
      <c r="A6" s="173"/>
      <c r="B6" s="173"/>
      <c r="C6" s="173"/>
      <c r="D6" s="173"/>
      <c r="E6" s="173"/>
      <c r="F6" s="173"/>
      <c r="G6" s="173"/>
      <c r="H6" s="173"/>
      <c r="I6" s="173"/>
      <c r="J6" s="173"/>
      <c r="K6" s="173"/>
      <c r="L6" s="173"/>
      <c r="M6" s="173"/>
    </row>
    <row r="7" spans="1:13" ht="15" hidden="1">
      <c r="A7" s="173"/>
      <c r="B7" s="182"/>
      <c r="C7" s="182"/>
      <c r="D7" s="182"/>
      <c r="E7" s="182"/>
      <c r="F7" s="182"/>
      <c r="G7" s="182"/>
      <c r="H7" s="182"/>
      <c r="I7" s="182"/>
      <c r="J7" s="182"/>
      <c r="K7" s="182"/>
      <c r="L7" s="182"/>
      <c r="M7" s="173"/>
    </row>
    <row r="8" spans="1:13" ht="15.75" customHeight="1">
      <c r="A8" s="173"/>
      <c r="B8" s="366" t="s">
        <v>25</v>
      </c>
      <c r="C8" s="364" t="s">
        <v>26</v>
      </c>
      <c r="D8" s="364" t="s">
        <v>27</v>
      </c>
      <c r="E8" s="364" t="s">
        <v>28</v>
      </c>
      <c r="F8" s="364" t="s">
        <v>24</v>
      </c>
      <c r="G8" s="368" t="s">
        <v>29</v>
      </c>
      <c r="H8" s="368" t="s">
        <v>30</v>
      </c>
      <c r="I8" s="368" t="s">
        <v>31</v>
      </c>
      <c r="J8" s="368" t="s">
        <v>32</v>
      </c>
      <c r="K8" s="370" t="s">
        <v>148</v>
      </c>
      <c r="L8" s="370" t="s">
        <v>147</v>
      </c>
      <c r="M8" s="173"/>
    </row>
    <row r="9" spans="1:13" ht="15" customHeight="1">
      <c r="A9" s="173"/>
      <c r="B9" s="367"/>
      <c r="C9" s="365"/>
      <c r="D9" s="365"/>
      <c r="E9" s="365"/>
      <c r="F9" s="365"/>
      <c r="G9" s="369"/>
      <c r="H9" s="369"/>
      <c r="I9" s="369"/>
      <c r="J9" s="372"/>
      <c r="K9" s="371"/>
      <c r="L9" s="371"/>
      <c r="M9" s="173"/>
    </row>
    <row r="10" spans="1:13" ht="20.100000000000001" customHeight="1">
      <c r="A10" s="173"/>
      <c r="B10" s="190">
        <f>IF(C10&lt;&gt;"",COUNTA($C$10:C10),"")</f>
        <v>1</v>
      </c>
      <c r="C10" s="169" t="s">
        <v>160</v>
      </c>
      <c r="D10" s="168" t="s">
        <v>164</v>
      </c>
      <c r="E10" s="170" t="s">
        <v>134</v>
      </c>
      <c r="F10" s="170" t="s">
        <v>133</v>
      </c>
      <c r="G10" s="169" t="s">
        <v>135</v>
      </c>
      <c r="H10" s="171">
        <v>36874</v>
      </c>
      <c r="I10" s="168" t="s">
        <v>33</v>
      </c>
      <c r="J10" s="169" t="s">
        <v>136</v>
      </c>
      <c r="K10" s="169" t="s">
        <v>159</v>
      </c>
      <c r="L10" s="191" t="str">
        <f>IF(K10="Keuangan","Akuntansi",IF(K10="Teknik Informatika Komputer","Teknik Komputer dan Jaringan",IF(K10="Teknik Otomotif","Teknik Kendaraan Ringan",IF(K10="Teknik Elektronika","Teknik Audio Video",IF(K10="Teknik Mesin","Teknik Pemesinan","")))))</f>
        <v>Akuntansi</v>
      </c>
      <c r="M10" s="173"/>
    </row>
    <row r="11" spans="1:13" ht="20.100000000000001" customHeight="1">
      <c r="A11" s="173"/>
      <c r="B11" s="190">
        <f>IF(C11&lt;&gt;"",COUNTA($C$10:C11),"")</f>
        <v>2</v>
      </c>
      <c r="C11" s="169" t="s">
        <v>169</v>
      </c>
      <c r="D11" s="168" t="s">
        <v>164</v>
      </c>
      <c r="E11" s="170" t="s">
        <v>170</v>
      </c>
      <c r="F11" s="170" t="s">
        <v>171</v>
      </c>
      <c r="G11" s="169" t="s">
        <v>172</v>
      </c>
      <c r="H11" s="171">
        <v>37237</v>
      </c>
      <c r="I11" s="168" t="s">
        <v>173</v>
      </c>
      <c r="J11" s="169" t="s">
        <v>175</v>
      </c>
      <c r="K11" s="169" t="s">
        <v>183</v>
      </c>
      <c r="L11" s="191" t="str">
        <f t="shared" ref="L11:L74" si="0">IF(K11="Keuangan","Akuntansi",IF(K11="Teknik Informatika Komputer","Teknik Komputer dan Jaringan",IF(K11="Teknik Otomotif","Teknik Kendaraan Ringan",IF(K11="Teknik Elektronika","Teknik Audio Video",IF(K11="Teknik Mesin","Teknik Pemesinan","")))))</f>
        <v>Teknik Audio Video</v>
      </c>
      <c r="M11" s="173"/>
    </row>
    <row r="12" spans="1:13" ht="20.100000000000001" customHeight="1">
      <c r="A12" s="173"/>
      <c r="B12" s="190">
        <f>IF(C12&lt;&gt;"",COUNTA($C$10:C12),"")</f>
        <v>3</v>
      </c>
      <c r="C12" s="169" t="s">
        <v>180</v>
      </c>
      <c r="D12" s="168" t="s">
        <v>179</v>
      </c>
      <c r="E12" s="170" t="s">
        <v>178</v>
      </c>
      <c r="F12" s="170" t="s">
        <v>177</v>
      </c>
      <c r="G12" s="169" t="s">
        <v>16</v>
      </c>
      <c r="H12" s="171">
        <v>37646</v>
      </c>
      <c r="I12" s="168" t="s">
        <v>174</v>
      </c>
      <c r="J12" s="169" t="s">
        <v>176</v>
      </c>
      <c r="K12" s="169" t="s">
        <v>182</v>
      </c>
      <c r="L12" s="191" t="str">
        <f t="shared" si="0"/>
        <v>Teknik Kendaraan Ringan</v>
      </c>
      <c r="M12" s="173"/>
    </row>
    <row r="13" spans="1:13" ht="20.100000000000001" customHeight="1">
      <c r="A13" s="173"/>
      <c r="B13" s="190" t="str">
        <f>IF(C13&lt;&gt;"",COUNTA($C$10:C13),"")</f>
        <v/>
      </c>
      <c r="C13" s="169"/>
      <c r="D13" s="168"/>
      <c r="E13" s="170"/>
      <c r="F13" s="170"/>
      <c r="G13" s="169"/>
      <c r="H13" s="171"/>
      <c r="I13" s="168"/>
      <c r="J13" s="169"/>
      <c r="K13" s="169"/>
      <c r="L13" s="191" t="str">
        <f t="shared" si="0"/>
        <v/>
      </c>
      <c r="M13" s="173"/>
    </row>
    <row r="14" spans="1:13" ht="20.100000000000001" customHeight="1">
      <c r="A14" s="173"/>
      <c r="B14" s="190" t="str">
        <f>IF(C14&lt;&gt;"",COUNTA($C$10:C14),"")</f>
        <v/>
      </c>
      <c r="C14" s="169"/>
      <c r="D14" s="168"/>
      <c r="E14" s="170"/>
      <c r="F14" s="170"/>
      <c r="G14" s="169"/>
      <c r="H14" s="171"/>
      <c r="I14" s="168"/>
      <c r="J14" s="169"/>
      <c r="K14" s="169"/>
      <c r="L14" s="191" t="str">
        <f t="shared" si="0"/>
        <v/>
      </c>
      <c r="M14" s="173"/>
    </row>
    <row r="15" spans="1:13" ht="20.100000000000001" customHeight="1">
      <c r="A15" s="173"/>
      <c r="B15" s="190" t="str">
        <f>IF(C15&lt;&gt;"",COUNTA($C$10:C15),"")</f>
        <v/>
      </c>
      <c r="C15" s="169"/>
      <c r="D15" s="168"/>
      <c r="E15" s="170"/>
      <c r="F15" s="170"/>
      <c r="G15" s="169"/>
      <c r="H15" s="171"/>
      <c r="I15" s="168"/>
      <c r="J15" s="169"/>
      <c r="K15" s="169"/>
      <c r="L15" s="191" t="str">
        <f t="shared" si="0"/>
        <v/>
      </c>
      <c r="M15" s="173"/>
    </row>
    <row r="16" spans="1:13" ht="20.100000000000001" customHeight="1">
      <c r="A16" s="173"/>
      <c r="B16" s="190" t="str">
        <f>IF(C16&lt;&gt;"",COUNTA($C$10:C16),"")</f>
        <v/>
      </c>
      <c r="C16" s="169"/>
      <c r="D16" s="168"/>
      <c r="E16" s="170"/>
      <c r="F16" s="170"/>
      <c r="G16" s="169"/>
      <c r="H16" s="171"/>
      <c r="I16" s="168"/>
      <c r="J16" s="169"/>
      <c r="K16" s="169"/>
      <c r="L16" s="191" t="str">
        <f t="shared" si="0"/>
        <v/>
      </c>
      <c r="M16" s="173"/>
    </row>
    <row r="17" spans="1:13" ht="20.100000000000001" customHeight="1">
      <c r="A17" s="173"/>
      <c r="B17" s="190" t="str">
        <f>IF(C17&lt;&gt;"",COUNTA($C$10:C17),"")</f>
        <v/>
      </c>
      <c r="C17" s="169"/>
      <c r="D17" s="168"/>
      <c r="E17" s="170"/>
      <c r="F17" s="170"/>
      <c r="G17" s="169"/>
      <c r="H17" s="171"/>
      <c r="I17" s="168"/>
      <c r="J17" s="169"/>
      <c r="K17" s="169"/>
      <c r="L17" s="191" t="str">
        <f t="shared" si="0"/>
        <v/>
      </c>
      <c r="M17" s="173"/>
    </row>
    <row r="18" spans="1:13" ht="20.100000000000001" customHeight="1">
      <c r="A18" s="173"/>
      <c r="B18" s="190" t="str">
        <f>IF(C18&lt;&gt;"",COUNTA($C$10:C18),"")</f>
        <v/>
      </c>
      <c r="C18" s="169"/>
      <c r="D18" s="168"/>
      <c r="E18" s="170"/>
      <c r="F18" s="170"/>
      <c r="G18" s="169"/>
      <c r="H18" s="171"/>
      <c r="I18" s="168"/>
      <c r="J18" s="169"/>
      <c r="K18" s="169"/>
      <c r="L18" s="191" t="str">
        <f t="shared" si="0"/>
        <v/>
      </c>
      <c r="M18" s="173"/>
    </row>
    <row r="19" spans="1:13" ht="20.100000000000001" customHeight="1">
      <c r="A19" s="173"/>
      <c r="B19" s="190" t="str">
        <f>IF(C19&lt;&gt;"",COUNTA($C$10:C19),"")</f>
        <v/>
      </c>
      <c r="C19" s="169"/>
      <c r="D19" s="168"/>
      <c r="E19" s="170"/>
      <c r="F19" s="170"/>
      <c r="G19" s="169"/>
      <c r="H19" s="171"/>
      <c r="I19" s="168"/>
      <c r="J19" s="169"/>
      <c r="K19" s="169"/>
      <c r="L19" s="191" t="str">
        <f t="shared" si="0"/>
        <v/>
      </c>
      <c r="M19" s="173"/>
    </row>
    <row r="20" spans="1:13" ht="20.100000000000001" customHeight="1">
      <c r="A20" s="173"/>
      <c r="B20" s="190" t="str">
        <f>IF(C20&lt;&gt;"",COUNTA($C$10:C20),"")</f>
        <v/>
      </c>
      <c r="C20" s="169"/>
      <c r="D20" s="168"/>
      <c r="E20" s="170"/>
      <c r="F20" s="170"/>
      <c r="G20" s="169"/>
      <c r="H20" s="171"/>
      <c r="I20" s="168"/>
      <c r="J20" s="169"/>
      <c r="K20" s="169"/>
      <c r="L20" s="191" t="str">
        <f t="shared" si="0"/>
        <v/>
      </c>
      <c r="M20" s="173"/>
    </row>
    <row r="21" spans="1:13" ht="20.100000000000001" customHeight="1">
      <c r="A21" s="173"/>
      <c r="B21" s="190" t="str">
        <f>IF(C21&lt;&gt;"",COUNTA($C$10:C21),"")</f>
        <v/>
      </c>
      <c r="C21" s="169"/>
      <c r="D21" s="168"/>
      <c r="E21" s="170"/>
      <c r="F21" s="170"/>
      <c r="G21" s="169"/>
      <c r="H21" s="171"/>
      <c r="I21" s="168"/>
      <c r="J21" s="169"/>
      <c r="K21" s="169"/>
      <c r="L21" s="191" t="str">
        <f t="shared" si="0"/>
        <v/>
      </c>
      <c r="M21" s="173"/>
    </row>
    <row r="22" spans="1:13" ht="20.100000000000001" customHeight="1">
      <c r="A22" s="173"/>
      <c r="B22" s="190" t="str">
        <f>IF(C22&lt;&gt;"",COUNTA($C$10:C22),"")</f>
        <v/>
      </c>
      <c r="C22" s="169"/>
      <c r="D22" s="168"/>
      <c r="E22" s="170"/>
      <c r="F22" s="170"/>
      <c r="G22" s="169"/>
      <c r="H22" s="171"/>
      <c r="I22" s="168"/>
      <c r="J22" s="169"/>
      <c r="K22" s="169"/>
      <c r="L22" s="191" t="str">
        <f t="shared" si="0"/>
        <v/>
      </c>
      <c r="M22" s="173"/>
    </row>
    <row r="23" spans="1:13" ht="20.100000000000001" customHeight="1">
      <c r="A23" s="173"/>
      <c r="B23" s="190" t="str">
        <f>IF(C23&lt;&gt;"",COUNTA($C$10:C23),"")</f>
        <v/>
      </c>
      <c r="C23" s="169"/>
      <c r="D23" s="168"/>
      <c r="E23" s="170"/>
      <c r="F23" s="170"/>
      <c r="G23" s="169"/>
      <c r="H23" s="171"/>
      <c r="I23" s="168"/>
      <c r="J23" s="169"/>
      <c r="K23" s="169"/>
      <c r="L23" s="191" t="str">
        <f t="shared" si="0"/>
        <v/>
      </c>
      <c r="M23" s="173"/>
    </row>
    <row r="24" spans="1:13" ht="20.100000000000001" customHeight="1">
      <c r="A24" s="173"/>
      <c r="B24" s="190" t="str">
        <f>IF(C24&lt;&gt;"",COUNTA($C$10:C24),"")</f>
        <v/>
      </c>
      <c r="C24" s="169"/>
      <c r="D24" s="168"/>
      <c r="E24" s="170"/>
      <c r="F24" s="170"/>
      <c r="G24" s="169"/>
      <c r="H24" s="171"/>
      <c r="I24" s="168"/>
      <c r="J24" s="169"/>
      <c r="K24" s="169"/>
      <c r="L24" s="191" t="str">
        <f t="shared" si="0"/>
        <v/>
      </c>
      <c r="M24" s="173"/>
    </row>
    <row r="25" spans="1:13" ht="20.100000000000001" customHeight="1">
      <c r="A25" s="173"/>
      <c r="B25" s="190" t="str">
        <f>IF(C25&lt;&gt;"",COUNTA($C$10:C25),"")</f>
        <v/>
      </c>
      <c r="C25" s="169"/>
      <c r="D25" s="168"/>
      <c r="E25" s="170"/>
      <c r="F25" s="170"/>
      <c r="G25" s="169"/>
      <c r="H25" s="171"/>
      <c r="I25" s="168"/>
      <c r="J25" s="169"/>
      <c r="K25" s="169"/>
      <c r="L25" s="191" t="str">
        <f t="shared" si="0"/>
        <v/>
      </c>
      <c r="M25" s="173"/>
    </row>
    <row r="26" spans="1:13" ht="20.100000000000001" customHeight="1">
      <c r="A26" s="173"/>
      <c r="B26" s="190" t="str">
        <f>IF(C26&lt;&gt;"",COUNTA($C$10:C26),"")</f>
        <v/>
      </c>
      <c r="C26" s="169"/>
      <c r="D26" s="168"/>
      <c r="E26" s="170"/>
      <c r="F26" s="170"/>
      <c r="G26" s="169"/>
      <c r="H26" s="171"/>
      <c r="I26" s="168"/>
      <c r="J26" s="169"/>
      <c r="K26" s="169"/>
      <c r="L26" s="191" t="str">
        <f t="shared" si="0"/>
        <v/>
      </c>
      <c r="M26" s="173"/>
    </row>
    <row r="27" spans="1:13" ht="20.100000000000001" customHeight="1">
      <c r="A27" s="173"/>
      <c r="B27" s="190" t="str">
        <f>IF(C27&lt;&gt;"",COUNTA($C$10:C27),"")</f>
        <v/>
      </c>
      <c r="C27" s="169"/>
      <c r="D27" s="168"/>
      <c r="E27" s="170"/>
      <c r="F27" s="170"/>
      <c r="G27" s="169"/>
      <c r="H27" s="171"/>
      <c r="I27" s="168"/>
      <c r="J27" s="169"/>
      <c r="K27" s="169"/>
      <c r="L27" s="191" t="str">
        <f t="shared" si="0"/>
        <v/>
      </c>
      <c r="M27" s="173"/>
    </row>
    <row r="28" spans="1:13" ht="20.100000000000001" customHeight="1">
      <c r="A28" s="173"/>
      <c r="B28" s="190" t="str">
        <f>IF(C28&lt;&gt;"",COUNTA($C$10:C28),"")</f>
        <v/>
      </c>
      <c r="C28" s="169"/>
      <c r="D28" s="168"/>
      <c r="E28" s="170"/>
      <c r="F28" s="170"/>
      <c r="G28" s="169"/>
      <c r="H28" s="171"/>
      <c r="I28" s="168"/>
      <c r="J28" s="169"/>
      <c r="K28" s="169"/>
      <c r="L28" s="191" t="str">
        <f t="shared" si="0"/>
        <v/>
      </c>
      <c r="M28" s="173"/>
    </row>
    <row r="29" spans="1:13" ht="20.100000000000001" customHeight="1">
      <c r="A29" s="173"/>
      <c r="B29" s="190" t="str">
        <f>IF(C29&lt;&gt;"",COUNTA($C$10:C29),"")</f>
        <v/>
      </c>
      <c r="C29" s="169"/>
      <c r="D29" s="168"/>
      <c r="E29" s="170"/>
      <c r="F29" s="170"/>
      <c r="G29" s="169"/>
      <c r="H29" s="171"/>
      <c r="I29" s="168"/>
      <c r="J29" s="169"/>
      <c r="K29" s="169"/>
      <c r="L29" s="191" t="str">
        <f t="shared" si="0"/>
        <v/>
      </c>
      <c r="M29" s="173"/>
    </row>
    <row r="30" spans="1:13" ht="20.100000000000001" customHeight="1">
      <c r="A30" s="173"/>
      <c r="B30" s="190" t="str">
        <f>IF(C30&lt;&gt;"",COUNTA($C$10:C30),"")</f>
        <v/>
      </c>
      <c r="C30" s="169"/>
      <c r="D30" s="168"/>
      <c r="E30" s="170"/>
      <c r="F30" s="170"/>
      <c r="G30" s="169"/>
      <c r="H30" s="171"/>
      <c r="I30" s="168"/>
      <c r="J30" s="169"/>
      <c r="K30" s="169"/>
      <c r="L30" s="191" t="str">
        <f t="shared" si="0"/>
        <v/>
      </c>
      <c r="M30" s="173"/>
    </row>
    <row r="31" spans="1:13" ht="20.100000000000001" customHeight="1">
      <c r="A31" s="173"/>
      <c r="B31" s="190" t="str">
        <f>IF(C31&lt;&gt;"",COUNTA($C$10:C31),"")</f>
        <v/>
      </c>
      <c r="C31" s="169"/>
      <c r="D31" s="168"/>
      <c r="E31" s="170"/>
      <c r="F31" s="170"/>
      <c r="G31" s="169"/>
      <c r="H31" s="171"/>
      <c r="I31" s="168"/>
      <c r="J31" s="169"/>
      <c r="K31" s="169"/>
      <c r="L31" s="191" t="str">
        <f t="shared" si="0"/>
        <v/>
      </c>
      <c r="M31" s="173"/>
    </row>
    <row r="32" spans="1:13" ht="20.100000000000001" customHeight="1">
      <c r="A32" s="173"/>
      <c r="B32" s="190" t="str">
        <f>IF(C32&lt;&gt;"",COUNTA($C$10:C32),"")</f>
        <v/>
      </c>
      <c r="C32" s="169"/>
      <c r="D32" s="168"/>
      <c r="E32" s="170"/>
      <c r="F32" s="170"/>
      <c r="G32" s="169"/>
      <c r="H32" s="171"/>
      <c r="I32" s="168"/>
      <c r="J32" s="169"/>
      <c r="K32" s="169"/>
      <c r="L32" s="191" t="str">
        <f t="shared" si="0"/>
        <v/>
      </c>
      <c r="M32" s="173"/>
    </row>
    <row r="33" spans="1:13" ht="20.100000000000001" customHeight="1">
      <c r="A33" s="173"/>
      <c r="B33" s="190" t="str">
        <f>IF(C33&lt;&gt;"",COUNTA($C$10:C33),"")</f>
        <v/>
      </c>
      <c r="C33" s="169"/>
      <c r="D33" s="168"/>
      <c r="E33" s="170"/>
      <c r="F33" s="170"/>
      <c r="G33" s="169"/>
      <c r="H33" s="171"/>
      <c r="I33" s="168"/>
      <c r="J33" s="169"/>
      <c r="K33" s="169"/>
      <c r="L33" s="191" t="str">
        <f t="shared" si="0"/>
        <v/>
      </c>
      <c r="M33" s="173"/>
    </row>
    <row r="34" spans="1:13" ht="20.100000000000001" customHeight="1">
      <c r="A34" s="173"/>
      <c r="B34" s="190" t="str">
        <f>IF(C34&lt;&gt;"",COUNTA($C$10:C34),"")</f>
        <v/>
      </c>
      <c r="C34" s="169"/>
      <c r="D34" s="168"/>
      <c r="E34" s="170"/>
      <c r="F34" s="170"/>
      <c r="G34" s="169"/>
      <c r="H34" s="171"/>
      <c r="I34" s="168"/>
      <c r="J34" s="169"/>
      <c r="K34" s="169"/>
      <c r="L34" s="191" t="str">
        <f t="shared" si="0"/>
        <v/>
      </c>
      <c r="M34" s="173"/>
    </row>
    <row r="35" spans="1:13" ht="20.100000000000001" customHeight="1">
      <c r="A35" s="173"/>
      <c r="B35" s="190" t="str">
        <f>IF(C35&lt;&gt;"",COUNTA($C$10:C35),"")</f>
        <v/>
      </c>
      <c r="C35" s="169"/>
      <c r="D35" s="168"/>
      <c r="E35" s="170"/>
      <c r="F35" s="170"/>
      <c r="G35" s="169"/>
      <c r="H35" s="171"/>
      <c r="I35" s="168"/>
      <c r="J35" s="169"/>
      <c r="K35" s="169"/>
      <c r="L35" s="191" t="str">
        <f t="shared" si="0"/>
        <v/>
      </c>
      <c r="M35" s="173"/>
    </row>
    <row r="36" spans="1:13" ht="20.100000000000001" customHeight="1">
      <c r="A36" s="173"/>
      <c r="B36" s="190" t="str">
        <f>IF(C36&lt;&gt;"",COUNTA($C$10:C36),"")</f>
        <v/>
      </c>
      <c r="C36" s="169"/>
      <c r="D36" s="168"/>
      <c r="E36" s="170"/>
      <c r="F36" s="170"/>
      <c r="G36" s="169"/>
      <c r="H36" s="171"/>
      <c r="I36" s="168"/>
      <c r="J36" s="169"/>
      <c r="K36" s="169"/>
      <c r="L36" s="191" t="str">
        <f t="shared" si="0"/>
        <v/>
      </c>
      <c r="M36" s="173"/>
    </row>
    <row r="37" spans="1:13" ht="20.100000000000001" customHeight="1">
      <c r="A37" s="173"/>
      <c r="B37" s="190" t="str">
        <f>IF(C37&lt;&gt;"",COUNTA($C$10:C37),"")</f>
        <v/>
      </c>
      <c r="C37" s="169"/>
      <c r="D37" s="168"/>
      <c r="E37" s="170"/>
      <c r="F37" s="170"/>
      <c r="G37" s="169"/>
      <c r="H37" s="171"/>
      <c r="I37" s="168"/>
      <c r="J37" s="169"/>
      <c r="K37" s="169"/>
      <c r="L37" s="191" t="str">
        <f t="shared" si="0"/>
        <v/>
      </c>
      <c r="M37" s="173"/>
    </row>
    <row r="38" spans="1:13" ht="20.100000000000001" customHeight="1">
      <c r="A38" s="173"/>
      <c r="B38" s="190" t="str">
        <f>IF(C38&lt;&gt;"",COUNTA($C$10:C38),"")</f>
        <v/>
      </c>
      <c r="C38" s="169"/>
      <c r="D38" s="168"/>
      <c r="E38" s="170"/>
      <c r="F38" s="170"/>
      <c r="G38" s="169"/>
      <c r="H38" s="171"/>
      <c r="I38" s="168"/>
      <c r="J38" s="169"/>
      <c r="K38" s="169"/>
      <c r="L38" s="191" t="str">
        <f t="shared" si="0"/>
        <v/>
      </c>
      <c r="M38" s="173"/>
    </row>
    <row r="39" spans="1:13" ht="20.100000000000001" customHeight="1">
      <c r="A39" s="173"/>
      <c r="B39" s="190" t="str">
        <f>IF(C39&lt;&gt;"",COUNTA($C$10:C39),"")</f>
        <v/>
      </c>
      <c r="C39" s="169"/>
      <c r="D39" s="168"/>
      <c r="E39" s="170"/>
      <c r="F39" s="170"/>
      <c r="G39" s="169"/>
      <c r="H39" s="171"/>
      <c r="I39" s="168"/>
      <c r="J39" s="169"/>
      <c r="K39" s="169"/>
      <c r="L39" s="191" t="str">
        <f t="shared" si="0"/>
        <v/>
      </c>
      <c r="M39" s="173"/>
    </row>
    <row r="40" spans="1:13" ht="20.100000000000001" customHeight="1">
      <c r="A40" s="173"/>
      <c r="B40" s="190" t="str">
        <f>IF(C40&lt;&gt;"",COUNTA($C$10:C40),"")</f>
        <v/>
      </c>
      <c r="C40" s="169"/>
      <c r="D40" s="168"/>
      <c r="E40" s="170"/>
      <c r="F40" s="170"/>
      <c r="G40" s="169"/>
      <c r="H40" s="171"/>
      <c r="I40" s="168"/>
      <c r="J40" s="169"/>
      <c r="K40" s="169"/>
      <c r="L40" s="191" t="str">
        <f t="shared" si="0"/>
        <v/>
      </c>
      <c r="M40" s="173"/>
    </row>
    <row r="41" spans="1:13" ht="20.100000000000001" customHeight="1">
      <c r="A41" s="173"/>
      <c r="B41" s="190" t="str">
        <f>IF(C41&lt;&gt;"",COUNTA($C$10:C41),"")</f>
        <v/>
      </c>
      <c r="C41" s="169"/>
      <c r="D41" s="168"/>
      <c r="E41" s="170"/>
      <c r="F41" s="170"/>
      <c r="G41" s="169"/>
      <c r="H41" s="171"/>
      <c r="I41" s="168"/>
      <c r="J41" s="169"/>
      <c r="K41" s="169"/>
      <c r="L41" s="191" t="str">
        <f t="shared" si="0"/>
        <v/>
      </c>
      <c r="M41" s="173"/>
    </row>
    <row r="42" spans="1:13" ht="20.100000000000001" customHeight="1">
      <c r="A42" s="173"/>
      <c r="B42" s="190" t="str">
        <f>IF(C42&lt;&gt;"",COUNTA($C$10:C42),"")</f>
        <v/>
      </c>
      <c r="C42" s="169"/>
      <c r="D42" s="168"/>
      <c r="E42" s="170"/>
      <c r="F42" s="170"/>
      <c r="G42" s="169"/>
      <c r="H42" s="171"/>
      <c r="I42" s="168"/>
      <c r="J42" s="169"/>
      <c r="K42" s="169"/>
      <c r="L42" s="191" t="str">
        <f t="shared" si="0"/>
        <v/>
      </c>
      <c r="M42" s="173"/>
    </row>
    <row r="43" spans="1:13" ht="20.100000000000001" customHeight="1">
      <c r="A43" s="173"/>
      <c r="B43" s="190" t="str">
        <f>IF(C43&lt;&gt;"",COUNTA($C$10:C43),"")</f>
        <v/>
      </c>
      <c r="C43" s="169"/>
      <c r="D43" s="168"/>
      <c r="E43" s="170"/>
      <c r="F43" s="170"/>
      <c r="G43" s="169"/>
      <c r="H43" s="171"/>
      <c r="I43" s="168"/>
      <c r="J43" s="169"/>
      <c r="K43" s="169"/>
      <c r="L43" s="191" t="str">
        <f t="shared" si="0"/>
        <v/>
      </c>
      <c r="M43" s="173"/>
    </row>
    <row r="44" spans="1:13" ht="20.100000000000001" customHeight="1">
      <c r="A44" s="173"/>
      <c r="B44" s="190" t="str">
        <f>IF(C44&lt;&gt;"",COUNTA($C$10:C44),"")</f>
        <v/>
      </c>
      <c r="C44" s="169"/>
      <c r="D44" s="168"/>
      <c r="E44" s="170"/>
      <c r="F44" s="170"/>
      <c r="G44" s="169"/>
      <c r="H44" s="171"/>
      <c r="I44" s="168"/>
      <c r="J44" s="169"/>
      <c r="K44" s="169"/>
      <c r="L44" s="191" t="str">
        <f t="shared" si="0"/>
        <v/>
      </c>
      <c r="M44" s="173"/>
    </row>
    <row r="45" spans="1:13" ht="20.100000000000001" customHeight="1">
      <c r="A45" s="173"/>
      <c r="B45" s="190" t="str">
        <f>IF(C45&lt;&gt;"",COUNTA($C$10:C45),"")</f>
        <v/>
      </c>
      <c r="C45" s="169"/>
      <c r="D45" s="168"/>
      <c r="E45" s="170"/>
      <c r="F45" s="170"/>
      <c r="G45" s="169"/>
      <c r="H45" s="171"/>
      <c r="I45" s="168"/>
      <c r="J45" s="169"/>
      <c r="K45" s="169"/>
      <c r="L45" s="191" t="str">
        <f t="shared" si="0"/>
        <v/>
      </c>
      <c r="M45" s="173"/>
    </row>
    <row r="46" spans="1:13" ht="20.100000000000001" customHeight="1">
      <c r="A46" s="173"/>
      <c r="B46" s="190" t="str">
        <f>IF(C46&lt;&gt;"",COUNTA($C$10:C46),"")</f>
        <v/>
      </c>
      <c r="C46" s="169"/>
      <c r="D46" s="168"/>
      <c r="E46" s="170"/>
      <c r="F46" s="170"/>
      <c r="G46" s="169"/>
      <c r="H46" s="171"/>
      <c r="I46" s="168"/>
      <c r="J46" s="169"/>
      <c r="K46" s="169"/>
      <c r="L46" s="191" t="str">
        <f t="shared" si="0"/>
        <v/>
      </c>
      <c r="M46" s="173"/>
    </row>
    <row r="47" spans="1:13" ht="20.100000000000001" customHeight="1">
      <c r="A47" s="173"/>
      <c r="B47" s="190" t="str">
        <f>IF(C47&lt;&gt;"",COUNTA($C$10:C47),"")</f>
        <v/>
      </c>
      <c r="C47" s="169"/>
      <c r="D47" s="168"/>
      <c r="E47" s="170"/>
      <c r="F47" s="170"/>
      <c r="G47" s="169"/>
      <c r="H47" s="171"/>
      <c r="I47" s="168"/>
      <c r="J47" s="169"/>
      <c r="K47" s="169"/>
      <c r="L47" s="191" t="str">
        <f t="shared" si="0"/>
        <v/>
      </c>
      <c r="M47" s="173"/>
    </row>
    <row r="48" spans="1:13" ht="20.100000000000001" customHeight="1">
      <c r="A48" s="173"/>
      <c r="B48" s="190" t="str">
        <f>IF(C48&lt;&gt;"",COUNTA($C$10:C48),"")</f>
        <v/>
      </c>
      <c r="C48" s="169"/>
      <c r="D48" s="168"/>
      <c r="E48" s="170"/>
      <c r="F48" s="170"/>
      <c r="G48" s="169"/>
      <c r="H48" s="171"/>
      <c r="I48" s="168"/>
      <c r="J48" s="169"/>
      <c r="K48" s="169"/>
      <c r="L48" s="191" t="str">
        <f t="shared" si="0"/>
        <v/>
      </c>
      <c r="M48" s="173"/>
    </row>
    <row r="49" spans="1:13" ht="20.100000000000001" customHeight="1">
      <c r="A49" s="173"/>
      <c r="B49" s="190" t="str">
        <f>IF(C49&lt;&gt;"",COUNTA($C$10:C49),"")</f>
        <v/>
      </c>
      <c r="C49" s="169"/>
      <c r="D49" s="168"/>
      <c r="E49" s="170"/>
      <c r="F49" s="170"/>
      <c r="G49" s="169"/>
      <c r="H49" s="171"/>
      <c r="I49" s="168"/>
      <c r="J49" s="169"/>
      <c r="K49" s="169"/>
      <c r="L49" s="191" t="str">
        <f t="shared" si="0"/>
        <v/>
      </c>
      <c r="M49" s="173"/>
    </row>
    <row r="50" spans="1:13" ht="20.100000000000001" customHeight="1">
      <c r="A50" s="173"/>
      <c r="B50" s="190" t="str">
        <f>IF(C50&lt;&gt;"",COUNTA($C$10:C50),"")</f>
        <v/>
      </c>
      <c r="C50" s="169"/>
      <c r="D50" s="168"/>
      <c r="E50" s="170"/>
      <c r="F50" s="170"/>
      <c r="G50" s="169"/>
      <c r="H50" s="171"/>
      <c r="I50" s="168"/>
      <c r="J50" s="169"/>
      <c r="K50" s="169"/>
      <c r="L50" s="191" t="str">
        <f t="shared" si="0"/>
        <v/>
      </c>
      <c r="M50" s="173"/>
    </row>
    <row r="51" spans="1:13" ht="20.100000000000001" customHeight="1">
      <c r="A51" s="173"/>
      <c r="B51" s="190" t="str">
        <f>IF(C51&lt;&gt;"",COUNTA($C$10:C51),"")</f>
        <v/>
      </c>
      <c r="C51" s="169"/>
      <c r="D51" s="168"/>
      <c r="E51" s="170"/>
      <c r="F51" s="170"/>
      <c r="G51" s="169"/>
      <c r="H51" s="171"/>
      <c r="I51" s="168"/>
      <c r="J51" s="169"/>
      <c r="K51" s="169"/>
      <c r="L51" s="191" t="str">
        <f t="shared" si="0"/>
        <v/>
      </c>
      <c r="M51" s="173"/>
    </row>
    <row r="52" spans="1:13" ht="20.100000000000001" customHeight="1">
      <c r="A52" s="173"/>
      <c r="B52" s="190" t="str">
        <f>IF(C52&lt;&gt;"",COUNTA($C$10:C52),"")</f>
        <v/>
      </c>
      <c r="C52" s="169"/>
      <c r="D52" s="168"/>
      <c r="E52" s="170"/>
      <c r="F52" s="170"/>
      <c r="G52" s="169"/>
      <c r="H52" s="171"/>
      <c r="I52" s="168"/>
      <c r="J52" s="169"/>
      <c r="K52" s="169"/>
      <c r="L52" s="191" t="str">
        <f t="shared" si="0"/>
        <v/>
      </c>
      <c r="M52" s="173"/>
    </row>
    <row r="53" spans="1:13" ht="20.100000000000001" customHeight="1">
      <c r="A53" s="173"/>
      <c r="B53" s="190" t="str">
        <f>IF(C53&lt;&gt;"",COUNTA($C$10:C53),"")</f>
        <v/>
      </c>
      <c r="C53" s="169"/>
      <c r="D53" s="168"/>
      <c r="E53" s="170"/>
      <c r="F53" s="170"/>
      <c r="G53" s="169"/>
      <c r="H53" s="171"/>
      <c r="I53" s="168"/>
      <c r="J53" s="169"/>
      <c r="K53" s="169"/>
      <c r="L53" s="191" t="str">
        <f t="shared" si="0"/>
        <v/>
      </c>
      <c r="M53" s="173"/>
    </row>
    <row r="54" spans="1:13" ht="20.100000000000001" customHeight="1">
      <c r="A54" s="173"/>
      <c r="B54" s="190" t="str">
        <f>IF(C54&lt;&gt;"",COUNTA($C$10:C54),"")</f>
        <v/>
      </c>
      <c r="C54" s="169"/>
      <c r="D54" s="168"/>
      <c r="E54" s="170"/>
      <c r="F54" s="170"/>
      <c r="G54" s="169"/>
      <c r="H54" s="171"/>
      <c r="I54" s="168"/>
      <c r="J54" s="169"/>
      <c r="K54" s="169"/>
      <c r="L54" s="191" t="str">
        <f t="shared" si="0"/>
        <v/>
      </c>
      <c r="M54" s="173"/>
    </row>
    <row r="55" spans="1:13" ht="20.100000000000001" customHeight="1">
      <c r="A55" s="173"/>
      <c r="B55" s="190" t="str">
        <f>IF(C55&lt;&gt;"",COUNTA($C$10:C55),"")</f>
        <v/>
      </c>
      <c r="C55" s="169"/>
      <c r="D55" s="168"/>
      <c r="E55" s="170"/>
      <c r="F55" s="170"/>
      <c r="G55" s="169"/>
      <c r="H55" s="171"/>
      <c r="I55" s="168"/>
      <c r="J55" s="169"/>
      <c r="K55" s="169"/>
      <c r="L55" s="191" t="str">
        <f t="shared" si="0"/>
        <v/>
      </c>
      <c r="M55" s="173"/>
    </row>
    <row r="56" spans="1:13" ht="20.100000000000001" customHeight="1">
      <c r="A56" s="173"/>
      <c r="B56" s="190" t="str">
        <f>IF(C56&lt;&gt;"",COUNTA($C$10:C56),"")</f>
        <v/>
      </c>
      <c r="C56" s="169"/>
      <c r="D56" s="168"/>
      <c r="E56" s="170"/>
      <c r="F56" s="170"/>
      <c r="G56" s="169"/>
      <c r="H56" s="171"/>
      <c r="I56" s="168"/>
      <c r="J56" s="169"/>
      <c r="K56" s="169"/>
      <c r="L56" s="191" t="str">
        <f t="shared" si="0"/>
        <v/>
      </c>
      <c r="M56" s="173"/>
    </row>
    <row r="57" spans="1:13" ht="20.100000000000001" customHeight="1">
      <c r="A57" s="173"/>
      <c r="B57" s="190" t="str">
        <f>IF(C57&lt;&gt;"",COUNTA($C$10:C57),"")</f>
        <v/>
      </c>
      <c r="C57" s="169"/>
      <c r="D57" s="168"/>
      <c r="E57" s="170"/>
      <c r="F57" s="170"/>
      <c r="G57" s="169"/>
      <c r="H57" s="171"/>
      <c r="I57" s="168"/>
      <c r="J57" s="169"/>
      <c r="K57" s="169"/>
      <c r="L57" s="191" t="str">
        <f t="shared" si="0"/>
        <v/>
      </c>
      <c r="M57" s="173"/>
    </row>
    <row r="58" spans="1:13" ht="20.100000000000001" customHeight="1">
      <c r="A58" s="173"/>
      <c r="B58" s="190" t="str">
        <f>IF(C58&lt;&gt;"",COUNTA($C$10:C58),"")</f>
        <v/>
      </c>
      <c r="C58" s="169"/>
      <c r="D58" s="168"/>
      <c r="E58" s="170"/>
      <c r="F58" s="170"/>
      <c r="G58" s="169"/>
      <c r="H58" s="171"/>
      <c r="I58" s="168"/>
      <c r="J58" s="169"/>
      <c r="K58" s="169"/>
      <c r="L58" s="191" t="str">
        <f t="shared" si="0"/>
        <v/>
      </c>
      <c r="M58" s="173"/>
    </row>
    <row r="59" spans="1:13" ht="20.100000000000001" customHeight="1">
      <c r="A59" s="173"/>
      <c r="B59" s="190" t="str">
        <f>IF(C59&lt;&gt;"",COUNTA($C$10:C59),"")</f>
        <v/>
      </c>
      <c r="C59" s="169"/>
      <c r="D59" s="168"/>
      <c r="E59" s="170"/>
      <c r="F59" s="170"/>
      <c r="G59" s="169"/>
      <c r="H59" s="171"/>
      <c r="I59" s="168"/>
      <c r="J59" s="169"/>
      <c r="K59" s="169"/>
      <c r="L59" s="191" t="str">
        <f t="shared" si="0"/>
        <v/>
      </c>
      <c r="M59" s="173"/>
    </row>
    <row r="60" spans="1:13" ht="20.100000000000001" customHeight="1">
      <c r="A60" s="173"/>
      <c r="B60" s="190" t="str">
        <f>IF(C60&lt;&gt;"",COUNTA($C$10:C60),"")</f>
        <v/>
      </c>
      <c r="C60" s="169"/>
      <c r="D60" s="168"/>
      <c r="E60" s="170"/>
      <c r="F60" s="170"/>
      <c r="G60" s="169"/>
      <c r="H60" s="171"/>
      <c r="I60" s="168"/>
      <c r="J60" s="169"/>
      <c r="K60" s="169"/>
      <c r="L60" s="191" t="str">
        <f t="shared" si="0"/>
        <v/>
      </c>
      <c r="M60" s="173"/>
    </row>
    <row r="61" spans="1:13" ht="20.100000000000001" customHeight="1">
      <c r="A61" s="173"/>
      <c r="B61" s="190" t="str">
        <f>IF(C61&lt;&gt;"",COUNTA($C$10:C61),"")</f>
        <v/>
      </c>
      <c r="C61" s="169"/>
      <c r="D61" s="168"/>
      <c r="E61" s="170"/>
      <c r="F61" s="170"/>
      <c r="G61" s="169"/>
      <c r="H61" s="171"/>
      <c r="I61" s="168"/>
      <c r="J61" s="169"/>
      <c r="K61" s="169"/>
      <c r="L61" s="191" t="str">
        <f t="shared" si="0"/>
        <v/>
      </c>
      <c r="M61" s="173"/>
    </row>
    <row r="62" spans="1:13" ht="20.100000000000001" customHeight="1">
      <c r="A62" s="173"/>
      <c r="B62" s="190" t="str">
        <f>IF(C62&lt;&gt;"",COUNTA($C$10:C62),"")</f>
        <v/>
      </c>
      <c r="C62" s="169"/>
      <c r="D62" s="168"/>
      <c r="E62" s="170"/>
      <c r="F62" s="170"/>
      <c r="G62" s="169"/>
      <c r="H62" s="171"/>
      <c r="I62" s="168"/>
      <c r="J62" s="169"/>
      <c r="K62" s="169"/>
      <c r="L62" s="191" t="str">
        <f t="shared" si="0"/>
        <v/>
      </c>
      <c r="M62" s="173"/>
    </row>
    <row r="63" spans="1:13" ht="20.100000000000001" customHeight="1">
      <c r="A63" s="173"/>
      <c r="B63" s="190" t="str">
        <f>IF(C63&lt;&gt;"",COUNTA($C$10:C63),"")</f>
        <v/>
      </c>
      <c r="C63" s="169"/>
      <c r="D63" s="168"/>
      <c r="E63" s="170"/>
      <c r="F63" s="170"/>
      <c r="G63" s="169"/>
      <c r="H63" s="171"/>
      <c r="I63" s="168"/>
      <c r="J63" s="169"/>
      <c r="K63" s="169"/>
      <c r="L63" s="191" t="str">
        <f t="shared" si="0"/>
        <v/>
      </c>
      <c r="M63" s="173"/>
    </row>
    <row r="64" spans="1:13" ht="20.100000000000001" customHeight="1">
      <c r="A64" s="173"/>
      <c r="B64" s="190" t="str">
        <f>IF(C64&lt;&gt;"",COUNTA($C$10:C64),"")</f>
        <v/>
      </c>
      <c r="C64" s="169"/>
      <c r="D64" s="168"/>
      <c r="E64" s="170"/>
      <c r="F64" s="170"/>
      <c r="G64" s="169"/>
      <c r="H64" s="171"/>
      <c r="I64" s="168"/>
      <c r="J64" s="169"/>
      <c r="K64" s="169"/>
      <c r="L64" s="191" t="str">
        <f t="shared" si="0"/>
        <v/>
      </c>
      <c r="M64" s="173"/>
    </row>
    <row r="65" spans="1:13" ht="20.100000000000001" customHeight="1">
      <c r="A65" s="173"/>
      <c r="B65" s="190" t="str">
        <f>IF(C65&lt;&gt;"",COUNTA($C$10:C65),"")</f>
        <v/>
      </c>
      <c r="C65" s="169"/>
      <c r="D65" s="168"/>
      <c r="E65" s="170"/>
      <c r="F65" s="170"/>
      <c r="G65" s="169"/>
      <c r="H65" s="171"/>
      <c r="I65" s="168"/>
      <c r="J65" s="169"/>
      <c r="K65" s="169"/>
      <c r="L65" s="191" t="str">
        <f t="shared" si="0"/>
        <v/>
      </c>
      <c r="M65" s="173"/>
    </row>
    <row r="66" spans="1:13" ht="20.100000000000001" customHeight="1">
      <c r="A66" s="173"/>
      <c r="B66" s="190" t="str">
        <f>IF(C66&lt;&gt;"",COUNTA($C$10:C66),"")</f>
        <v/>
      </c>
      <c r="C66" s="169"/>
      <c r="D66" s="168"/>
      <c r="E66" s="170"/>
      <c r="F66" s="170"/>
      <c r="G66" s="169"/>
      <c r="H66" s="171"/>
      <c r="I66" s="168"/>
      <c r="J66" s="169"/>
      <c r="K66" s="169"/>
      <c r="L66" s="191" t="str">
        <f t="shared" si="0"/>
        <v/>
      </c>
      <c r="M66" s="173"/>
    </row>
    <row r="67" spans="1:13" ht="20.100000000000001" customHeight="1">
      <c r="A67" s="173"/>
      <c r="B67" s="190" t="str">
        <f>IF(C67&lt;&gt;"",COUNTA($C$10:C67),"")</f>
        <v/>
      </c>
      <c r="C67" s="169"/>
      <c r="D67" s="168"/>
      <c r="E67" s="170"/>
      <c r="F67" s="170"/>
      <c r="G67" s="169"/>
      <c r="H67" s="171"/>
      <c r="I67" s="168"/>
      <c r="J67" s="169"/>
      <c r="K67" s="169"/>
      <c r="L67" s="191" t="str">
        <f t="shared" si="0"/>
        <v/>
      </c>
      <c r="M67" s="173"/>
    </row>
    <row r="68" spans="1:13" ht="20.100000000000001" customHeight="1">
      <c r="A68" s="173"/>
      <c r="B68" s="190" t="str">
        <f>IF(C68&lt;&gt;"",COUNTA($C$10:C68),"")</f>
        <v/>
      </c>
      <c r="C68" s="169"/>
      <c r="D68" s="168"/>
      <c r="E68" s="170"/>
      <c r="F68" s="170"/>
      <c r="G68" s="169"/>
      <c r="H68" s="171"/>
      <c r="I68" s="168"/>
      <c r="J68" s="169"/>
      <c r="K68" s="169"/>
      <c r="L68" s="191" t="str">
        <f t="shared" si="0"/>
        <v/>
      </c>
      <c r="M68" s="173"/>
    </row>
    <row r="69" spans="1:13" ht="20.100000000000001" customHeight="1">
      <c r="A69" s="173"/>
      <c r="B69" s="190" t="str">
        <f>IF(C69&lt;&gt;"",COUNTA($C$10:C69),"")</f>
        <v/>
      </c>
      <c r="C69" s="169"/>
      <c r="D69" s="168"/>
      <c r="E69" s="170"/>
      <c r="F69" s="170"/>
      <c r="G69" s="169"/>
      <c r="H69" s="171"/>
      <c r="I69" s="168"/>
      <c r="J69" s="169"/>
      <c r="K69" s="169"/>
      <c r="L69" s="191" t="str">
        <f t="shared" si="0"/>
        <v/>
      </c>
      <c r="M69" s="173"/>
    </row>
    <row r="70" spans="1:13" ht="20.100000000000001" customHeight="1">
      <c r="A70" s="173"/>
      <c r="B70" s="190" t="str">
        <f>IF(C70&lt;&gt;"",COUNTA($C$10:C70),"")</f>
        <v/>
      </c>
      <c r="C70" s="169"/>
      <c r="D70" s="168"/>
      <c r="E70" s="170"/>
      <c r="F70" s="170"/>
      <c r="G70" s="169"/>
      <c r="H70" s="171"/>
      <c r="I70" s="168"/>
      <c r="J70" s="169"/>
      <c r="K70" s="169"/>
      <c r="L70" s="191" t="str">
        <f t="shared" si="0"/>
        <v/>
      </c>
      <c r="M70" s="173"/>
    </row>
    <row r="71" spans="1:13" ht="20.100000000000001" customHeight="1">
      <c r="A71" s="173"/>
      <c r="B71" s="190" t="str">
        <f>IF(C71&lt;&gt;"",COUNTA($C$10:C71),"")</f>
        <v/>
      </c>
      <c r="C71" s="169"/>
      <c r="D71" s="168"/>
      <c r="E71" s="170"/>
      <c r="F71" s="170"/>
      <c r="G71" s="169"/>
      <c r="H71" s="171"/>
      <c r="I71" s="168"/>
      <c r="J71" s="169"/>
      <c r="K71" s="169"/>
      <c r="L71" s="191" t="str">
        <f t="shared" si="0"/>
        <v/>
      </c>
      <c r="M71" s="173"/>
    </row>
    <row r="72" spans="1:13" ht="20.100000000000001" customHeight="1">
      <c r="A72" s="173"/>
      <c r="B72" s="190" t="str">
        <f>IF(C72&lt;&gt;"",COUNTA($C$10:C72),"")</f>
        <v/>
      </c>
      <c r="C72" s="169"/>
      <c r="D72" s="168"/>
      <c r="E72" s="170"/>
      <c r="F72" s="170"/>
      <c r="G72" s="169"/>
      <c r="H72" s="171"/>
      <c r="I72" s="168"/>
      <c r="J72" s="169"/>
      <c r="K72" s="169"/>
      <c r="L72" s="191" t="str">
        <f t="shared" si="0"/>
        <v/>
      </c>
      <c r="M72" s="173"/>
    </row>
    <row r="73" spans="1:13" ht="20.100000000000001" customHeight="1">
      <c r="A73" s="173"/>
      <c r="B73" s="190" t="str">
        <f>IF(C73&lt;&gt;"",COUNTA($C$10:C73),"")</f>
        <v/>
      </c>
      <c r="C73" s="169"/>
      <c r="D73" s="168"/>
      <c r="E73" s="170"/>
      <c r="F73" s="170"/>
      <c r="G73" s="169"/>
      <c r="H73" s="171"/>
      <c r="I73" s="168"/>
      <c r="J73" s="169"/>
      <c r="K73" s="169"/>
      <c r="L73" s="191" t="str">
        <f t="shared" si="0"/>
        <v/>
      </c>
      <c r="M73" s="173"/>
    </row>
    <row r="74" spans="1:13" ht="20.100000000000001" customHeight="1">
      <c r="A74" s="173"/>
      <c r="B74" s="190" t="str">
        <f>IF(C74&lt;&gt;"",COUNTA($C$10:C74),"")</f>
        <v/>
      </c>
      <c r="C74" s="169"/>
      <c r="D74" s="168"/>
      <c r="E74" s="170"/>
      <c r="F74" s="170"/>
      <c r="G74" s="169"/>
      <c r="H74" s="171"/>
      <c r="I74" s="168"/>
      <c r="J74" s="169"/>
      <c r="K74" s="169"/>
      <c r="L74" s="191" t="str">
        <f t="shared" si="0"/>
        <v/>
      </c>
      <c r="M74" s="173"/>
    </row>
    <row r="75" spans="1:13" ht="20.100000000000001" customHeight="1">
      <c r="A75" s="173"/>
      <c r="B75" s="190" t="str">
        <f>IF(C75&lt;&gt;"",COUNTA($C$10:C75),"")</f>
        <v/>
      </c>
      <c r="C75" s="169"/>
      <c r="D75" s="168"/>
      <c r="E75" s="170"/>
      <c r="F75" s="170"/>
      <c r="G75" s="169"/>
      <c r="H75" s="171"/>
      <c r="I75" s="168"/>
      <c r="J75" s="169"/>
      <c r="K75" s="169"/>
      <c r="L75" s="191" t="str">
        <f t="shared" ref="L75:L138" si="1">IF(K75="Keuangan","Akuntansi",IF(K75="Teknik Informatika Komputer","Teknik Komputer dan Jaringan",IF(K75="Teknik Otomotif","Teknik Kendaraan Ringan",IF(K75="Teknik Elektronika","Teknik Audio Video",IF(K75="Teknik Mesin","Teknik Pemesinan","")))))</f>
        <v/>
      </c>
      <c r="M75" s="173"/>
    </row>
    <row r="76" spans="1:13" ht="20.100000000000001" customHeight="1">
      <c r="A76" s="173"/>
      <c r="B76" s="190" t="str">
        <f>IF(C76&lt;&gt;"",COUNTA($C$10:C76),"")</f>
        <v/>
      </c>
      <c r="C76" s="169"/>
      <c r="D76" s="168"/>
      <c r="E76" s="170"/>
      <c r="F76" s="170"/>
      <c r="G76" s="169"/>
      <c r="H76" s="171"/>
      <c r="I76" s="168"/>
      <c r="J76" s="169"/>
      <c r="K76" s="169"/>
      <c r="L76" s="191" t="str">
        <f t="shared" si="1"/>
        <v/>
      </c>
      <c r="M76" s="173"/>
    </row>
    <row r="77" spans="1:13" ht="20.100000000000001" customHeight="1">
      <c r="A77" s="173"/>
      <c r="B77" s="190" t="str">
        <f>IF(C77&lt;&gt;"",COUNTA($C$10:C77),"")</f>
        <v/>
      </c>
      <c r="C77" s="169"/>
      <c r="D77" s="168"/>
      <c r="E77" s="170"/>
      <c r="F77" s="170"/>
      <c r="G77" s="169"/>
      <c r="H77" s="171"/>
      <c r="I77" s="168"/>
      <c r="J77" s="169"/>
      <c r="K77" s="169"/>
      <c r="L77" s="191" t="str">
        <f t="shared" si="1"/>
        <v/>
      </c>
      <c r="M77" s="173"/>
    </row>
    <row r="78" spans="1:13" ht="20.100000000000001" customHeight="1">
      <c r="A78" s="173"/>
      <c r="B78" s="190" t="str">
        <f>IF(C78&lt;&gt;"",COUNTA($C$10:C78),"")</f>
        <v/>
      </c>
      <c r="C78" s="169"/>
      <c r="D78" s="168"/>
      <c r="E78" s="170"/>
      <c r="F78" s="170"/>
      <c r="G78" s="169"/>
      <c r="H78" s="171"/>
      <c r="I78" s="168"/>
      <c r="J78" s="169"/>
      <c r="K78" s="169"/>
      <c r="L78" s="191" t="str">
        <f t="shared" si="1"/>
        <v/>
      </c>
      <c r="M78" s="173"/>
    </row>
    <row r="79" spans="1:13" ht="20.100000000000001" customHeight="1">
      <c r="A79" s="173"/>
      <c r="B79" s="190" t="str">
        <f>IF(C79&lt;&gt;"",COUNTA($C$10:C79),"")</f>
        <v/>
      </c>
      <c r="C79" s="169"/>
      <c r="D79" s="168"/>
      <c r="E79" s="170"/>
      <c r="F79" s="170"/>
      <c r="G79" s="169"/>
      <c r="H79" s="171"/>
      <c r="I79" s="168"/>
      <c r="J79" s="169"/>
      <c r="K79" s="169"/>
      <c r="L79" s="191" t="str">
        <f t="shared" si="1"/>
        <v/>
      </c>
      <c r="M79" s="173"/>
    </row>
    <row r="80" spans="1:13" ht="20.100000000000001" customHeight="1">
      <c r="A80" s="173"/>
      <c r="B80" s="190" t="str">
        <f>IF(C80&lt;&gt;"",COUNTA($C$10:C80),"")</f>
        <v/>
      </c>
      <c r="C80" s="169"/>
      <c r="D80" s="168"/>
      <c r="E80" s="170"/>
      <c r="F80" s="170"/>
      <c r="G80" s="169"/>
      <c r="H80" s="171"/>
      <c r="I80" s="168"/>
      <c r="J80" s="169"/>
      <c r="K80" s="169"/>
      <c r="L80" s="191" t="str">
        <f t="shared" si="1"/>
        <v/>
      </c>
      <c r="M80" s="173"/>
    </row>
    <row r="81" spans="1:13" ht="20.100000000000001" customHeight="1">
      <c r="A81" s="173"/>
      <c r="B81" s="190" t="str">
        <f>IF(C81&lt;&gt;"",COUNTA($C$10:C81),"")</f>
        <v/>
      </c>
      <c r="C81" s="169"/>
      <c r="D81" s="168"/>
      <c r="E81" s="170"/>
      <c r="F81" s="170"/>
      <c r="G81" s="169"/>
      <c r="H81" s="171"/>
      <c r="I81" s="168"/>
      <c r="J81" s="169"/>
      <c r="K81" s="169"/>
      <c r="L81" s="191" t="str">
        <f t="shared" si="1"/>
        <v/>
      </c>
      <c r="M81" s="173"/>
    </row>
    <row r="82" spans="1:13" ht="20.100000000000001" customHeight="1">
      <c r="A82" s="173"/>
      <c r="B82" s="190" t="str">
        <f>IF(C82&lt;&gt;"",COUNTA($C$10:C82),"")</f>
        <v/>
      </c>
      <c r="C82" s="169"/>
      <c r="D82" s="168"/>
      <c r="E82" s="170"/>
      <c r="F82" s="170"/>
      <c r="G82" s="169"/>
      <c r="H82" s="171"/>
      <c r="I82" s="168"/>
      <c r="J82" s="169"/>
      <c r="K82" s="169"/>
      <c r="L82" s="191" t="str">
        <f t="shared" si="1"/>
        <v/>
      </c>
      <c r="M82" s="173"/>
    </row>
    <row r="83" spans="1:13" ht="20.100000000000001" customHeight="1">
      <c r="A83" s="173"/>
      <c r="B83" s="190" t="str">
        <f>IF(C83&lt;&gt;"",COUNTA($C$10:C83),"")</f>
        <v/>
      </c>
      <c r="C83" s="169"/>
      <c r="D83" s="168"/>
      <c r="E83" s="170"/>
      <c r="F83" s="170"/>
      <c r="G83" s="169"/>
      <c r="H83" s="171"/>
      <c r="I83" s="168"/>
      <c r="J83" s="169"/>
      <c r="K83" s="169"/>
      <c r="L83" s="191" t="str">
        <f t="shared" si="1"/>
        <v/>
      </c>
      <c r="M83" s="173"/>
    </row>
    <row r="84" spans="1:13" ht="20.100000000000001" customHeight="1">
      <c r="A84" s="173"/>
      <c r="B84" s="190" t="str">
        <f>IF(C84&lt;&gt;"",COUNTA($C$10:C84),"")</f>
        <v/>
      </c>
      <c r="C84" s="169"/>
      <c r="D84" s="168"/>
      <c r="E84" s="170"/>
      <c r="F84" s="170"/>
      <c r="G84" s="169"/>
      <c r="H84" s="171"/>
      <c r="I84" s="168"/>
      <c r="J84" s="169"/>
      <c r="K84" s="169"/>
      <c r="L84" s="191" t="str">
        <f t="shared" si="1"/>
        <v/>
      </c>
      <c r="M84" s="173"/>
    </row>
    <row r="85" spans="1:13" ht="20.100000000000001" customHeight="1">
      <c r="A85" s="173"/>
      <c r="B85" s="190" t="str">
        <f>IF(C85&lt;&gt;"",COUNTA($C$10:C85),"")</f>
        <v/>
      </c>
      <c r="C85" s="169"/>
      <c r="D85" s="168"/>
      <c r="E85" s="170"/>
      <c r="F85" s="170"/>
      <c r="G85" s="169"/>
      <c r="H85" s="171"/>
      <c r="I85" s="168"/>
      <c r="J85" s="169"/>
      <c r="K85" s="169"/>
      <c r="L85" s="191" t="str">
        <f t="shared" si="1"/>
        <v/>
      </c>
      <c r="M85" s="173"/>
    </row>
    <row r="86" spans="1:13" ht="20.100000000000001" customHeight="1">
      <c r="A86" s="173"/>
      <c r="B86" s="190" t="str">
        <f>IF(C86&lt;&gt;"",COUNTA($C$10:C86),"")</f>
        <v/>
      </c>
      <c r="C86" s="169"/>
      <c r="D86" s="168"/>
      <c r="E86" s="170"/>
      <c r="F86" s="170"/>
      <c r="G86" s="169"/>
      <c r="H86" s="171"/>
      <c r="I86" s="168"/>
      <c r="J86" s="169"/>
      <c r="K86" s="169"/>
      <c r="L86" s="191" t="str">
        <f t="shared" si="1"/>
        <v/>
      </c>
      <c r="M86" s="173"/>
    </row>
    <row r="87" spans="1:13" ht="20.100000000000001" customHeight="1">
      <c r="A87" s="173"/>
      <c r="B87" s="190" t="str">
        <f>IF(C87&lt;&gt;"",COUNTA($C$10:C87),"")</f>
        <v/>
      </c>
      <c r="C87" s="169"/>
      <c r="D87" s="168"/>
      <c r="E87" s="170"/>
      <c r="F87" s="170"/>
      <c r="G87" s="169"/>
      <c r="H87" s="171"/>
      <c r="I87" s="168"/>
      <c r="J87" s="169"/>
      <c r="K87" s="169"/>
      <c r="L87" s="191" t="str">
        <f t="shared" si="1"/>
        <v/>
      </c>
      <c r="M87" s="173"/>
    </row>
    <row r="88" spans="1:13" ht="20.100000000000001" customHeight="1">
      <c r="A88" s="173"/>
      <c r="B88" s="190" t="str">
        <f>IF(C88&lt;&gt;"",COUNTA($C$10:C88),"")</f>
        <v/>
      </c>
      <c r="C88" s="169"/>
      <c r="D88" s="168"/>
      <c r="E88" s="170"/>
      <c r="F88" s="170"/>
      <c r="G88" s="169"/>
      <c r="H88" s="171"/>
      <c r="I88" s="168"/>
      <c r="J88" s="169"/>
      <c r="K88" s="169"/>
      <c r="L88" s="191" t="str">
        <f t="shared" si="1"/>
        <v/>
      </c>
      <c r="M88" s="173"/>
    </row>
    <row r="89" spans="1:13" ht="20.100000000000001" customHeight="1">
      <c r="A89" s="173"/>
      <c r="B89" s="190" t="str">
        <f>IF(C89&lt;&gt;"",COUNTA($C$10:C89),"")</f>
        <v/>
      </c>
      <c r="C89" s="169"/>
      <c r="D89" s="168"/>
      <c r="E89" s="170"/>
      <c r="F89" s="170"/>
      <c r="G89" s="169"/>
      <c r="H89" s="171"/>
      <c r="I89" s="168"/>
      <c r="J89" s="169"/>
      <c r="K89" s="169"/>
      <c r="L89" s="191" t="str">
        <f t="shared" si="1"/>
        <v/>
      </c>
      <c r="M89" s="173"/>
    </row>
    <row r="90" spans="1:13" ht="20.100000000000001" customHeight="1">
      <c r="A90" s="173"/>
      <c r="B90" s="190" t="str">
        <f>IF(C90&lt;&gt;"",COUNTA($C$10:C90),"")</f>
        <v/>
      </c>
      <c r="C90" s="169"/>
      <c r="D90" s="168"/>
      <c r="E90" s="170"/>
      <c r="F90" s="170"/>
      <c r="G90" s="169"/>
      <c r="H90" s="171"/>
      <c r="I90" s="168"/>
      <c r="J90" s="169"/>
      <c r="K90" s="169"/>
      <c r="L90" s="191" t="str">
        <f t="shared" si="1"/>
        <v/>
      </c>
      <c r="M90" s="173"/>
    </row>
    <row r="91" spans="1:13" ht="20.100000000000001" customHeight="1">
      <c r="A91" s="173"/>
      <c r="B91" s="190" t="str">
        <f>IF(C91&lt;&gt;"",COUNTA($C$10:C91),"")</f>
        <v/>
      </c>
      <c r="C91" s="169"/>
      <c r="D91" s="168"/>
      <c r="E91" s="170"/>
      <c r="F91" s="170"/>
      <c r="G91" s="169"/>
      <c r="H91" s="171"/>
      <c r="I91" s="168"/>
      <c r="J91" s="169"/>
      <c r="K91" s="169"/>
      <c r="L91" s="191" t="str">
        <f t="shared" si="1"/>
        <v/>
      </c>
      <c r="M91" s="173"/>
    </row>
    <row r="92" spans="1:13" ht="20.100000000000001" customHeight="1">
      <c r="A92" s="173"/>
      <c r="B92" s="190" t="str">
        <f>IF(C92&lt;&gt;"",COUNTA($C$10:C92),"")</f>
        <v/>
      </c>
      <c r="C92" s="169"/>
      <c r="D92" s="168"/>
      <c r="E92" s="170"/>
      <c r="F92" s="170"/>
      <c r="G92" s="169"/>
      <c r="H92" s="171"/>
      <c r="I92" s="168"/>
      <c r="J92" s="169"/>
      <c r="K92" s="169"/>
      <c r="L92" s="191" t="str">
        <f t="shared" si="1"/>
        <v/>
      </c>
      <c r="M92" s="173"/>
    </row>
    <row r="93" spans="1:13" ht="20.100000000000001" customHeight="1">
      <c r="A93" s="173"/>
      <c r="B93" s="190" t="str">
        <f>IF(C93&lt;&gt;"",COUNTA($C$10:C93),"")</f>
        <v/>
      </c>
      <c r="C93" s="169"/>
      <c r="D93" s="168"/>
      <c r="E93" s="170"/>
      <c r="F93" s="170"/>
      <c r="G93" s="169"/>
      <c r="H93" s="171"/>
      <c r="I93" s="168"/>
      <c r="J93" s="169"/>
      <c r="K93" s="169"/>
      <c r="L93" s="191" t="str">
        <f t="shared" si="1"/>
        <v/>
      </c>
      <c r="M93" s="173"/>
    </row>
    <row r="94" spans="1:13" ht="20.100000000000001" customHeight="1">
      <c r="A94" s="173"/>
      <c r="B94" s="190" t="str">
        <f>IF(C94&lt;&gt;"",COUNTA($C$10:C94),"")</f>
        <v/>
      </c>
      <c r="C94" s="169"/>
      <c r="D94" s="168"/>
      <c r="E94" s="170"/>
      <c r="F94" s="170"/>
      <c r="G94" s="169"/>
      <c r="H94" s="171"/>
      <c r="I94" s="168"/>
      <c r="J94" s="169"/>
      <c r="K94" s="169"/>
      <c r="L94" s="191" t="str">
        <f t="shared" si="1"/>
        <v/>
      </c>
      <c r="M94" s="173"/>
    </row>
    <row r="95" spans="1:13" ht="20.100000000000001" customHeight="1">
      <c r="A95" s="173"/>
      <c r="B95" s="190" t="str">
        <f>IF(C95&lt;&gt;"",COUNTA($C$10:C95),"")</f>
        <v/>
      </c>
      <c r="C95" s="169"/>
      <c r="D95" s="168"/>
      <c r="E95" s="170"/>
      <c r="F95" s="170"/>
      <c r="G95" s="169"/>
      <c r="H95" s="171"/>
      <c r="I95" s="168"/>
      <c r="J95" s="169"/>
      <c r="K95" s="169"/>
      <c r="L95" s="191" t="str">
        <f t="shared" si="1"/>
        <v/>
      </c>
      <c r="M95" s="173"/>
    </row>
    <row r="96" spans="1:13" ht="20.100000000000001" customHeight="1">
      <c r="A96" s="173"/>
      <c r="B96" s="190" t="str">
        <f>IF(C96&lt;&gt;"",COUNTA($C$10:C96),"")</f>
        <v/>
      </c>
      <c r="C96" s="169"/>
      <c r="D96" s="168"/>
      <c r="E96" s="170"/>
      <c r="F96" s="170"/>
      <c r="G96" s="169"/>
      <c r="H96" s="171"/>
      <c r="I96" s="168"/>
      <c r="J96" s="169"/>
      <c r="K96" s="169"/>
      <c r="L96" s="191" t="str">
        <f t="shared" si="1"/>
        <v/>
      </c>
      <c r="M96" s="173"/>
    </row>
    <row r="97" spans="1:13" ht="20.100000000000001" customHeight="1">
      <c r="A97" s="173"/>
      <c r="B97" s="190" t="str">
        <f>IF(C97&lt;&gt;"",COUNTA($C$10:C97),"")</f>
        <v/>
      </c>
      <c r="C97" s="169"/>
      <c r="D97" s="168"/>
      <c r="E97" s="170"/>
      <c r="F97" s="170"/>
      <c r="G97" s="169"/>
      <c r="H97" s="171"/>
      <c r="I97" s="168"/>
      <c r="J97" s="169"/>
      <c r="K97" s="169"/>
      <c r="L97" s="191" t="str">
        <f t="shared" si="1"/>
        <v/>
      </c>
      <c r="M97" s="173"/>
    </row>
    <row r="98" spans="1:13" ht="20.100000000000001" customHeight="1">
      <c r="A98" s="173"/>
      <c r="B98" s="190" t="str">
        <f>IF(C98&lt;&gt;"",COUNTA($C$10:C98),"")</f>
        <v/>
      </c>
      <c r="C98" s="169"/>
      <c r="D98" s="168"/>
      <c r="E98" s="170"/>
      <c r="F98" s="170"/>
      <c r="G98" s="169"/>
      <c r="H98" s="171"/>
      <c r="I98" s="168"/>
      <c r="J98" s="169"/>
      <c r="K98" s="169"/>
      <c r="L98" s="191" t="str">
        <f t="shared" si="1"/>
        <v/>
      </c>
      <c r="M98" s="173"/>
    </row>
    <row r="99" spans="1:13" ht="20.100000000000001" customHeight="1">
      <c r="A99" s="173"/>
      <c r="B99" s="190" t="str">
        <f>IF(C99&lt;&gt;"",COUNTA($C$10:C99),"")</f>
        <v/>
      </c>
      <c r="C99" s="169"/>
      <c r="D99" s="168"/>
      <c r="E99" s="170"/>
      <c r="F99" s="170"/>
      <c r="G99" s="169"/>
      <c r="H99" s="171"/>
      <c r="I99" s="168"/>
      <c r="J99" s="169"/>
      <c r="K99" s="169"/>
      <c r="L99" s="191" t="str">
        <f t="shared" si="1"/>
        <v/>
      </c>
      <c r="M99" s="173"/>
    </row>
    <row r="100" spans="1:13" ht="20.100000000000001" customHeight="1">
      <c r="A100" s="173"/>
      <c r="B100" s="190" t="str">
        <f>IF(C100&lt;&gt;"",COUNTA($C$10:C100),"")</f>
        <v/>
      </c>
      <c r="C100" s="169"/>
      <c r="D100" s="168"/>
      <c r="E100" s="170"/>
      <c r="F100" s="170"/>
      <c r="G100" s="169"/>
      <c r="H100" s="171"/>
      <c r="I100" s="168"/>
      <c r="J100" s="169"/>
      <c r="K100" s="169"/>
      <c r="L100" s="191" t="str">
        <f t="shared" si="1"/>
        <v/>
      </c>
      <c r="M100" s="173"/>
    </row>
    <row r="101" spans="1:13" ht="20.100000000000001" customHeight="1">
      <c r="A101" s="173"/>
      <c r="B101" s="190" t="str">
        <f>IF(C101&lt;&gt;"",COUNTA($C$10:C101),"")</f>
        <v/>
      </c>
      <c r="C101" s="169"/>
      <c r="D101" s="168"/>
      <c r="E101" s="170"/>
      <c r="F101" s="170"/>
      <c r="G101" s="169"/>
      <c r="H101" s="171"/>
      <c r="I101" s="168"/>
      <c r="J101" s="169"/>
      <c r="K101" s="169"/>
      <c r="L101" s="191" t="str">
        <f t="shared" si="1"/>
        <v/>
      </c>
      <c r="M101" s="173"/>
    </row>
    <row r="102" spans="1:13" ht="20.100000000000001" customHeight="1">
      <c r="A102" s="173"/>
      <c r="B102" s="190" t="str">
        <f>IF(C102&lt;&gt;"",COUNTA($C$10:C102),"")</f>
        <v/>
      </c>
      <c r="C102" s="169"/>
      <c r="D102" s="168"/>
      <c r="E102" s="170"/>
      <c r="F102" s="170"/>
      <c r="G102" s="169"/>
      <c r="H102" s="171"/>
      <c r="I102" s="168"/>
      <c r="J102" s="169"/>
      <c r="K102" s="169"/>
      <c r="L102" s="191" t="str">
        <f t="shared" si="1"/>
        <v/>
      </c>
      <c r="M102" s="173"/>
    </row>
    <row r="103" spans="1:13" ht="20.100000000000001" customHeight="1">
      <c r="A103" s="173"/>
      <c r="B103" s="190" t="str">
        <f>IF(C103&lt;&gt;"",COUNTA($C$10:C103),"")</f>
        <v/>
      </c>
      <c r="C103" s="169"/>
      <c r="D103" s="168"/>
      <c r="E103" s="170"/>
      <c r="F103" s="170"/>
      <c r="G103" s="169"/>
      <c r="H103" s="171"/>
      <c r="I103" s="168"/>
      <c r="J103" s="169"/>
      <c r="K103" s="169"/>
      <c r="L103" s="191" t="str">
        <f t="shared" si="1"/>
        <v/>
      </c>
      <c r="M103" s="173"/>
    </row>
    <row r="104" spans="1:13" ht="20.100000000000001" customHeight="1">
      <c r="A104" s="173"/>
      <c r="B104" s="190" t="str">
        <f>IF(C104&lt;&gt;"",COUNTA($C$10:C104),"")</f>
        <v/>
      </c>
      <c r="C104" s="169"/>
      <c r="D104" s="168"/>
      <c r="E104" s="170"/>
      <c r="F104" s="170"/>
      <c r="G104" s="169"/>
      <c r="H104" s="171"/>
      <c r="I104" s="168"/>
      <c r="J104" s="169"/>
      <c r="K104" s="169"/>
      <c r="L104" s="191" t="str">
        <f t="shared" si="1"/>
        <v/>
      </c>
      <c r="M104" s="173"/>
    </row>
    <row r="105" spans="1:13" ht="20.100000000000001" customHeight="1">
      <c r="A105" s="173"/>
      <c r="B105" s="190" t="str">
        <f>IF(C105&lt;&gt;"",COUNTA($C$10:C105),"")</f>
        <v/>
      </c>
      <c r="C105" s="169"/>
      <c r="D105" s="168"/>
      <c r="E105" s="170"/>
      <c r="F105" s="170"/>
      <c r="G105" s="169"/>
      <c r="H105" s="171"/>
      <c r="I105" s="168"/>
      <c r="J105" s="169"/>
      <c r="K105" s="169"/>
      <c r="L105" s="191" t="str">
        <f t="shared" si="1"/>
        <v/>
      </c>
      <c r="M105" s="173"/>
    </row>
    <row r="106" spans="1:13" ht="20.100000000000001" customHeight="1">
      <c r="A106" s="173"/>
      <c r="B106" s="190" t="str">
        <f>IF(C106&lt;&gt;"",COUNTA($C$10:C106),"")</f>
        <v/>
      </c>
      <c r="C106" s="169"/>
      <c r="D106" s="168"/>
      <c r="E106" s="170"/>
      <c r="F106" s="170"/>
      <c r="G106" s="169"/>
      <c r="H106" s="171"/>
      <c r="I106" s="168"/>
      <c r="J106" s="169"/>
      <c r="K106" s="169"/>
      <c r="L106" s="191" t="str">
        <f t="shared" si="1"/>
        <v/>
      </c>
      <c r="M106" s="173"/>
    </row>
    <row r="107" spans="1:13" ht="20.100000000000001" customHeight="1">
      <c r="A107" s="173"/>
      <c r="B107" s="190" t="str">
        <f>IF(C107&lt;&gt;"",COUNTA($C$10:C107),"")</f>
        <v/>
      </c>
      <c r="C107" s="169"/>
      <c r="D107" s="168"/>
      <c r="E107" s="170"/>
      <c r="F107" s="170"/>
      <c r="G107" s="169"/>
      <c r="H107" s="171"/>
      <c r="I107" s="168"/>
      <c r="J107" s="169"/>
      <c r="K107" s="169"/>
      <c r="L107" s="191" t="str">
        <f t="shared" si="1"/>
        <v/>
      </c>
      <c r="M107" s="173"/>
    </row>
    <row r="108" spans="1:13" ht="20.100000000000001" customHeight="1">
      <c r="A108" s="173"/>
      <c r="B108" s="190" t="str">
        <f>IF(C108&lt;&gt;"",COUNTA($C$10:C108),"")</f>
        <v/>
      </c>
      <c r="C108" s="169"/>
      <c r="D108" s="168"/>
      <c r="E108" s="170"/>
      <c r="F108" s="170"/>
      <c r="G108" s="169"/>
      <c r="H108" s="171"/>
      <c r="I108" s="168"/>
      <c r="J108" s="169"/>
      <c r="K108" s="169"/>
      <c r="L108" s="191" t="str">
        <f t="shared" si="1"/>
        <v/>
      </c>
      <c r="M108" s="173"/>
    </row>
    <row r="109" spans="1:13" ht="20.100000000000001" customHeight="1">
      <c r="A109" s="173"/>
      <c r="B109" s="190" t="str">
        <f>IF(C109&lt;&gt;"",COUNTA($C$10:C109),"")</f>
        <v/>
      </c>
      <c r="C109" s="169"/>
      <c r="D109" s="168"/>
      <c r="E109" s="170"/>
      <c r="F109" s="170"/>
      <c r="G109" s="169"/>
      <c r="H109" s="171"/>
      <c r="I109" s="168"/>
      <c r="J109" s="169"/>
      <c r="K109" s="169"/>
      <c r="L109" s="191" t="str">
        <f t="shared" si="1"/>
        <v/>
      </c>
      <c r="M109" s="173"/>
    </row>
    <row r="110" spans="1:13" ht="20.100000000000001" customHeight="1">
      <c r="A110" s="173"/>
      <c r="B110" s="190" t="str">
        <f>IF(C110&lt;&gt;"",COUNTA($C$10:C110),"")</f>
        <v/>
      </c>
      <c r="C110" s="169"/>
      <c r="D110" s="168"/>
      <c r="E110" s="170"/>
      <c r="F110" s="170"/>
      <c r="G110" s="169"/>
      <c r="H110" s="171"/>
      <c r="I110" s="168"/>
      <c r="J110" s="169"/>
      <c r="K110" s="169"/>
      <c r="L110" s="191" t="str">
        <f t="shared" si="1"/>
        <v/>
      </c>
      <c r="M110" s="173"/>
    </row>
    <row r="111" spans="1:13" ht="20.100000000000001" customHeight="1">
      <c r="A111" s="173"/>
      <c r="B111" s="190" t="str">
        <f>IF(C111&lt;&gt;"",COUNTA($C$10:C111),"")</f>
        <v/>
      </c>
      <c r="C111" s="169"/>
      <c r="D111" s="168"/>
      <c r="E111" s="170"/>
      <c r="F111" s="170"/>
      <c r="G111" s="169"/>
      <c r="H111" s="171"/>
      <c r="I111" s="168"/>
      <c r="J111" s="169"/>
      <c r="K111" s="169"/>
      <c r="L111" s="191" t="str">
        <f t="shared" si="1"/>
        <v/>
      </c>
      <c r="M111" s="173"/>
    </row>
    <row r="112" spans="1:13" ht="20.100000000000001" customHeight="1">
      <c r="A112" s="173"/>
      <c r="B112" s="190" t="str">
        <f>IF(C112&lt;&gt;"",COUNTA($C$10:C112),"")</f>
        <v/>
      </c>
      <c r="C112" s="169"/>
      <c r="D112" s="168"/>
      <c r="E112" s="170"/>
      <c r="F112" s="170"/>
      <c r="G112" s="169"/>
      <c r="H112" s="171"/>
      <c r="I112" s="168"/>
      <c r="J112" s="169"/>
      <c r="K112" s="169"/>
      <c r="L112" s="191" t="str">
        <f t="shared" si="1"/>
        <v/>
      </c>
      <c r="M112" s="173"/>
    </row>
    <row r="113" spans="1:13" ht="20.100000000000001" customHeight="1">
      <c r="A113" s="173"/>
      <c r="B113" s="190" t="str">
        <f>IF(C113&lt;&gt;"",COUNTA($C$10:C113),"")</f>
        <v/>
      </c>
      <c r="C113" s="169"/>
      <c r="D113" s="168"/>
      <c r="E113" s="170"/>
      <c r="F113" s="170"/>
      <c r="G113" s="169"/>
      <c r="H113" s="171"/>
      <c r="I113" s="168"/>
      <c r="J113" s="169"/>
      <c r="K113" s="169"/>
      <c r="L113" s="191" t="str">
        <f t="shared" si="1"/>
        <v/>
      </c>
      <c r="M113" s="173"/>
    </row>
    <row r="114" spans="1:13" ht="20.100000000000001" customHeight="1">
      <c r="A114" s="173"/>
      <c r="B114" s="190" t="str">
        <f>IF(C114&lt;&gt;"",COUNTA($C$10:C114),"")</f>
        <v/>
      </c>
      <c r="C114" s="169"/>
      <c r="D114" s="168"/>
      <c r="E114" s="170"/>
      <c r="F114" s="170"/>
      <c r="G114" s="169"/>
      <c r="H114" s="171"/>
      <c r="I114" s="168"/>
      <c r="J114" s="169"/>
      <c r="K114" s="169"/>
      <c r="L114" s="191" t="str">
        <f t="shared" si="1"/>
        <v/>
      </c>
      <c r="M114" s="173"/>
    </row>
    <row r="115" spans="1:13" ht="20.100000000000001" customHeight="1">
      <c r="A115" s="173"/>
      <c r="B115" s="190" t="str">
        <f>IF(C115&lt;&gt;"",COUNTA($C$10:C115),"")</f>
        <v/>
      </c>
      <c r="C115" s="169"/>
      <c r="D115" s="168"/>
      <c r="E115" s="170"/>
      <c r="F115" s="170"/>
      <c r="G115" s="169"/>
      <c r="H115" s="171"/>
      <c r="I115" s="168"/>
      <c r="J115" s="169"/>
      <c r="K115" s="169"/>
      <c r="L115" s="191" t="str">
        <f t="shared" si="1"/>
        <v/>
      </c>
      <c r="M115" s="173"/>
    </row>
    <row r="116" spans="1:13" ht="20.100000000000001" customHeight="1">
      <c r="A116" s="173"/>
      <c r="B116" s="190" t="str">
        <f>IF(C116&lt;&gt;"",COUNTA($C$10:C116),"")</f>
        <v/>
      </c>
      <c r="C116" s="169"/>
      <c r="D116" s="168"/>
      <c r="E116" s="170"/>
      <c r="F116" s="170"/>
      <c r="G116" s="169"/>
      <c r="H116" s="171"/>
      <c r="I116" s="168"/>
      <c r="J116" s="169"/>
      <c r="K116" s="169"/>
      <c r="L116" s="191" t="str">
        <f t="shared" si="1"/>
        <v/>
      </c>
      <c r="M116" s="173"/>
    </row>
    <row r="117" spans="1:13" ht="20.100000000000001" customHeight="1">
      <c r="A117" s="173"/>
      <c r="B117" s="190" t="str">
        <f>IF(C117&lt;&gt;"",COUNTA($C$10:C117),"")</f>
        <v/>
      </c>
      <c r="C117" s="169"/>
      <c r="D117" s="168"/>
      <c r="E117" s="170"/>
      <c r="F117" s="170"/>
      <c r="G117" s="169"/>
      <c r="H117" s="171"/>
      <c r="I117" s="168"/>
      <c r="J117" s="169"/>
      <c r="K117" s="169"/>
      <c r="L117" s="191" t="str">
        <f t="shared" si="1"/>
        <v/>
      </c>
      <c r="M117" s="173"/>
    </row>
    <row r="118" spans="1:13" ht="20.100000000000001" customHeight="1">
      <c r="A118" s="173"/>
      <c r="B118" s="190" t="str">
        <f>IF(C118&lt;&gt;"",COUNTA($C$10:C118),"")</f>
        <v/>
      </c>
      <c r="C118" s="169"/>
      <c r="D118" s="168"/>
      <c r="E118" s="170"/>
      <c r="F118" s="170"/>
      <c r="G118" s="169"/>
      <c r="H118" s="171"/>
      <c r="I118" s="168"/>
      <c r="J118" s="169"/>
      <c r="K118" s="169"/>
      <c r="L118" s="191" t="str">
        <f t="shared" si="1"/>
        <v/>
      </c>
      <c r="M118" s="173"/>
    </row>
    <row r="119" spans="1:13" ht="20.100000000000001" customHeight="1">
      <c r="A119" s="173"/>
      <c r="B119" s="190" t="str">
        <f>IF(C119&lt;&gt;"",COUNTA($C$10:C119),"")</f>
        <v/>
      </c>
      <c r="C119" s="169"/>
      <c r="D119" s="168"/>
      <c r="E119" s="170"/>
      <c r="F119" s="170"/>
      <c r="G119" s="169"/>
      <c r="H119" s="171"/>
      <c r="I119" s="168"/>
      <c r="J119" s="169"/>
      <c r="K119" s="169"/>
      <c r="L119" s="191" t="str">
        <f t="shared" si="1"/>
        <v/>
      </c>
      <c r="M119" s="173"/>
    </row>
    <row r="120" spans="1:13" ht="20.100000000000001" customHeight="1">
      <c r="A120" s="173"/>
      <c r="B120" s="190" t="str">
        <f>IF(C120&lt;&gt;"",COUNTA($C$10:C120),"")</f>
        <v/>
      </c>
      <c r="C120" s="169"/>
      <c r="D120" s="168"/>
      <c r="E120" s="170"/>
      <c r="F120" s="170"/>
      <c r="G120" s="169"/>
      <c r="H120" s="171"/>
      <c r="I120" s="168"/>
      <c r="J120" s="169"/>
      <c r="K120" s="169"/>
      <c r="L120" s="191" t="str">
        <f t="shared" si="1"/>
        <v/>
      </c>
      <c r="M120" s="173"/>
    </row>
    <row r="121" spans="1:13" ht="20.100000000000001" customHeight="1">
      <c r="A121" s="173"/>
      <c r="B121" s="190" t="str">
        <f>IF(C121&lt;&gt;"",COUNTA($C$10:C121),"")</f>
        <v/>
      </c>
      <c r="C121" s="169"/>
      <c r="D121" s="168"/>
      <c r="E121" s="170"/>
      <c r="F121" s="170"/>
      <c r="G121" s="169"/>
      <c r="H121" s="171"/>
      <c r="I121" s="168"/>
      <c r="J121" s="169"/>
      <c r="K121" s="169"/>
      <c r="L121" s="191" t="str">
        <f t="shared" si="1"/>
        <v/>
      </c>
      <c r="M121" s="173"/>
    </row>
    <row r="122" spans="1:13" ht="20.100000000000001" customHeight="1">
      <c r="A122" s="173"/>
      <c r="B122" s="190" t="str">
        <f>IF(C122&lt;&gt;"",COUNTA($C$10:C122),"")</f>
        <v/>
      </c>
      <c r="C122" s="169"/>
      <c r="D122" s="168"/>
      <c r="E122" s="170"/>
      <c r="F122" s="170"/>
      <c r="G122" s="169"/>
      <c r="H122" s="171"/>
      <c r="I122" s="168"/>
      <c r="J122" s="169"/>
      <c r="K122" s="169"/>
      <c r="L122" s="191" t="str">
        <f t="shared" si="1"/>
        <v/>
      </c>
      <c r="M122" s="173"/>
    </row>
    <row r="123" spans="1:13" ht="20.100000000000001" customHeight="1">
      <c r="A123" s="173"/>
      <c r="B123" s="190" t="str">
        <f>IF(C123&lt;&gt;"",COUNTA($C$10:C123),"")</f>
        <v/>
      </c>
      <c r="C123" s="169"/>
      <c r="D123" s="168"/>
      <c r="E123" s="170"/>
      <c r="F123" s="170"/>
      <c r="G123" s="169"/>
      <c r="H123" s="171"/>
      <c r="I123" s="168"/>
      <c r="J123" s="169"/>
      <c r="K123" s="169"/>
      <c r="L123" s="191" t="str">
        <f t="shared" si="1"/>
        <v/>
      </c>
      <c r="M123" s="173"/>
    </row>
    <row r="124" spans="1:13" ht="20.100000000000001" customHeight="1">
      <c r="A124" s="173"/>
      <c r="B124" s="190" t="str">
        <f>IF(C124&lt;&gt;"",COUNTA($C$10:C124),"")</f>
        <v/>
      </c>
      <c r="C124" s="169"/>
      <c r="D124" s="168"/>
      <c r="E124" s="170"/>
      <c r="F124" s="170"/>
      <c r="G124" s="169"/>
      <c r="H124" s="171"/>
      <c r="I124" s="168"/>
      <c r="J124" s="169"/>
      <c r="K124" s="169"/>
      <c r="L124" s="191" t="str">
        <f t="shared" si="1"/>
        <v/>
      </c>
      <c r="M124" s="173"/>
    </row>
    <row r="125" spans="1:13" ht="20.100000000000001" customHeight="1">
      <c r="A125" s="173"/>
      <c r="B125" s="190" t="str">
        <f>IF(C125&lt;&gt;"",COUNTA($C$10:C125),"")</f>
        <v/>
      </c>
      <c r="C125" s="169"/>
      <c r="D125" s="168"/>
      <c r="E125" s="170"/>
      <c r="F125" s="170"/>
      <c r="G125" s="169"/>
      <c r="H125" s="171"/>
      <c r="I125" s="168"/>
      <c r="J125" s="169"/>
      <c r="K125" s="169"/>
      <c r="L125" s="191" t="str">
        <f t="shared" si="1"/>
        <v/>
      </c>
      <c r="M125" s="173"/>
    </row>
    <row r="126" spans="1:13" ht="20.100000000000001" customHeight="1">
      <c r="A126" s="173"/>
      <c r="B126" s="190" t="str">
        <f>IF(C126&lt;&gt;"",COUNTA($C$10:C126),"")</f>
        <v/>
      </c>
      <c r="C126" s="169"/>
      <c r="D126" s="168"/>
      <c r="E126" s="170"/>
      <c r="F126" s="170"/>
      <c r="G126" s="169"/>
      <c r="H126" s="171"/>
      <c r="I126" s="168"/>
      <c r="J126" s="169"/>
      <c r="K126" s="169"/>
      <c r="L126" s="191" t="str">
        <f t="shared" si="1"/>
        <v/>
      </c>
      <c r="M126" s="173"/>
    </row>
    <row r="127" spans="1:13" ht="20.100000000000001" customHeight="1">
      <c r="A127" s="173"/>
      <c r="B127" s="190" t="str">
        <f>IF(C127&lt;&gt;"",COUNTA($C$10:C127),"")</f>
        <v/>
      </c>
      <c r="C127" s="169"/>
      <c r="D127" s="168"/>
      <c r="E127" s="170"/>
      <c r="F127" s="170"/>
      <c r="G127" s="169"/>
      <c r="H127" s="171"/>
      <c r="I127" s="168"/>
      <c r="J127" s="169"/>
      <c r="K127" s="169"/>
      <c r="L127" s="191" t="str">
        <f t="shared" si="1"/>
        <v/>
      </c>
      <c r="M127" s="173"/>
    </row>
    <row r="128" spans="1:13" ht="20.100000000000001" customHeight="1">
      <c r="A128" s="173"/>
      <c r="B128" s="190" t="str">
        <f>IF(C128&lt;&gt;"",COUNTA($C$10:C128),"")</f>
        <v/>
      </c>
      <c r="C128" s="169"/>
      <c r="D128" s="168"/>
      <c r="E128" s="170"/>
      <c r="F128" s="170"/>
      <c r="G128" s="169"/>
      <c r="H128" s="171"/>
      <c r="I128" s="168"/>
      <c r="J128" s="169"/>
      <c r="K128" s="169"/>
      <c r="L128" s="191" t="str">
        <f t="shared" si="1"/>
        <v/>
      </c>
      <c r="M128" s="173"/>
    </row>
    <row r="129" spans="1:13" ht="20.100000000000001" customHeight="1">
      <c r="A129" s="173"/>
      <c r="B129" s="190" t="str">
        <f>IF(C129&lt;&gt;"",COUNTA($C$10:C129),"")</f>
        <v/>
      </c>
      <c r="C129" s="169"/>
      <c r="D129" s="168"/>
      <c r="E129" s="170"/>
      <c r="F129" s="170"/>
      <c r="G129" s="169"/>
      <c r="H129" s="171"/>
      <c r="I129" s="168"/>
      <c r="J129" s="169"/>
      <c r="K129" s="169"/>
      <c r="L129" s="191" t="str">
        <f t="shared" si="1"/>
        <v/>
      </c>
      <c r="M129" s="173"/>
    </row>
    <row r="130" spans="1:13" ht="20.100000000000001" customHeight="1">
      <c r="A130" s="173"/>
      <c r="B130" s="190" t="str">
        <f>IF(C130&lt;&gt;"",COUNTA($C$10:C130),"")</f>
        <v/>
      </c>
      <c r="C130" s="169"/>
      <c r="D130" s="168"/>
      <c r="E130" s="170"/>
      <c r="F130" s="170"/>
      <c r="G130" s="169"/>
      <c r="H130" s="171"/>
      <c r="I130" s="168"/>
      <c r="J130" s="169"/>
      <c r="K130" s="169"/>
      <c r="L130" s="191" t="str">
        <f t="shared" si="1"/>
        <v/>
      </c>
      <c r="M130" s="173"/>
    </row>
    <row r="131" spans="1:13" ht="20.100000000000001" customHeight="1">
      <c r="A131" s="173"/>
      <c r="B131" s="190" t="str">
        <f>IF(C131&lt;&gt;"",COUNTA($C$10:C131),"")</f>
        <v/>
      </c>
      <c r="C131" s="169"/>
      <c r="D131" s="168"/>
      <c r="E131" s="170"/>
      <c r="F131" s="170"/>
      <c r="G131" s="169"/>
      <c r="H131" s="171"/>
      <c r="I131" s="168"/>
      <c r="J131" s="169"/>
      <c r="K131" s="169"/>
      <c r="L131" s="191" t="str">
        <f t="shared" si="1"/>
        <v/>
      </c>
      <c r="M131" s="173"/>
    </row>
    <row r="132" spans="1:13" ht="20.100000000000001" customHeight="1">
      <c r="A132" s="173"/>
      <c r="B132" s="190" t="str">
        <f>IF(C132&lt;&gt;"",COUNTA($C$10:C132),"")</f>
        <v/>
      </c>
      <c r="C132" s="169"/>
      <c r="D132" s="168"/>
      <c r="E132" s="170"/>
      <c r="F132" s="170"/>
      <c r="G132" s="169"/>
      <c r="H132" s="171"/>
      <c r="I132" s="168"/>
      <c r="J132" s="169"/>
      <c r="K132" s="169"/>
      <c r="L132" s="191" t="str">
        <f t="shared" si="1"/>
        <v/>
      </c>
      <c r="M132" s="173"/>
    </row>
    <row r="133" spans="1:13" ht="20.100000000000001" customHeight="1">
      <c r="A133" s="173"/>
      <c r="B133" s="190" t="str">
        <f>IF(C133&lt;&gt;"",COUNTA($C$10:C133),"")</f>
        <v/>
      </c>
      <c r="C133" s="169"/>
      <c r="D133" s="168"/>
      <c r="E133" s="170"/>
      <c r="F133" s="170"/>
      <c r="G133" s="169"/>
      <c r="H133" s="171"/>
      <c r="I133" s="168"/>
      <c r="J133" s="169"/>
      <c r="K133" s="169"/>
      <c r="L133" s="191" t="str">
        <f t="shared" si="1"/>
        <v/>
      </c>
      <c r="M133" s="173"/>
    </row>
    <row r="134" spans="1:13" ht="20.100000000000001" customHeight="1">
      <c r="A134" s="173"/>
      <c r="B134" s="190" t="str">
        <f>IF(C134&lt;&gt;"",COUNTA($C$10:C134),"")</f>
        <v/>
      </c>
      <c r="C134" s="169"/>
      <c r="D134" s="168"/>
      <c r="E134" s="170"/>
      <c r="F134" s="170"/>
      <c r="G134" s="169"/>
      <c r="H134" s="171"/>
      <c r="I134" s="168"/>
      <c r="J134" s="169"/>
      <c r="K134" s="169"/>
      <c r="L134" s="191" t="str">
        <f t="shared" si="1"/>
        <v/>
      </c>
      <c r="M134" s="173"/>
    </row>
    <row r="135" spans="1:13" ht="20.100000000000001" customHeight="1">
      <c r="A135" s="173"/>
      <c r="B135" s="190" t="str">
        <f>IF(C135&lt;&gt;"",COUNTA($C$10:C135),"")</f>
        <v/>
      </c>
      <c r="C135" s="169"/>
      <c r="D135" s="168"/>
      <c r="E135" s="170"/>
      <c r="F135" s="170"/>
      <c r="G135" s="169"/>
      <c r="H135" s="171"/>
      <c r="I135" s="168"/>
      <c r="J135" s="169"/>
      <c r="K135" s="169"/>
      <c r="L135" s="191" t="str">
        <f t="shared" si="1"/>
        <v/>
      </c>
      <c r="M135" s="173"/>
    </row>
    <row r="136" spans="1:13" ht="20.100000000000001" customHeight="1">
      <c r="A136" s="173"/>
      <c r="B136" s="190" t="str">
        <f>IF(C136&lt;&gt;"",COUNTA($C$10:C136),"")</f>
        <v/>
      </c>
      <c r="C136" s="169"/>
      <c r="D136" s="168"/>
      <c r="E136" s="170"/>
      <c r="F136" s="170"/>
      <c r="G136" s="169"/>
      <c r="H136" s="171"/>
      <c r="I136" s="168"/>
      <c r="J136" s="169"/>
      <c r="K136" s="169"/>
      <c r="L136" s="191" t="str">
        <f t="shared" si="1"/>
        <v/>
      </c>
      <c r="M136" s="173"/>
    </row>
    <row r="137" spans="1:13" ht="20.100000000000001" customHeight="1">
      <c r="A137" s="173"/>
      <c r="B137" s="190" t="str">
        <f>IF(C137&lt;&gt;"",COUNTA($C$10:C137),"")</f>
        <v/>
      </c>
      <c r="C137" s="169"/>
      <c r="D137" s="168"/>
      <c r="E137" s="170"/>
      <c r="F137" s="170"/>
      <c r="G137" s="169"/>
      <c r="H137" s="171"/>
      <c r="I137" s="168"/>
      <c r="J137" s="169"/>
      <c r="K137" s="169"/>
      <c r="L137" s="191" t="str">
        <f t="shared" si="1"/>
        <v/>
      </c>
      <c r="M137" s="173"/>
    </row>
    <row r="138" spans="1:13" ht="20.100000000000001" customHeight="1">
      <c r="A138" s="173"/>
      <c r="B138" s="190" t="str">
        <f>IF(C138&lt;&gt;"",COUNTA($C$10:C138),"")</f>
        <v/>
      </c>
      <c r="C138" s="169"/>
      <c r="D138" s="168"/>
      <c r="E138" s="170"/>
      <c r="F138" s="170"/>
      <c r="G138" s="169"/>
      <c r="H138" s="171"/>
      <c r="I138" s="168"/>
      <c r="J138" s="169"/>
      <c r="K138" s="169"/>
      <c r="L138" s="191" t="str">
        <f t="shared" si="1"/>
        <v/>
      </c>
      <c r="M138" s="173"/>
    </row>
    <row r="139" spans="1:13" ht="20.100000000000001" customHeight="1">
      <c r="A139" s="173"/>
      <c r="B139" s="190" t="str">
        <f>IF(C139&lt;&gt;"",COUNTA($C$10:C139),"")</f>
        <v/>
      </c>
      <c r="C139" s="169"/>
      <c r="D139" s="168"/>
      <c r="E139" s="170"/>
      <c r="F139" s="170"/>
      <c r="G139" s="169"/>
      <c r="H139" s="171"/>
      <c r="I139" s="168"/>
      <c r="J139" s="169"/>
      <c r="K139" s="169"/>
      <c r="L139" s="191" t="str">
        <f t="shared" ref="L139:L202" si="2">IF(K139="Keuangan","Akuntansi",IF(K139="Teknik Informatika Komputer","Teknik Komputer dan Jaringan",IF(K139="Teknik Otomotif","Teknik Kendaraan Ringan",IF(K139="Teknik Elektronika","Teknik Audio Video",IF(K139="Teknik Mesin","Teknik Pemesinan","")))))</f>
        <v/>
      </c>
      <c r="M139" s="173"/>
    </row>
    <row r="140" spans="1:13" ht="20.100000000000001" customHeight="1">
      <c r="A140" s="173"/>
      <c r="B140" s="190" t="str">
        <f>IF(C140&lt;&gt;"",COUNTA($C$10:C140),"")</f>
        <v/>
      </c>
      <c r="C140" s="169"/>
      <c r="D140" s="168"/>
      <c r="E140" s="170"/>
      <c r="F140" s="170"/>
      <c r="G140" s="169"/>
      <c r="H140" s="171"/>
      <c r="I140" s="168"/>
      <c r="J140" s="169"/>
      <c r="K140" s="169"/>
      <c r="L140" s="191" t="str">
        <f t="shared" si="2"/>
        <v/>
      </c>
      <c r="M140" s="173"/>
    </row>
    <row r="141" spans="1:13" ht="20.100000000000001" customHeight="1">
      <c r="A141" s="173"/>
      <c r="B141" s="190" t="str">
        <f>IF(C141&lt;&gt;"",COUNTA($C$10:C141),"")</f>
        <v/>
      </c>
      <c r="C141" s="169"/>
      <c r="D141" s="168"/>
      <c r="E141" s="170"/>
      <c r="F141" s="170"/>
      <c r="G141" s="169"/>
      <c r="H141" s="171"/>
      <c r="I141" s="168"/>
      <c r="J141" s="169"/>
      <c r="K141" s="169"/>
      <c r="L141" s="191" t="str">
        <f t="shared" si="2"/>
        <v/>
      </c>
      <c r="M141" s="173"/>
    </row>
    <row r="142" spans="1:13" ht="20.100000000000001" customHeight="1">
      <c r="A142" s="173"/>
      <c r="B142" s="190" t="str">
        <f>IF(C142&lt;&gt;"",COUNTA($C$10:C142),"")</f>
        <v/>
      </c>
      <c r="C142" s="169"/>
      <c r="D142" s="168"/>
      <c r="E142" s="170"/>
      <c r="F142" s="170"/>
      <c r="G142" s="169"/>
      <c r="H142" s="171"/>
      <c r="I142" s="168"/>
      <c r="J142" s="169"/>
      <c r="K142" s="169"/>
      <c r="L142" s="191" t="str">
        <f t="shared" si="2"/>
        <v/>
      </c>
      <c r="M142" s="173"/>
    </row>
    <row r="143" spans="1:13" ht="20.100000000000001" customHeight="1">
      <c r="A143" s="173"/>
      <c r="B143" s="190" t="str">
        <f>IF(C143&lt;&gt;"",COUNTA($C$10:C143),"")</f>
        <v/>
      </c>
      <c r="C143" s="169"/>
      <c r="D143" s="168"/>
      <c r="E143" s="170"/>
      <c r="F143" s="170"/>
      <c r="G143" s="169"/>
      <c r="H143" s="171"/>
      <c r="I143" s="168"/>
      <c r="J143" s="169"/>
      <c r="K143" s="169"/>
      <c r="L143" s="191" t="str">
        <f t="shared" si="2"/>
        <v/>
      </c>
      <c r="M143" s="173"/>
    </row>
    <row r="144" spans="1:13" ht="20.100000000000001" customHeight="1">
      <c r="A144" s="173"/>
      <c r="B144" s="190" t="str">
        <f>IF(C144&lt;&gt;"",COUNTA($C$10:C144),"")</f>
        <v/>
      </c>
      <c r="C144" s="169"/>
      <c r="D144" s="168"/>
      <c r="E144" s="170"/>
      <c r="F144" s="170"/>
      <c r="G144" s="169"/>
      <c r="H144" s="171"/>
      <c r="I144" s="168"/>
      <c r="J144" s="169"/>
      <c r="K144" s="169"/>
      <c r="L144" s="191" t="str">
        <f t="shared" si="2"/>
        <v/>
      </c>
      <c r="M144" s="173"/>
    </row>
    <row r="145" spans="1:13" ht="20.100000000000001" customHeight="1">
      <c r="A145" s="173"/>
      <c r="B145" s="190" t="str">
        <f>IF(C145&lt;&gt;"",COUNTA($C$10:C145),"")</f>
        <v/>
      </c>
      <c r="C145" s="169"/>
      <c r="D145" s="168"/>
      <c r="E145" s="170"/>
      <c r="F145" s="170"/>
      <c r="G145" s="169"/>
      <c r="H145" s="171"/>
      <c r="I145" s="168"/>
      <c r="J145" s="169"/>
      <c r="K145" s="169"/>
      <c r="L145" s="191" t="str">
        <f t="shared" si="2"/>
        <v/>
      </c>
      <c r="M145" s="173"/>
    </row>
    <row r="146" spans="1:13" ht="20.100000000000001" customHeight="1">
      <c r="A146" s="173"/>
      <c r="B146" s="190" t="str">
        <f>IF(C146&lt;&gt;"",COUNTA($C$10:C146),"")</f>
        <v/>
      </c>
      <c r="C146" s="169"/>
      <c r="D146" s="168"/>
      <c r="E146" s="170"/>
      <c r="F146" s="170"/>
      <c r="G146" s="169"/>
      <c r="H146" s="171"/>
      <c r="I146" s="168"/>
      <c r="J146" s="169"/>
      <c r="K146" s="169"/>
      <c r="L146" s="191" t="str">
        <f t="shared" si="2"/>
        <v/>
      </c>
      <c r="M146" s="173"/>
    </row>
    <row r="147" spans="1:13" ht="20.100000000000001" customHeight="1">
      <c r="A147" s="173"/>
      <c r="B147" s="190" t="str">
        <f>IF(C147&lt;&gt;"",COUNTA($C$10:C147),"")</f>
        <v/>
      </c>
      <c r="C147" s="169"/>
      <c r="D147" s="168"/>
      <c r="E147" s="170"/>
      <c r="F147" s="170"/>
      <c r="G147" s="169"/>
      <c r="H147" s="171"/>
      <c r="I147" s="168"/>
      <c r="J147" s="169"/>
      <c r="K147" s="169"/>
      <c r="L147" s="191" t="str">
        <f t="shared" si="2"/>
        <v/>
      </c>
      <c r="M147" s="173"/>
    </row>
    <row r="148" spans="1:13" ht="20.100000000000001" customHeight="1">
      <c r="A148" s="173"/>
      <c r="B148" s="190" t="str">
        <f>IF(C148&lt;&gt;"",COUNTA($C$10:C148),"")</f>
        <v/>
      </c>
      <c r="C148" s="169"/>
      <c r="D148" s="168"/>
      <c r="E148" s="170"/>
      <c r="F148" s="170"/>
      <c r="G148" s="169"/>
      <c r="H148" s="171"/>
      <c r="I148" s="168"/>
      <c r="J148" s="169"/>
      <c r="K148" s="169"/>
      <c r="L148" s="191" t="str">
        <f t="shared" si="2"/>
        <v/>
      </c>
      <c r="M148" s="173"/>
    </row>
    <row r="149" spans="1:13" ht="20.100000000000001" customHeight="1">
      <c r="A149" s="173"/>
      <c r="B149" s="190" t="str">
        <f>IF(C149&lt;&gt;"",COUNTA($C$10:C149),"")</f>
        <v/>
      </c>
      <c r="C149" s="169"/>
      <c r="D149" s="168"/>
      <c r="E149" s="170"/>
      <c r="F149" s="170"/>
      <c r="G149" s="169"/>
      <c r="H149" s="171"/>
      <c r="I149" s="168"/>
      <c r="J149" s="169"/>
      <c r="K149" s="169"/>
      <c r="L149" s="191" t="str">
        <f t="shared" si="2"/>
        <v/>
      </c>
      <c r="M149" s="173"/>
    </row>
    <row r="150" spans="1:13" ht="20.100000000000001" customHeight="1">
      <c r="A150" s="173"/>
      <c r="B150" s="190" t="str">
        <f>IF(C150&lt;&gt;"",COUNTA($C$10:C150),"")</f>
        <v/>
      </c>
      <c r="C150" s="169"/>
      <c r="D150" s="168"/>
      <c r="E150" s="170"/>
      <c r="F150" s="170"/>
      <c r="G150" s="169"/>
      <c r="H150" s="171"/>
      <c r="I150" s="168"/>
      <c r="J150" s="169"/>
      <c r="K150" s="169"/>
      <c r="L150" s="191" t="str">
        <f t="shared" si="2"/>
        <v/>
      </c>
      <c r="M150" s="173"/>
    </row>
    <row r="151" spans="1:13" ht="20.100000000000001" customHeight="1">
      <c r="A151" s="173"/>
      <c r="B151" s="190" t="str">
        <f>IF(C151&lt;&gt;"",COUNTA($C$10:C151),"")</f>
        <v/>
      </c>
      <c r="C151" s="169"/>
      <c r="D151" s="168"/>
      <c r="E151" s="170"/>
      <c r="F151" s="170"/>
      <c r="G151" s="169"/>
      <c r="H151" s="171"/>
      <c r="I151" s="168"/>
      <c r="J151" s="169"/>
      <c r="K151" s="169"/>
      <c r="L151" s="191" t="str">
        <f t="shared" si="2"/>
        <v/>
      </c>
      <c r="M151" s="173"/>
    </row>
    <row r="152" spans="1:13" ht="20.100000000000001" customHeight="1">
      <c r="A152" s="173"/>
      <c r="B152" s="190" t="str">
        <f>IF(C152&lt;&gt;"",COUNTA($C$10:C152),"")</f>
        <v/>
      </c>
      <c r="C152" s="169"/>
      <c r="D152" s="168"/>
      <c r="E152" s="170"/>
      <c r="F152" s="170"/>
      <c r="G152" s="169"/>
      <c r="H152" s="171"/>
      <c r="I152" s="168"/>
      <c r="J152" s="169"/>
      <c r="K152" s="169"/>
      <c r="L152" s="191" t="str">
        <f t="shared" si="2"/>
        <v/>
      </c>
      <c r="M152" s="173"/>
    </row>
    <row r="153" spans="1:13" ht="20.100000000000001" customHeight="1">
      <c r="A153" s="173"/>
      <c r="B153" s="190" t="str">
        <f>IF(C153&lt;&gt;"",COUNTA($C$10:C153),"")</f>
        <v/>
      </c>
      <c r="C153" s="169"/>
      <c r="D153" s="168"/>
      <c r="E153" s="170"/>
      <c r="F153" s="170"/>
      <c r="G153" s="169"/>
      <c r="H153" s="171"/>
      <c r="I153" s="168"/>
      <c r="J153" s="169"/>
      <c r="K153" s="169"/>
      <c r="L153" s="191" t="str">
        <f t="shared" si="2"/>
        <v/>
      </c>
      <c r="M153" s="173"/>
    </row>
    <row r="154" spans="1:13" ht="20.100000000000001" customHeight="1">
      <c r="A154" s="173"/>
      <c r="B154" s="190" t="str">
        <f>IF(C154&lt;&gt;"",COUNTA($C$10:C154),"")</f>
        <v/>
      </c>
      <c r="C154" s="169"/>
      <c r="D154" s="168"/>
      <c r="E154" s="170"/>
      <c r="F154" s="170"/>
      <c r="G154" s="169"/>
      <c r="H154" s="171"/>
      <c r="I154" s="168"/>
      <c r="J154" s="169"/>
      <c r="K154" s="169"/>
      <c r="L154" s="191" t="str">
        <f t="shared" si="2"/>
        <v/>
      </c>
      <c r="M154" s="173"/>
    </row>
    <row r="155" spans="1:13" ht="20.100000000000001" customHeight="1">
      <c r="A155" s="173"/>
      <c r="B155" s="190" t="str">
        <f>IF(C155&lt;&gt;"",COUNTA($C$10:C155),"")</f>
        <v/>
      </c>
      <c r="C155" s="169"/>
      <c r="D155" s="168"/>
      <c r="E155" s="170"/>
      <c r="F155" s="170"/>
      <c r="G155" s="169"/>
      <c r="H155" s="171"/>
      <c r="I155" s="168"/>
      <c r="J155" s="169"/>
      <c r="K155" s="169"/>
      <c r="L155" s="191" t="str">
        <f t="shared" si="2"/>
        <v/>
      </c>
      <c r="M155" s="173"/>
    </row>
    <row r="156" spans="1:13" ht="20.100000000000001" customHeight="1">
      <c r="A156" s="173"/>
      <c r="B156" s="190" t="str">
        <f>IF(C156&lt;&gt;"",COUNTA($C$10:C156),"")</f>
        <v/>
      </c>
      <c r="C156" s="169"/>
      <c r="D156" s="168"/>
      <c r="E156" s="170"/>
      <c r="F156" s="170"/>
      <c r="G156" s="169"/>
      <c r="H156" s="171"/>
      <c r="I156" s="168"/>
      <c r="J156" s="169"/>
      <c r="K156" s="169"/>
      <c r="L156" s="191" t="str">
        <f t="shared" si="2"/>
        <v/>
      </c>
      <c r="M156" s="173"/>
    </row>
    <row r="157" spans="1:13" ht="20.100000000000001" customHeight="1">
      <c r="A157" s="173"/>
      <c r="B157" s="190" t="str">
        <f>IF(C157&lt;&gt;"",COUNTA($C$10:C157),"")</f>
        <v/>
      </c>
      <c r="C157" s="169"/>
      <c r="D157" s="168"/>
      <c r="E157" s="170"/>
      <c r="F157" s="170"/>
      <c r="G157" s="169"/>
      <c r="H157" s="171"/>
      <c r="I157" s="168"/>
      <c r="J157" s="169"/>
      <c r="K157" s="169"/>
      <c r="L157" s="191" t="str">
        <f t="shared" si="2"/>
        <v/>
      </c>
      <c r="M157" s="173"/>
    </row>
    <row r="158" spans="1:13" ht="20.100000000000001" customHeight="1">
      <c r="A158" s="173"/>
      <c r="B158" s="190" t="str">
        <f>IF(C158&lt;&gt;"",COUNTA($C$10:C158),"")</f>
        <v/>
      </c>
      <c r="C158" s="169"/>
      <c r="D158" s="168"/>
      <c r="E158" s="170"/>
      <c r="F158" s="170"/>
      <c r="G158" s="169"/>
      <c r="H158" s="171"/>
      <c r="I158" s="168"/>
      <c r="J158" s="169"/>
      <c r="K158" s="169"/>
      <c r="L158" s="191" t="str">
        <f t="shared" si="2"/>
        <v/>
      </c>
      <c r="M158" s="173"/>
    </row>
    <row r="159" spans="1:13" ht="20.100000000000001" customHeight="1">
      <c r="A159" s="173"/>
      <c r="B159" s="190" t="str">
        <f>IF(C159&lt;&gt;"",COUNTA($C$10:C159),"")</f>
        <v/>
      </c>
      <c r="C159" s="169"/>
      <c r="D159" s="168"/>
      <c r="E159" s="170"/>
      <c r="F159" s="170"/>
      <c r="G159" s="169"/>
      <c r="H159" s="171"/>
      <c r="I159" s="168"/>
      <c r="J159" s="169"/>
      <c r="K159" s="169"/>
      <c r="L159" s="191" t="str">
        <f t="shared" si="2"/>
        <v/>
      </c>
      <c r="M159" s="173"/>
    </row>
    <row r="160" spans="1:13" ht="20.100000000000001" customHeight="1">
      <c r="A160" s="173"/>
      <c r="B160" s="190" t="str">
        <f>IF(C160&lt;&gt;"",COUNTA($C$10:C160),"")</f>
        <v/>
      </c>
      <c r="C160" s="169"/>
      <c r="D160" s="168"/>
      <c r="E160" s="170"/>
      <c r="F160" s="170"/>
      <c r="G160" s="169"/>
      <c r="H160" s="171"/>
      <c r="I160" s="168"/>
      <c r="J160" s="169"/>
      <c r="K160" s="169"/>
      <c r="L160" s="191" t="str">
        <f t="shared" si="2"/>
        <v/>
      </c>
      <c r="M160" s="173"/>
    </row>
    <row r="161" spans="1:13" ht="20.100000000000001" customHeight="1">
      <c r="A161" s="173"/>
      <c r="B161" s="190" t="str">
        <f>IF(C161&lt;&gt;"",COUNTA($C$10:C161),"")</f>
        <v/>
      </c>
      <c r="C161" s="169"/>
      <c r="D161" s="168"/>
      <c r="E161" s="170"/>
      <c r="F161" s="170"/>
      <c r="G161" s="169"/>
      <c r="H161" s="171"/>
      <c r="I161" s="168"/>
      <c r="J161" s="169"/>
      <c r="K161" s="169"/>
      <c r="L161" s="191" t="str">
        <f t="shared" si="2"/>
        <v/>
      </c>
      <c r="M161" s="173"/>
    </row>
    <row r="162" spans="1:13" ht="20.100000000000001" customHeight="1">
      <c r="A162" s="173"/>
      <c r="B162" s="190" t="str">
        <f>IF(C162&lt;&gt;"",COUNTA($C$10:C162),"")</f>
        <v/>
      </c>
      <c r="C162" s="169"/>
      <c r="D162" s="168"/>
      <c r="E162" s="170"/>
      <c r="F162" s="170"/>
      <c r="G162" s="169"/>
      <c r="H162" s="171"/>
      <c r="I162" s="168"/>
      <c r="J162" s="169"/>
      <c r="K162" s="169"/>
      <c r="L162" s="191" t="str">
        <f t="shared" si="2"/>
        <v/>
      </c>
      <c r="M162" s="173"/>
    </row>
    <row r="163" spans="1:13" ht="20.100000000000001" customHeight="1">
      <c r="A163" s="173"/>
      <c r="B163" s="190" t="str">
        <f>IF(C163&lt;&gt;"",COUNTA($C$10:C163),"")</f>
        <v/>
      </c>
      <c r="C163" s="169"/>
      <c r="D163" s="168"/>
      <c r="E163" s="170"/>
      <c r="F163" s="170"/>
      <c r="G163" s="169"/>
      <c r="H163" s="171"/>
      <c r="I163" s="168"/>
      <c r="J163" s="169"/>
      <c r="K163" s="169"/>
      <c r="L163" s="191" t="str">
        <f t="shared" si="2"/>
        <v/>
      </c>
      <c r="M163" s="173"/>
    </row>
    <row r="164" spans="1:13" ht="20.100000000000001" customHeight="1">
      <c r="A164" s="173"/>
      <c r="B164" s="190" t="str">
        <f>IF(C164&lt;&gt;"",COUNTA($C$10:C164),"")</f>
        <v/>
      </c>
      <c r="C164" s="169"/>
      <c r="D164" s="168"/>
      <c r="E164" s="170"/>
      <c r="F164" s="170"/>
      <c r="G164" s="169"/>
      <c r="H164" s="171"/>
      <c r="I164" s="168"/>
      <c r="J164" s="169"/>
      <c r="K164" s="169"/>
      <c r="L164" s="191" t="str">
        <f t="shared" si="2"/>
        <v/>
      </c>
      <c r="M164" s="173"/>
    </row>
    <row r="165" spans="1:13" ht="20.100000000000001" customHeight="1">
      <c r="A165" s="173"/>
      <c r="B165" s="190" t="str">
        <f>IF(C165&lt;&gt;"",COUNTA($C$10:C165),"")</f>
        <v/>
      </c>
      <c r="C165" s="169"/>
      <c r="D165" s="168"/>
      <c r="E165" s="170"/>
      <c r="F165" s="170"/>
      <c r="G165" s="169"/>
      <c r="H165" s="171"/>
      <c r="I165" s="168"/>
      <c r="J165" s="169"/>
      <c r="K165" s="169"/>
      <c r="L165" s="191" t="str">
        <f t="shared" si="2"/>
        <v/>
      </c>
      <c r="M165" s="173"/>
    </row>
    <row r="166" spans="1:13" ht="20.100000000000001" customHeight="1">
      <c r="A166" s="173"/>
      <c r="B166" s="190" t="str">
        <f>IF(C166&lt;&gt;"",COUNTA($C$10:C166),"")</f>
        <v/>
      </c>
      <c r="C166" s="169"/>
      <c r="D166" s="168"/>
      <c r="E166" s="170"/>
      <c r="F166" s="170"/>
      <c r="G166" s="169"/>
      <c r="H166" s="171"/>
      <c r="I166" s="168"/>
      <c r="J166" s="169"/>
      <c r="K166" s="169"/>
      <c r="L166" s="191" t="str">
        <f t="shared" si="2"/>
        <v/>
      </c>
      <c r="M166" s="173"/>
    </row>
    <row r="167" spans="1:13" ht="20.100000000000001" customHeight="1">
      <c r="A167" s="173"/>
      <c r="B167" s="190" t="str">
        <f>IF(C167&lt;&gt;"",COUNTA($C$10:C167),"")</f>
        <v/>
      </c>
      <c r="C167" s="169"/>
      <c r="D167" s="168"/>
      <c r="E167" s="170"/>
      <c r="F167" s="170"/>
      <c r="G167" s="169"/>
      <c r="H167" s="171"/>
      <c r="I167" s="168"/>
      <c r="J167" s="169"/>
      <c r="K167" s="169"/>
      <c r="L167" s="191" t="str">
        <f t="shared" si="2"/>
        <v/>
      </c>
      <c r="M167" s="173"/>
    </row>
    <row r="168" spans="1:13" ht="20.100000000000001" customHeight="1">
      <c r="A168" s="173"/>
      <c r="B168" s="190" t="str">
        <f>IF(C168&lt;&gt;"",COUNTA($C$10:C168),"")</f>
        <v/>
      </c>
      <c r="C168" s="169"/>
      <c r="D168" s="168"/>
      <c r="E168" s="170"/>
      <c r="F168" s="170"/>
      <c r="G168" s="169"/>
      <c r="H168" s="171"/>
      <c r="I168" s="168"/>
      <c r="J168" s="169"/>
      <c r="K168" s="169"/>
      <c r="L168" s="191" t="str">
        <f t="shared" si="2"/>
        <v/>
      </c>
      <c r="M168" s="173"/>
    </row>
    <row r="169" spans="1:13" ht="20.100000000000001" customHeight="1">
      <c r="A169" s="173"/>
      <c r="B169" s="190" t="str">
        <f>IF(C169&lt;&gt;"",COUNTA($C$10:C169),"")</f>
        <v/>
      </c>
      <c r="C169" s="169"/>
      <c r="D169" s="168"/>
      <c r="E169" s="170"/>
      <c r="F169" s="170"/>
      <c r="G169" s="169"/>
      <c r="H169" s="171"/>
      <c r="I169" s="168"/>
      <c r="J169" s="169"/>
      <c r="K169" s="169"/>
      <c r="L169" s="191" t="str">
        <f t="shared" si="2"/>
        <v/>
      </c>
      <c r="M169" s="173"/>
    </row>
    <row r="170" spans="1:13" ht="20.100000000000001" customHeight="1">
      <c r="A170" s="173"/>
      <c r="B170" s="190" t="str">
        <f>IF(C170&lt;&gt;"",COUNTA($C$10:C170),"")</f>
        <v/>
      </c>
      <c r="C170" s="169"/>
      <c r="D170" s="168"/>
      <c r="E170" s="170"/>
      <c r="F170" s="170"/>
      <c r="G170" s="169"/>
      <c r="H170" s="171"/>
      <c r="I170" s="168"/>
      <c r="J170" s="169"/>
      <c r="K170" s="169"/>
      <c r="L170" s="191" t="str">
        <f t="shared" si="2"/>
        <v/>
      </c>
      <c r="M170" s="173"/>
    </row>
    <row r="171" spans="1:13" ht="20.100000000000001" customHeight="1">
      <c r="A171" s="173"/>
      <c r="B171" s="190" t="str">
        <f>IF(C171&lt;&gt;"",COUNTA($C$10:C171),"")</f>
        <v/>
      </c>
      <c r="C171" s="169"/>
      <c r="D171" s="168"/>
      <c r="E171" s="170"/>
      <c r="F171" s="170"/>
      <c r="G171" s="169"/>
      <c r="H171" s="171"/>
      <c r="I171" s="168"/>
      <c r="J171" s="169"/>
      <c r="K171" s="169"/>
      <c r="L171" s="191" t="str">
        <f t="shared" si="2"/>
        <v/>
      </c>
      <c r="M171" s="173"/>
    </row>
    <row r="172" spans="1:13" ht="20.100000000000001" customHeight="1">
      <c r="A172" s="173"/>
      <c r="B172" s="190" t="str">
        <f>IF(C172&lt;&gt;"",COUNTA($C$10:C172),"")</f>
        <v/>
      </c>
      <c r="C172" s="169"/>
      <c r="D172" s="168"/>
      <c r="E172" s="170"/>
      <c r="F172" s="170"/>
      <c r="G172" s="169"/>
      <c r="H172" s="171"/>
      <c r="I172" s="168"/>
      <c r="J172" s="169"/>
      <c r="K172" s="169"/>
      <c r="L172" s="191" t="str">
        <f t="shared" si="2"/>
        <v/>
      </c>
      <c r="M172" s="173"/>
    </row>
    <row r="173" spans="1:13" ht="20.100000000000001" customHeight="1">
      <c r="A173" s="173"/>
      <c r="B173" s="190" t="str">
        <f>IF(C173&lt;&gt;"",COUNTA($C$10:C173),"")</f>
        <v/>
      </c>
      <c r="C173" s="169"/>
      <c r="D173" s="168"/>
      <c r="E173" s="170"/>
      <c r="F173" s="170"/>
      <c r="G173" s="169"/>
      <c r="H173" s="171"/>
      <c r="I173" s="168"/>
      <c r="J173" s="169"/>
      <c r="K173" s="169"/>
      <c r="L173" s="191" t="str">
        <f t="shared" si="2"/>
        <v/>
      </c>
      <c r="M173" s="173"/>
    </row>
    <row r="174" spans="1:13" ht="20.100000000000001" customHeight="1">
      <c r="A174" s="173"/>
      <c r="B174" s="190" t="str">
        <f>IF(C174&lt;&gt;"",COUNTA($C$10:C174),"")</f>
        <v/>
      </c>
      <c r="C174" s="169"/>
      <c r="D174" s="168"/>
      <c r="E174" s="170"/>
      <c r="F174" s="170"/>
      <c r="G174" s="169"/>
      <c r="H174" s="171"/>
      <c r="I174" s="168"/>
      <c r="J174" s="169"/>
      <c r="K174" s="169"/>
      <c r="L174" s="191" t="str">
        <f t="shared" si="2"/>
        <v/>
      </c>
      <c r="M174" s="173"/>
    </row>
    <row r="175" spans="1:13" ht="20.100000000000001" customHeight="1">
      <c r="A175" s="173"/>
      <c r="B175" s="190" t="str">
        <f>IF(C175&lt;&gt;"",COUNTA($C$10:C175),"")</f>
        <v/>
      </c>
      <c r="C175" s="169"/>
      <c r="D175" s="168"/>
      <c r="E175" s="170"/>
      <c r="F175" s="170"/>
      <c r="G175" s="169"/>
      <c r="H175" s="171"/>
      <c r="I175" s="168"/>
      <c r="J175" s="169"/>
      <c r="K175" s="169"/>
      <c r="L175" s="191" t="str">
        <f t="shared" si="2"/>
        <v/>
      </c>
      <c r="M175" s="173"/>
    </row>
    <row r="176" spans="1:13" ht="20.100000000000001" customHeight="1">
      <c r="A176" s="173"/>
      <c r="B176" s="190" t="str">
        <f>IF(C176&lt;&gt;"",COUNTA($C$10:C176),"")</f>
        <v/>
      </c>
      <c r="C176" s="169"/>
      <c r="D176" s="168"/>
      <c r="E176" s="170"/>
      <c r="F176" s="170"/>
      <c r="G176" s="169"/>
      <c r="H176" s="171"/>
      <c r="I176" s="168"/>
      <c r="J176" s="169"/>
      <c r="K176" s="169"/>
      <c r="L176" s="191" t="str">
        <f t="shared" si="2"/>
        <v/>
      </c>
      <c r="M176" s="173"/>
    </row>
    <row r="177" spans="1:13" ht="20.100000000000001" customHeight="1">
      <c r="A177" s="173"/>
      <c r="B177" s="190" t="str">
        <f>IF(C177&lt;&gt;"",COUNTA($C$10:C177),"")</f>
        <v/>
      </c>
      <c r="C177" s="169"/>
      <c r="D177" s="168"/>
      <c r="E177" s="170"/>
      <c r="F177" s="170"/>
      <c r="G177" s="169"/>
      <c r="H177" s="171"/>
      <c r="I177" s="168"/>
      <c r="J177" s="169"/>
      <c r="K177" s="169"/>
      <c r="L177" s="191" t="str">
        <f t="shared" si="2"/>
        <v/>
      </c>
      <c r="M177" s="173"/>
    </row>
    <row r="178" spans="1:13" ht="20.100000000000001" customHeight="1">
      <c r="A178" s="173"/>
      <c r="B178" s="190" t="str">
        <f>IF(C178&lt;&gt;"",COUNTA($C$10:C178),"")</f>
        <v/>
      </c>
      <c r="C178" s="169"/>
      <c r="D178" s="168"/>
      <c r="E178" s="170"/>
      <c r="F178" s="170"/>
      <c r="G178" s="169"/>
      <c r="H178" s="171"/>
      <c r="I178" s="168"/>
      <c r="J178" s="169"/>
      <c r="K178" s="169"/>
      <c r="L178" s="191" t="str">
        <f t="shared" si="2"/>
        <v/>
      </c>
      <c r="M178" s="173"/>
    </row>
    <row r="179" spans="1:13" ht="20.100000000000001" customHeight="1">
      <c r="A179" s="173"/>
      <c r="B179" s="190" t="str">
        <f>IF(C179&lt;&gt;"",COUNTA($C$10:C179),"")</f>
        <v/>
      </c>
      <c r="C179" s="169"/>
      <c r="D179" s="168"/>
      <c r="E179" s="170"/>
      <c r="F179" s="170"/>
      <c r="G179" s="169"/>
      <c r="H179" s="171"/>
      <c r="I179" s="168"/>
      <c r="J179" s="169"/>
      <c r="K179" s="169"/>
      <c r="L179" s="191" t="str">
        <f t="shared" si="2"/>
        <v/>
      </c>
      <c r="M179" s="173"/>
    </row>
    <row r="180" spans="1:13" ht="20.100000000000001" customHeight="1">
      <c r="A180" s="173"/>
      <c r="B180" s="190" t="str">
        <f>IF(C180&lt;&gt;"",COUNTA($C$10:C180),"")</f>
        <v/>
      </c>
      <c r="C180" s="169"/>
      <c r="D180" s="168"/>
      <c r="E180" s="170"/>
      <c r="F180" s="170"/>
      <c r="G180" s="169"/>
      <c r="H180" s="171"/>
      <c r="I180" s="168"/>
      <c r="J180" s="169"/>
      <c r="K180" s="169"/>
      <c r="L180" s="191" t="str">
        <f t="shared" si="2"/>
        <v/>
      </c>
      <c r="M180" s="173"/>
    </row>
    <row r="181" spans="1:13" ht="20.100000000000001" customHeight="1">
      <c r="A181" s="173"/>
      <c r="B181" s="190" t="str">
        <f>IF(C181&lt;&gt;"",COUNTA($C$10:C181),"")</f>
        <v/>
      </c>
      <c r="C181" s="169"/>
      <c r="D181" s="168"/>
      <c r="E181" s="170"/>
      <c r="F181" s="170"/>
      <c r="G181" s="169"/>
      <c r="H181" s="171"/>
      <c r="I181" s="168"/>
      <c r="J181" s="169"/>
      <c r="K181" s="169"/>
      <c r="L181" s="191" t="str">
        <f t="shared" si="2"/>
        <v/>
      </c>
      <c r="M181" s="173"/>
    </row>
    <row r="182" spans="1:13" ht="20.100000000000001" customHeight="1">
      <c r="A182" s="173"/>
      <c r="B182" s="190" t="str">
        <f>IF(C182&lt;&gt;"",COUNTA($C$10:C182),"")</f>
        <v/>
      </c>
      <c r="C182" s="169"/>
      <c r="D182" s="168"/>
      <c r="E182" s="170"/>
      <c r="F182" s="170"/>
      <c r="G182" s="169"/>
      <c r="H182" s="171"/>
      <c r="I182" s="168"/>
      <c r="J182" s="169"/>
      <c r="K182" s="169"/>
      <c r="L182" s="191" t="str">
        <f t="shared" si="2"/>
        <v/>
      </c>
      <c r="M182" s="173"/>
    </row>
    <row r="183" spans="1:13" ht="20.100000000000001" customHeight="1">
      <c r="A183" s="173"/>
      <c r="B183" s="190" t="str">
        <f>IF(C183&lt;&gt;"",COUNTA($C$10:C183),"")</f>
        <v/>
      </c>
      <c r="C183" s="169"/>
      <c r="D183" s="168"/>
      <c r="E183" s="170"/>
      <c r="F183" s="170"/>
      <c r="G183" s="169"/>
      <c r="H183" s="171"/>
      <c r="I183" s="168"/>
      <c r="J183" s="169"/>
      <c r="K183" s="169"/>
      <c r="L183" s="191" t="str">
        <f t="shared" si="2"/>
        <v/>
      </c>
      <c r="M183" s="173"/>
    </row>
    <row r="184" spans="1:13" ht="20.100000000000001" customHeight="1">
      <c r="A184" s="173"/>
      <c r="B184" s="190" t="str">
        <f>IF(C184&lt;&gt;"",COUNTA($C$10:C184),"")</f>
        <v/>
      </c>
      <c r="C184" s="169"/>
      <c r="D184" s="168"/>
      <c r="E184" s="170"/>
      <c r="F184" s="170"/>
      <c r="G184" s="169"/>
      <c r="H184" s="171"/>
      <c r="I184" s="168"/>
      <c r="J184" s="169"/>
      <c r="K184" s="169"/>
      <c r="L184" s="191" t="str">
        <f t="shared" si="2"/>
        <v/>
      </c>
      <c r="M184" s="173"/>
    </row>
    <row r="185" spans="1:13" ht="20.100000000000001" customHeight="1">
      <c r="A185" s="173"/>
      <c r="B185" s="190" t="str">
        <f>IF(C185&lt;&gt;"",COUNTA($C$10:C185),"")</f>
        <v/>
      </c>
      <c r="C185" s="169"/>
      <c r="D185" s="168"/>
      <c r="E185" s="170"/>
      <c r="F185" s="170"/>
      <c r="G185" s="169"/>
      <c r="H185" s="171"/>
      <c r="I185" s="168"/>
      <c r="J185" s="169"/>
      <c r="K185" s="169"/>
      <c r="L185" s="191" t="str">
        <f t="shared" si="2"/>
        <v/>
      </c>
      <c r="M185" s="173"/>
    </row>
    <row r="186" spans="1:13" ht="20.100000000000001" customHeight="1">
      <c r="A186" s="173"/>
      <c r="B186" s="190" t="str">
        <f>IF(C186&lt;&gt;"",COUNTA($C$10:C186),"")</f>
        <v/>
      </c>
      <c r="C186" s="169"/>
      <c r="D186" s="168"/>
      <c r="E186" s="170"/>
      <c r="F186" s="170"/>
      <c r="G186" s="169"/>
      <c r="H186" s="171"/>
      <c r="I186" s="168"/>
      <c r="J186" s="169"/>
      <c r="K186" s="169"/>
      <c r="L186" s="191" t="str">
        <f t="shared" si="2"/>
        <v/>
      </c>
      <c r="M186" s="173"/>
    </row>
    <row r="187" spans="1:13" ht="20.100000000000001" customHeight="1">
      <c r="A187" s="173"/>
      <c r="B187" s="190" t="str">
        <f>IF(C187&lt;&gt;"",COUNTA($C$10:C187),"")</f>
        <v/>
      </c>
      <c r="C187" s="169"/>
      <c r="D187" s="168"/>
      <c r="E187" s="170"/>
      <c r="F187" s="170"/>
      <c r="G187" s="169"/>
      <c r="H187" s="171"/>
      <c r="I187" s="168"/>
      <c r="J187" s="169"/>
      <c r="K187" s="169"/>
      <c r="L187" s="191" t="str">
        <f t="shared" si="2"/>
        <v/>
      </c>
      <c r="M187" s="173"/>
    </row>
    <row r="188" spans="1:13" ht="20.100000000000001" customHeight="1">
      <c r="A188" s="173"/>
      <c r="B188" s="190" t="str">
        <f>IF(C188&lt;&gt;"",COUNTA($C$10:C188),"")</f>
        <v/>
      </c>
      <c r="C188" s="169"/>
      <c r="D188" s="168"/>
      <c r="E188" s="170"/>
      <c r="F188" s="170"/>
      <c r="G188" s="169"/>
      <c r="H188" s="171"/>
      <c r="I188" s="168"/>
      <c r="J188" s="169"/>
      <c r="K188" s="169"/>
      <c r="L188" s="191" t="str">
        <f t="shared" si="2"/>
        <v/>
      </c>
      <c r="M188" s="173"/>
    </row>
    <row r="189" spans="1:13" ht="20.100000000000001" customHeight="1">
      <c r="A189" s="173"/>
      <c r="B189" s="190" t="str">
        <f>IF(C189&lt;&gt;"",COUNTA($C$10:C189),"")</f>
        <v/>
      </c>
      <c r="C189" s="169"/>
      <c r="D189" s="168"/>
      <c r="E189" s="170"/>
      <c r="F189" s="170"/>
      <c r="G189" s="169"/>
      <c r="H189" s="171"/>
      <c r="I189" s="168"/>
      <c r="J189" s="169"/>
      <c r="K189" s="169"/>
      <c r="L189" s="191" t="str">
        <f t="shared" si="2"/>
        <v/>
      </c>
      <c r="M189" s="173"/>
    </row>
    <row r="190" spans="1:13" ht="20.100000000000001" customHeight="1">
      <c r="A190" s="173"/>
      <c r="B190" s="190" t="str">
        <f>IF(C190&lt;&gt;"",COUNTA($C$10:C190),"")</f>
        <v/>
      </c>
      <c r="C190" s="169"/>
      <c r="D190" s="168"/>
      <c r="E190" s="170"/>
      <c r="F190" s="170"/>
      <c r="G190" s="169"/>
      <c r="H190" s="171"/>
      <c r="I190" s="168"/>
      <c r="J190" s="169"/>
      <c r="K190" s="169"/>
      <c r="L190" s="191" t="str">
        <f t="shared" si="2"/>
        <v/>
      </c>
      <c r="M190" s="173"/>
    </row>
    <row r="191" spans="1:13" ht="20.100000000000001" customHeight="1">
      <c r="A191" s="173"/>
      <c r="B191" s="190" t="str">
        <f>IF(C191&lt;&gt;"",COUNTA($C$10:C191),"")</f>
        <v/>
      </c>
      <c r="C191" s="169"/>
      <c r="D191" s="168"/>
      <c r="E191" s="170"/>
      <c r="F191" s="170"/>
      <c r="G191" s="169"/>
      <c r="H191" s="171"/>
      <c r="I191" s="168"/>
      <c r="J191" s="169"/>
      <c r="K191" s="169"/>
      <c r="L191" s="191" t="str">
        <f t="shared" si="2"/>
        <v/>
      </c>
      <c r="M191" s="173"/>
    </row>
    <row r="192" spans="1:13" ht="20.100000000000001" customHeight="1">
      <c r="A192" s="173"/>
      <c r="B192" s="190" t="str">
        <f>IF(C192&lt;&gt;"",COUNTA($C$10:C192),"")</f>
        <v/>
      </c>
      <c r="C192" s="169"/>
      <c r="D192" s="168"/>
      <c r="E192" s="170"/>
      <c r="F192" s="170"/>
      <c r="G192" s="169"/>
      <c r="H192" s="171"/>
      <c r="I192" s="168"/>
      <c r="J192" s="169"/>
      <c r="K192" s="169"/>
      <c r="L192" s="191" t="str">
        <f t="shared" si="2"/>
        <v/>
      </c>
      <c r="M192" s="173"/>
    </row>
    <row r="193" spans="1:13" ht="20.100000000000001" customHeight="1">
      <c r="A193" s="173"/>
      <c r="B193" s="190" t="str">
        <f>IF(C193&lt;&gt;"",COUNTA($C$10:C193),"")</f>
        <v/>
      </c>
      <c r="C193" s="169"/>
      <c r="D193" s="168"/>
      <c r="E193" s="170"/>
      <c r="F193" s="170"/>
      <c r="G193" s="169"/>
      <c r="H193" s="171"/>
      <c r="I193" s="168"/>
      <c r="J193" s="169"/>
      <c r="K193" s="169"/>
      <c r="L193" s="191" t="str">
        <f t="shared" si="2"/>
        <v/>
      </c>
      <c r="M193" s="173"/>
    </row>
    <row r="194" spans="1:13" ht="20.100000000000001" customHeight="1">
      <c r="A194" s="173"/>
      <c r="B194" s="190" t="str">
        <f>IF(C194&lt;&gt;"",COUNTA($C$10:C194),"")</f>
        <v/>
      </c>
      <c r="C194" s="169"/>
      <c r="D194" s="168"/>
      <c r="E194" s="170"/>
      <c r="F194" s="170"/>
      <c r="G194" s="169"/>
      <c r="H194" s="171"/>
      <c r="I194" s="168"/>
      <c r="J194" s="169"/>
      <c r="K194" s="169"/>
      <c r="L194" s="191" t="str">
        <f t="shared" si="2"/>
        <v/>
      </c>
      <c r="M194" s="173"/>
    </row>
    <row r="195" spans="1:13" ht="20.100000000000001" customHeight="1">
      <c r="A195" s="173"/>
      <c r="B195" s="190" t="str">
        <f>IF(C195&lt;&gt;"",COUNTA($C$10:C195),"")</f>
        <v/>
      </c>
      <c r="C195" s="169"/>
      <c r="D195" s="168"/>
      <c r="E195" s="170"/>
      <c r="F195" s="170"/>
      <c r="G195" s="169"/>
      <c r="H195" s="171"/>
      <c r="I195" s="168"/>
      <c r="J195" s="169"/>
      <c r="K195" s="169"/>
      <c r="L195" s="191" t="str">
        <f t="shared" si="2"/>
        <v/>
      </c>
      <c r="M195" s="173"/>
    </row>
    <row r="196" spans="1:13" ht="20.100000000000001" customHeight="1">
      <c r="A196" s="173"/>
      <c r="B196" s="190" t="str">
        <f>IF(C196&lt;&gt;"",COUNTA($C$10:C196),"")</f>
        <v/>
      </c>
      <c r="C196" s="169"/>
      <c r="D196" s="168"/>
      <c r="E196" s="170"/>
      <c r="F196" s="170"/>
      <c r="G196" s="169"/>
      <c r="H196" s="171"/>
      <c r="I196" s="168"/>
      <c r="J196" s="169"/>
      <c r="K196" s="169"/>
      <c r="L196" s="191" t="str">
        <f t="shared" si="2"/>
        <v/>
      </c>
      <c r="M196" s="173"/>
    </row>
    <row r="197" spans="1:13" ht="20.100000000000001" customHeight="1">
      <c r="A197" s="173"/>
      <c r="B197" s="190" t="str">
        <f>IF(C197&lt;&gt;"",COUNTA($C$10:C197),"")</f>
        <v/>
      </c>
      <c r="C197" s="169"/>
      <c r="D197" s="168"/>
      <c r="E197" s="170"/>
      <c r="F197" s="170"/>
      <c r="G197" s="169"/>
      <c r="H197" s="171"/>
      <c r="I197" s="168"/>
      <c r="J197" s="169"/>
      <c r="K197" s="169"/>
      <c r="L197" s="191" t="str">
        <f t="shared" si="2"/>
        <v/>
      </c>
      <c r="M197" s="173"/>
    </row>
    <row r="198" spans="1:13" ht="20.100000000000001" customHeight="1">
      <c r="A198" s="173"/>
      <c r="B198" s="190" t="str">
        <f>IF(C198&lt;&gt;"",COUNTA($C$10:C198),"")</f>
        <v/>
      </c>
      <c r="C198" s="169"/>
      <c r="D198" s="168"/>
      <c r="E198" s="170"/>
      <c r="F198" s="170"/>
      <c r="G198" s="169"/>
      <c r="H198" s="171"/>
      <c r="I198" s="168"/>
      <c r="J198" s="169"/>
      <c r="K198" s="169"/>
      <c r="L198" s="191" t="str">
        <f t="shared" si="2"/>
        <v/>
      </c>
      <c r="M198" s="173"/>
    </row>
    <row r="199" spans="1:13" ht="20.100000000000001" customHeight="1">
      <c r="A199" s="173"/>
      <c r="B199" s="190" t="str">
        <f>IF(C199&lt;&gt;"",COUNTA($C$10:C199),"")</f>
        <v/>
      </c>
      <c r="C199" s="169"/>
      <c r="D199" s="168"/>
      <c r="E199" s="170"/>
      <c r="F199" s="170"/>
      <c r="G199" s="169"/>
      <c r="H199" s="171"/>
      <c r="I199" s="168"/>
      <c r="J199" s="169"/>
      <c r="K199" s="169"/>
      <c r="L199" s="191" t="str">
        <f t="shared" si="2"/>
        <v/>
      </c>
      <c r="M199" s="173"/>
    </row>
    <row r="200" spans="1:13" ht="20.100000000000001" customHeight="1">
      <c r="A200" s="173"/>
      <c r="B200" s="190" t="str">
        <f>IF(C200&lt;&gt;"",COUNTA($C$10:C200),"")</f>
        <v/>
      </c>
      <c r="C200" s="169"/>
      <c r="D200" s="168"/>
      <c r="E200" s="170"/>
      <c r="F200" s="170"/>
      <c r="G200" s="169"/>
      <c r="H200" s="171"/>
      <c r="I200" s="168"/>
      <c r="J200" s="169"/>
      <c r="K200" s="169"/>
      <c r="L200" s="191" t="str">
        <f t="shared" si="2"/>
        <v/>
      </c>
      <c r="M200" s="173"/>
    </row>
    <row r="201" spans="1:13" ht="20.100000000000001" customHeight="1">
      <c r="A201" s="173"/>
      <c r="B201" s="190" t="str">
        <f>IF(C201&lt;&gt;"",COUNTA($C$10:C201),"")</f>
        <v/>
      </c>
      <c r="C201" s="169"/>
      <c r="D201" s="168"/>
      <c r="E201" s="170"/>
      <c r="F201" s="170"/>
      <c r="G201" s="169"/>
      <c r="H201" s="171"/>
      <c r="I201" s="168"/>
      <c r="J201" s="169"/>
      <c r="K201" s="169"/>
      <c r="L201" s="191" t="str">
        <f t="shared" si="2"/>
        <v/>
      </c>
      <c r="M201" s="173"/>
    </row>
    <row r="202" spans="1:13" ht="20.100000000000001" customHeight="1">
      <c r="A202" s="173"/>
      <c r="B202" s="190" t="str">
        <f>IF(C202&lt;&gt;"",COUNTA($C$10:C202),"")</f>
        <v/>
      </c>
      <c r="C202" s="169"/>
      <c r="D202" s="168"/>
      <c r="E202" s="170"/>
      <c r="F202" s="170"/>
      <c r="G202" s="169"/>
      <c r="H202" s="171"/>
      <c r="I202" s="168"/>
      <c r="J202" s="169"/>
      <c r="K202" s="169"/>
      <c r="L202" s="191" t="str">
        <f t="shared" si="2"/>
        <v/>
      </c>
      <c r="M202" s="173"/>
    </row>
    <row r="203" spans="1:13" ht="20.100000000000001" customHeight="1">
      <c r="A203" s="173"/>
      <c r="B203" s="190" t="str">
        <f>IF(C203&lt;&gt;"",COUNTA($C$10:C203),"")</f>
        <v/>
      </c>
      <c r="C203" s="169"/>
      <c r="D203" s="168"/>
      <c r="E203" s="170"/>
      <c r="F203" s="170"/>
      <c r="G203" s="169"/>
      <c r="H203" s="171"/>
      <c r="I203" s="168"/>
      <c r="J203" s="169"/>
      <c r="K203" s="169"/>
      <c r="L203" s="191" t="str">
        <f t="shared" ref="L203:L266" si="3">IF(K203="Keuangan","Akuntansi",IF(K203="Teknik Informatika Komputer","Teknik Komputer dan Jaringan",IF(K203="Teknik Otomotif","Teknik Kendaraan Ringan",IF(K203="Teknik Elektronika","Teknik Audio Video",IF(K203="Teknik Mesin","Teknik Pemesinan","")))))</f>
        <v/>
      </c>
      <c r="M203" s="173"/>
    </row>
    <row r="204" spans="1:13" ht="20.100000000000001" customHeight="1">
      <c r="A204" s="173"/>
      <c r="B204" s="190" t="str">
        <f>IF(C204&lt;&gt;"",COUNTA($C$10:C204),"")</f>
        <v/>
      </c>
      <c r="C204" s="169"/>
      <c r="D204" s="168"/>
      <c r="E204" s="170"/>
      <c r="F204" s="170"/>
      <c r="G204" s="169"/>
      <c r="H204" s="171"/>
      <c r="I204" s="168"/>
      <c r="J204" s="169"/>
      <c r="K204" s="169"/>
      <c r="L204" s="191" t="str">
        <f t="shared" si="3"/>
        <v/>
      </c>
      <c r="M204" s="173"/>
    </row>
    <row r="205" spans="1:13" ht="20.100000000000001" customHeight="1">
      <c r="A205" s="173"/>
      <c r="B205" s="190" t="str">
        <f>IF(C205&lt;&gt;"",COUNTA($C$10:C205),"")</f>
        <v/>
      </c>
      <c r="C205" s="169"/>
      <c r="D205" s="168"/>
      <c r="E205" s="170"/>
      <c r="F205" s="170"/>
      <c r="G205" s="169"/>
      <c r="H205" s="171"/>
      <c r="I205" s="168"/>
      <c r="J205" s="169"/>
      <c r="K205" s="169"/>
      <c r="L205" s="191" t="str">
        <f t="shared" si="3"/>
        <v/>
      </c>
      <c r="M205" s="173"/>
    </row>
    <row r="206" spans="1:13" ht="20.100000000000001" customHeight="1">
      <c r="A206" s="173"/>
      <c r="B206" s="190" t="str">
        <f>IF(C206&lt;&gt;"",COUNTA($C$10:C206),"")</f>
        <v/>
      </c>
      <c r="C206" s="169"/>
      <c r="D206" s="168"/>
      <c r="E206" s="170"/>
      <c r="F206" s="170"/>
      <c r="G206" s="169"/>
      <c r="H206" s="171"/>
      <c r="I206" s="168"/>
      <c r="J206" s="169"/>
      <c r="K206" s="169"/>
      <c r="L206" s="191" t="str">
        <f t="shared" si="3"/>
        <v/>
      </c>
      <c r="M206" s="173"/>
    </row>
    <row r="207" spans="1:13" ht="20.100000000000001" customHeight="1">
      <c r="A207" s="173"/>
      <c r="B207" s="190" t="str">
        <f>IF(C207&lt;&gt;"",COUNTA($C$10:C207),"")</f>
        <v/>
      </c>
      <c r="C207" s="169"/>
      <c r="D207" s="168"/>
      <c r="E207" s="170"/>
      <c r="F207" s="170"/>
      <c r="G207" s="169"/>
      <c r="H207" s="171"/>
      <c r="I207" s="168"/>
      <c r="J207" s="169"/>
      <c r="K207" s="169"/>
      <c r="L207" s="191" t="str">
        <f t="shared" si="3"/>
        <v/>
      </c>
      <c r="M207" s="173"/>
    </row>
    <row r="208" spans="1:13" ht="20.100000000000001" customHeight="1">
      <c r="A208" s="173"/>
      <c r="B208" s="190" t="str">
        <f>IF(C208&lt;&gt;"",COUNTA($C$10:C208),"")</f>
        <v/>
      </c>
      <c r="C208" s="169"/>
      <c r="D208" s="168"/>
      <c r="E208" s="170"/>
      <c r="F208" s="170"/>
      <c r="G208" s="169"/>
      <c r="H208" s="171"/>
      <c r="I208" s="168"/>
      <c r="J208" s="169"/>
      <c r="K208" s="169"/>
      <c r="L208" s="191" t="str">
        <f t="shared" si="3"/>
        <v/>
      </c>
      <c r="M208" s="173"/>
    </row>
    <row r="209" spans="1:13" ht="20.100000000000001" customHeight="1">
      <c r="A209" s="173"/>
      <c r="B209" s="190" t="str">
        <f>IF(C209&lt;&gt;"",COUNTA($C$10:C209),"")</f>
        <v/>
      </c>
      <c r="C209" s="169"/>
      <c r="D209" s="168"/>
      <c r="E209" s="170"/>
      <c r="F209" s="170"/>
      <c r="G209" s="169"/>
      <c r="H209" s="171"/>
      <c r="I209" s="168"/>
      <c r="J209" s="169"/>
      <c r="K209" s="169"/>
      <c r="L209" s="191" t="str">
        <f t="shared" si="3"/>
        <v/>
      </c>
      <c r="M209" s="173"/>
    </row>
    <row r="210" spans="1:13" ht="20.100000000000001" customHeight="1">
      <c r="A210" s="173"/>
      <c r="B210" s="190" t="str">
        <f>IF(C210&lt;&gt;"",COUNTA($C$10:C210),"")</f>
        <v/>
      </c>
      <c r="C210" s="169"/>
      <c r="D210" s="168"/>
      <c r="E210" s="170"/>
      <c r="F210" s="170"/>
      <c r="G210" s="169"/>
      <c r="H210" s="171"/>
      <c r="I210" s="168"/>
      <c r="J210" s="169"/>
      <c r="K210" s="169"/>
      <c r="L210" s="191" t="str">
        <f t="shared" si="3"/>
        <v/>
      </c>
      <c r="M210" s="173"/>
    </row>
    <row r="211" spans="1:13" ht="20.100000000000001" customHeight="1">
      <c r="A211" s="173"/>
      <c r="B211" s="190" t="str">
        <f>IF(C211&lt;&gt;"",COUNTA($C$10:C211),"")</f>
        <v/>
      </c>
      <c r="C211" s="169"/>
      <c r="D211" s="168"/>
      <c r="E211" s="170"/>
      <c r="F211" s="170"/>
      <c r="G211" s="169"/>
      <c r="H211" s="171"/>
      <c r="I211" s="168"/>
      <c r="J211" s="169"/>
      <c r="K211" s="169"/>
      <c r="L211" s="191" t="str">
        <f t="shared" si="3"/>
        <v/>
      </c>
      <c r="M211" s="173"/>
    </row>
    <row r="212" spans="1:13" ht="20.100000000000001" customHeight="1">
      <c r="A212" s="173"/>
      <c r="B212" s="190" t="str">
        <f>IF(C212&lt;&gt;"",COUNTA($C$10:C212),"")</f>
        <v/>
      </c>
      <c r="C212" s="169"/>
      <c r="D212" s="168"/>
      <c r="E212" s="170"/>
      <c r="F212" s="170"/>
      <c r="G212" s="169"/>
      <c r="H212" s="171"/>
      <c r="I212" s="168"/>
      <c r="J212" s="169"/>
      <c r="K212" s="169"/>
      <c r="L212" s="191" t="str">
        <f t="shared" si="3"/>
        <v/>
      </c>
      <c r="M212" s="173"/>
    </row>
    <row r="213" spans="1:13" ht="20.100000000000001" customHeight="1">
      <c r="A213" s="173"/>
      <c r="B213" s="190" t="str">
        <f>IF(C213&lt;&gt;"",COUNTA($C$10:C213),"")</f>
        <v/>
      </c>
      <c r="C213" s="169"/>
      <c r="D213" s="168"/>
      <c r="E213" s="170"/>
      <c r="F213" s="170"/>
      <c r="G213" s="169"/>
      <c r="H213" s="171"/>
      <c r="I213" s="168"/>
      <c r="J213" s="169"/>
      <c r="K213" s="169"/>
      <c r="L213" s="191" t="str">
        <f t="shared" si="3"/>
        <v/>
      </c>
      <c r="M213" s="173"/>
    </row>
    <row r="214" spans="1:13" ht="20.100000000000001" customHeight="1">
      <c r="A214" s="173"/>
      <c r="B214" s="190" t="str">
        <f>IF(C214&lt;&gt;"",COUNTA($C$10:C214),"")</f>
        <v/>
      </c>
      <c r="C214" s="169"/>
      <c r="D214" s="168"/>
      <c r="E214" s="170"/>
      <c r="F214" s="170"/>
      <c r="G214" s="169"/>
      <c r="H214" s="171"/>
      <c r="I214" s="168"/>
      <c r="J214" s="169"/>
      <c r="K214" s="169"/>
      <c r="L214" s="191" t="str">
        <f t="shared" si="3"/>
        <v/>
      </c>
      <c r="M214" s="173"/>
    </row>
    <row r="215" spans="1:13" ht="20.100000000000001" customHeight="1">
      <c r="A215" s="173"/>
      <c r="B215" s="190" t="str">
        <f>IF(C215&lt;&gt;"",COUNTA($C$10:C215),"")</f>
        <v/>
      </c>
      <c r="C215" s="169"/>
      <c r="D215" s="168"/>
      <c r="E215" s="170"/>
      <c r="F215" s="170"/>
      <c r="G215" s="169"/>
      <c r="H215" s="171"/>
      <c r="I215" s="168"/>
      <c r="J215" s="169"/>
      <c r="K215" s="169"/>
      <c r="L215" s="191" t="str">
        <f t="shared" si="3"/>
        <v/>
      </c>
      <c r="M215" s="173"/>
    </row>
    <row r="216" spans="1:13" ht="20.100000000000001" customHeight="1">
      <c r="A216" s="173"/>
      <c r="B216" s="190" t="str">
        <f>IF(C216&lt;&gt;"",COUNTA($C$10:C216),"")</f>
        <v/>
      </c>
      <c r="C216" s="169"/>
      <c r="D216" s="168"/>
      <c r="E216" s="170"/>
      <c r="F216" s="170"/>
      <c r="G216" s="169"/>
      <c r="H216" s="171"/>
      <c r="I216" s="168"/>
      <c r="J216" s="169"/>
      <c r="K216" s="169"/>
      <c r="L216" s="191" t="str">
        <f t="shared" si="3"/>
        <v/>
      </c>
      <c r="M216" s="173"/>
    </row>
    <row r="217" spans="1:13" ht="20.100000000000001" customHeight="1">
      <c r="A217" s="173"/>
      <c r="B217" s="190" t="str">
        <f>IF(C217&lt;&gt;"",COUNTA($C$10:C217),"")</f>
        <v/>
      </c>
      <c r="C217" s="169"/>
      <c r="D217" s="168"/>
      <c r="E217" s="170"/>
      <c r="F217" s="170"/>
      <c r="G217" s="169"/>
      <c r="H217" s="171"/>
      <c r="I217" s="168"/>
      <c r="J217" s="169"/>
      <c r="K217" s="169"/>
      <c r="L217" s="191" t="str">
        <f t="shared" si="3"/>
        <v/>
      </c>
      <c r="M217" s="173"/>
    </row>
    <row r="218" spans="1:13" ht="20.100000000000001" customHeight="1">
      <c r="A218" s="173"/>
      <c r="B218" s="190" t="str">
        <f>IF(C218&lt;&gt;"",COUNTA($C$10:C218),"")</f>
        <v/>
      </c>
      <c r="C218" s="169"/>
      <c r="D218" s="168"/>
      <c r="E218" s="170"/>
      <c r="F218" s="170"/>
      <c r="G218" s="169"/>
      <c r="H218" s="171"/>
      <c r="I218" s="168"/>
      <c r="J218" s="169"/>
      <c r="K218" s="169"/>
      <c r="L218" s="191" t="str">
        <f t="shared" si="3"/>
        <v/>
      </c>
      <c r="M218" s="173"/>
    </row>
    <row r="219" spans="1:13" ht="20.100000000000001" customHeight="1">
      <c r="A219" s="173"/>
      <c r="B219" s="190" t="str">
        <f>IF(C219&lt;&gt;"",COUNTA($C$10:C219),"")</f>
        <v/>
      </c>
      <c r="C219" s="169"/>
      <c r="D219" s="168"/>
      <c r="E219" s="170"/>
      <c r="F219" s="170"/>
      <c r="G219" s="169"/>
      <c r="H219" s="171"/>
      <c r="I219" s="168"/>
      <c r="J219" s="169"/>
      <c r="K219" s="169"/>
      <c r="L219" s="191" t="str">
        <f t="shared" si="3"/>
        <v/>
      </c>
      <c r="M219" s="173"/>
    </row>
    <row r="220" spans="1:13" ht="20.100000000000001" customHeight="1">
      <c r="A220" s="173"/>
      <c r="B220" s="190" t="str">
        <f>IF(C220&lt;&gt;"",COUNTA($C$10:C220),"")</f>
        <v/>
      </c>
      <c r="C220" s="169"/>
      <c r="D220" s="168"/>
      <c r="E220" s="170"/>
      <c r="F220" s="170"/>
      <c r="G220" s="169"/>
      <c r="H220" s="171"/>
      <c r="I220" s="168"/>
      <c r="J220" s="169"/>
      <c r="K220" s="169"/>
      <c r="L220" s="191" t="str">
        <f t="shared" si="3"/>
        <v/>
      </c>
      <c r="M220" s="173"/>
    </row>
    <row r="221" spans="1:13" ht="20.100000000000001" customHeight="1">
      <c r="A221" s="173"/>
      <c r="B221" s="190" t="str">
        <f>IF(C221&lt;&gt;"",COUNTA($C$10:C221),"")</f>
        <v/>
      </c>
      <c r="C221" s="169"/>
      <c r="D221" s="168"/>
      <c r="E221" s="170"/>
      <c r="F221" s="170"/>
      <c r="G221" s="169"/>
      <c r="H221" s="171"/>
      <c r="I221" s="168"/>
      <c r="J221" s="169"/>
      <c r="K221" s="169"/>
      <c r="L221" s="191" t="str">
        <f t="shared" si="3"/>
        <v/>
      </c>
      <c r="M221" s="173"/>
    </row>
    <row r="222" spans="1:13" ht="20.100000000000001" customHeight="1">
      <c r="A222" s="173"/>
      <c r="B222" s="190" t="str">
        <f>IF(C222&lt;&gt;"",COUNTA($C$10:C222),"")</f>
        <v/>
      </c>
      <c r="C222" s="169"/>
      <c r="D222" s="168"/>
      <c r="E222" s="170"/>
      <c r="F222" s="170"/>
      <c r="G222" s="169"/>
      <c r="H222" s="171"/>
      <c r="I222" s="168"/>
      <c r="J222" s="169"/>
      <c r="K222" s="169"/>
      <c r="L222" s="191" t="str">
        <f t="shared" si="3"/>
        <v/>
      </c>
      <c r="M222" s="173"/>
    </row>
    <row r="223" spans="1:13" ht="20.100000000000001" customHeight="1">
      <c r="A223" s="173"/>
      <c r="B223" s="190" t="str">
        <f>IF(C223&lt;&gt;"",COUNTA($C$10:C223),"")</f>
        <v/>
      </c>
      <c r="C223" s="169"/>
      <c r="D223" s="168"/>
      <c r="E223" s="170"/>
      <c r="F223" s="170"/>
      <c r="G223" s="169"/>
      <c r="H223" s="171"/>
      <c r="I223" s="168"/>
      <c r="J223" s="169"/>
      <c r="K223" s="169"/>
      <c r="L223" s="191" t="str">
        <f t="shared" si="3"/>
        <v/>
      </c>
      <c r="M223" s="173"/>
    </row>
    <row r="224" spans="1:13" ht="20.100000000000001" customHeight="1">
      <c r="A224" s="173"/>
      <c r="B224" s="190" t="str">
        <f>IF(C224&lt;&gt;"",COUNTA($C$10:C224),"")</f>
        <v/>
      </c>
      <c r="C224" s="169"/>
      <c r="D224" s="168"/>
      <c r="E224" s="170"/>
      <c r="F224" s="170"/>
      <c r="G224" s="169"/>
      <c r="H224" s="171"/>
      <c r="I224" s="168"/>
      <c r="J224" s="169"/>
      <c r="K224" s="169"/>
      <c r="L224" s="191" t="str">
        <f t="shared" si="3"/>
        <v/>
      </c>
      <c r="M224" s="173"/>
    </row>
    <row r="225" spans="1:13" ht="20.100000000000001" customHeight="1">
      <c r="A225" s="173"/>
      <c r="B225" s="190" t="str">
        <f>IF(C225&lt;&gt;"",COUNTA($C$10:C225),"")</f>
        <v/>
      </c>
      <c r="C225" s="169"/>
      <c r="D225" s="168"/>
      <c r="E225" s="170"/>
      <c r="F225" s="170"/>
      <c r="G225" s="169"/>
      <c r="H225" s="171"/>
      <c r="I225" s="168"/>
      <c r="J225" s="169"/>
      <c r="K225" s="169"/>
      <c r="L225" s="191" t="str">
        <f t="shared" si="3"/>
        <v/>
      </c>
      <c r="M225" s="173"/>
    </row>
    <row r="226" spans="1:13" ht="20.100000000000001" customHeight="1">
      <c r="A226" s="173"/>
      <c r="B226" s="190" t="str">
        <f>IF(C226&lt;&gt;"",COUNTA($C$10:C226),"")</f>
        <v/>
      </c>
      <c r="C226" s="169"/>
      <c r="D226" s="168"/>
      <c r="E226" s="170"/>
      <c r="F226" s="170"/>
      <c r="G226" s="169"/>
      <c r="H226" s="171"/>
      <c r="I226" s="168"/>
      <c r="J226" s="169"/>
      <c r="K226" s="169"/>
      <c r="L226" s="191" t="str">
        <f t="shared" si="3"/>
        <v/>
      </c>
      <c r="M226" s="173"/>
    </row>
    <row r="227" spans="1:13" ht="20.100000000000001" customHeight="1">
      <c r="A227" s="173"/>
      <c r="B227" s="190" t="str">
        <f>IF(C227&lt;&gt;"",COUNTA($C$10:C227),"")</f>
        <v/>
      </c>
      <c r="C227" s="169"/>
      <c r="D227" s="168"/>
      <c r="E227" s="170"/>
      <c r="F227" s="170"/>
      <c r="G227" s="169"/>
      <c r="H227" s="171"/>
      <c r="I227" s="168"/>
      <c r="J227" s="169"/>
      <c r="K227" s="169"/>
      <c r="L227" s="191" t="str">
        <f t="shared" si="3"/>
        <v/>
      </c>
      <c r="M227" s="173"/>
    </row>
    <row r="228" spans="1:13" ht="20.100000000000001" customHeight="1">
      <c r="A228" s="173"/>
      <c r="B228" s="190" t="str">
        <f>IF(C228&lt;&gt;"",COUNTA($C$10:C228),"")</f>
        <v/>
      </c>
      <c r="C228" s="169"/>
      <c r="D228" s="168"/>
      <c r="E228" s="170"/>
      <c r="F228" s="170"/>
      <c r="G228" s="169"/>
      <c r="H228" s="171"/>
      <c r="I228" s="168"/>
      <c r="J228" s="169"/>
      <c r="K228" s="169"/>
      <c r="L228" s="191" t="str">
        <f t="shared" si="3"/>
        <v/>
      </c>
      <c r="M228" s="173"/>
    </row>
    <row r="229" spans="1:13" ht="20.100000000000001" customHeight="1">
      <c r="A229" s="173"/>
      <c r="B229" s="190" t="str">
        <f>IF(C229&lt;&gt;"",COUNTA($C$10:C229),"")</f>
        <v/>
      </c>
      <c r="C229" s="169"/>
      <c r="D229" s="168"/>
      <c r="E229" s="170"/>
      <c r="F229" s="170"/>
      <c r="G229" s="169"/>
      <c r="H229" s="171"/>
      <c r="I229" s="168"/>
      <c r="J229" s="169"/>
      <c r="K229" s="169"/>
      <c r="L229" s="191" t="str">
        <f t="shared" si="3"/>
        <v/>
      </c>
      <c r="M229" s="173"/>
    </row>
    <row r="230" spans="1:13" ht="20.100000000000001" customHeight="1">
      <c r="A230" s="173"/>
      <c r="B230" s="190" t="str">
        <f>IF(C230&lt;&gt;"",COUNTA($C$10:C230),"")</f>
        <v/>
      </c>
      <c r="C230" s="169"/>
      <c r="D230" s="168"/>
      <c r="E230" s="170"/>
      <c r="F230" s="170"/>
      <c r="G230" s="169"/>
      <c r="H230" s="171"/>
      <c r="I230" s="168"/>
      <c r="J230" s="169"/>
      <c r="K230" s="169"/>
      <c r="L230" s="191" t="str">
        <f t="shared" si="3"/>
        <v/>
      </c>
      <c r="M230" s="173"/>
    </row>
    <row r="231" spans="1:13" ht="20.100000000000001" customHeight="1">
      <c r="A231" s="173"/>
      <c r="B231" s="190" t="str">
        <f>IF(C231&lt;&gt;"",COUNTA($C$10:C231),"")</f>
        <v/>
      </c>
      <c r="C231" s="169"/>
      <c r="D231" s="168"/>
      <c r="E231" s="170"/>
      <c r="F231" s="170"/>
      <c r="G231" s="169"/>
      <c r="H231" s="171"/>
      <c r="I231" s="168"/>
      <c r="J231" s="169"/>
      <c r="K231" s="169"/>
      <c r="L231" s="191" t="str">
        <f t="shared" si="3"/>
        <v/>
      </c>
      <c r="M231" s="173"/>
    </row>
    <row r="232" spans="1:13" ht="20.100000000000001" customHeight="1">
      <c r="A232" s="173"/>
      <c r="B232" s="190" t="str">
        <f>IF(C232&lt;&gt;"",COUNTA($C$10:C232),"")</f>
        <v/>
      </c>
      <c r="C232" s="169"/>
      <c r="D232" s="168"/>
      <c r="E232" s="170"/>
      <c r="F232" s="170"/>
      <c r="G232" s="169"/>
      <c r="H232" s="171"/>
      <c r="I232" s="168"/>
      <c r="J232" s="169"/>
      <c r="K232" s="169"/>
      <c r="L232" s="191" t="str">
        <f t="shared" si="3"/>
        <v/>
      </c>
      <c r="M232" s="173"/>
    </row>
    <row r="233" spans="1:13" ht="20.100000000000001" customHeight="1">
      <c r="A233" s="173"/>
      <c r="B233" s="190" t="str">
        <f>IF(C233&lt;&gt;"",COUNTA($C$10:C233),"")</f>
        <v/>
      </c>
      <c r="C233" s="169"/>
      <c r="D233" s="168"/>
      <c r="E233" s="170"/>
      <c r="F233" s="170"/>
      <c r="G233" s="169"/>
      <c r="H233" s="171"/>
      <c r="I233" s="168"/>
      <c r="J233" s="169"/>
      <c r="K233" s="169"/>
      <c r="L233" s="191" t="str">
        <f t="shared" si="3"/>
        <v/>
      </c>
      <c r="M233" s="173"/>
    </row>
    <row r="234" spans="1:13" ht="20.100000000000001" customHeight="1">
      <c r="A234" s="173"/>
      <c r="B234" s="190" t="str">
        <f>IF(C234&lt;&gt;"",COUNTA($C$10:C234),"")</f>
        <v/>
      </c>
      <c r="C234" s="169"/>
      <c r="D234" s="168"/>
      <c r="E234" s="170"/>
      <c r="F234" s="170"/>
      <c r="G234" s="169"/>
      <c r="H234" s="171"/>
      <c r="I234" s="168"/>
      <c r="J234" s="169"/>
      <c r="K234" s="169"/>
      <c r="L234" s="191" t="str">
        <f t="shared" si="3"/>
        <v/>
      </c>
      <c r="M234" s="173"/>
    </row>
    <row r="235" spans="1:13" ht="20.100000000000001" customHeight="1">
      <c r="A235" s="173"/>
      <c r="B235" s="190" t="str">
        <f>IF(C235&lt;&gt;"",COUNTA($C$10:C235),"")</f>
        <v/>
      </c>
      <c r="C235" s="169"/>
      <c r="D235" s="168"/>
      <c r="E235" s="170"/>
      <c r="F235" s="170"/>
      <c r="G235" s="169"/>
      <c r="H235" s="171"/>
      <c r="I235" s="168"/>
      <c r="J235" s="169"/>
      <c r="K235" s="169"/>
      <c r="L235" s="191" t="str">
        <f t="shared" si="3"/>
        <v/>
      </c>
      <c r="M235" s="173"/>
    </row>
    <row r="236" spans="1:13" ht="20.100000000000001" customHeight="1">
      <c r="A236" s="173"/>
      <c r="B236" s="190" t="str">
        <f>IF(C236&lt;&gt;"",COUNTA($C$10:C236),"")</f>
        <v/>
      </c>
      <c r="C236" s="169"/>
      <c r="D236" s="168"/>
      <c r="E236" s="170"/>
      <c r="F236" s="170"/>
      <c r="G236" s="169"/>
      <c r="H236" s="171"/>
      <c r="I236" s="168"/>
      <c r="J236" s="169"/>
      <c r="K236" s="169"/>
      <c r="L236" s="191" t="str">
        <f t="shared" si="3"/>
        <v/>
      </c>
      <c r="M236" s="173"/>
    </row>
    <row r="237" spans="1:13" ht="20.100000000000001" customHeight="1">
      <c r="A237" s="173"/>
      <c r="B237" s="190" t="str">
        <f>IF(C237&lt;&gt;"",COUNTA($C$10:C237),"")</f>
        <v/>
      </c>
      <c r="C237" s="169"/>
      <c r="D237" s="168"/>
      <c r="E237" s="170"/>
      <c r="F237" s="170"/>
      <c r="G237" s="169"/>
      <c r="H237" s="171"/>
      <c r="I237" s="168"/>
      <c r="J237" s="169"/>
      <c r="K237" s="169"/>
      <c r="L237" s="191" t="str">
        <f t="shared" si="3"/>
        <v/>
      </c>
      <c r="M237" s="173"/>
    </row>
    <row r="238" spans="1:13" ht="20.100000000000001" customHeight="1">
      <c r="A238" s="173"/>
      <c r="B238" s="190" t="str">
        <f>IF(C238&lt;&gt;"",COUNTA($C$10:C238),"")</f>
        <v/>
      </c>
      <c r="C238" s="169"/>
      <c r="D238" s="168"/>
      <c r="E238" s="170"/>
      <c r="F238" s="170"/>
      <c r="G238" s="169"/>
      <c r="H238" s="171"/>
      <c r="I238" s="168"/>
      <c r="J238" s="169"/>
      <c r="K238" s="169"/>
      <c r="L238" s="191" t="str">
        <f t="shared" si="3"/>
        <v/>
      </c>
      <c r="M238" s="173"/>
    </row>
    <row r="239" spans="1:13" ht="20.100000000000001" customHeight="1">
      <c r="A239" s="173"/>
      <c r="B239" s="190" t="str">
        <f>IF(C239&lt;&gt;"",COUNTA($C$10:C239),"")</f>
        <v/>
      </c>
      <c r="C239" s="169"/>
      <c r="D239" s="168"/>
      <c r="E239" s="170"/>
      <c r="F239" s="170"/>
      <c r="G239" s="169"/>
      <c r="H239" s="171"/>
      <c r="I239" s="168"/>
      <c r="J239" s="169"/>
      <c r="K239" s="169"/>
      <c r="L239" s="191" t="str">
        <f t="shared" si="3"/>
        <v/>
      </c>
      <c r="M239" s="173"/>
    </row>
    <row r="240" spans="1:13" ht="20.100000000000001" customHeight="1">
      <c r="A240" s="173"/>
      <c r="B240" s="190" t="str">
        <f>IF(C240&lt;&gt;"",COUNTA($C$10:C240),"")</f>
        <v/>
      </c>
      <c r="C240" s="169"/>
      <c r="D240" s="168"/>
      <c r="E240" s="170"/>
      <c r="F240" s="170"/>
      <c r="G240" s="169"/>
      <c r="H240" s="171"/>
      <c r="I240" s="168"/>
      <c r="J240" s="169"/>
      <c r="K240" s="169"/>
      <c r="L240" s="191" t="str">
        <f t="shared" si="3"/>
        <v/>
      </c>
      <c r="M240" s="173"/>
    </row>
    <row r="241" spans="1:13" ht="20.100000000000001" customHeight="1">
      <c r="A241" s="173"/>
      <c r="B241" s="190" t="str">
        <f>IF(C241&lt;&gt;"",COUNTA($C$10:C241),"")</f>
        <v/>
      </c>
      <c r="C241" s="169"/>
      <c r="D241" s="168"/>
      <c r="E241" s="170"/>
      <c r="F241" s="170"/>
      <c r="G241" s="169"/>
      <c r="H241" s="171"/>
      <c r="I241" s="168"/>
      <c r="J241" s="169"/>
      <c r="K241" s="169"/>
      <c r="L241" s="191" t="str">
        <f t="shared" si="3"/>
        <v/>
      </c>
      <c r="M241" s="173"/>
    </row>
    <row r="242" spans="1:13" ht="20.100000000000001" customHeight="1">
      <c r="A242" s="173"/>
      <c r="B242" s="190" t="str">
        <f>IF(C242&lt;&gt;"",COUNTA($C$10:C242),"")</f>
        <v/>
      </c>
      <c r="C242" s="169"/>
      <c r="D242" s="168"/>
      <c r="E242" s="170"/>
      <c r="F242" s="170"/>
      <c r="G242" s="169"/>
      <c r="H242" s="171"/>
      <c r="I242" s="168"/>
      <c r="J242" s="169"/>
      <c r="K242" s="169"/>
      <c r="L242" s="191" t="str">
        <f t="shared" si="3"/>
        <v/>
      </c>
      <c r="M242" s="173"/>
    </row>
    <row r="243" spans="1:13" ht="20.100000000000001" customHeight="1">
      <c r="A243" s="173"/>
      <c r="B243" s="190" t="str">
        <f>IF(C243&lt;&gt;"",COUNTA($C$10:C243),"")</f>
        <v/>
      </c>
      <c r="C243" s="169"/>
      <c r="D243" s="168"/>
      <c r="E243" s="170"/>
      <c r="F243" s="170"/>
      <c r="G243" s="169"/>
      <c r="H243" s="171"/>
      <c r="I243" s="168"/>
      <c r="J243" s="169"/>
      <c r="K243" s="169"/>
      <c r="L243" s="191" t="str">
        <f t="shared" si="3"/>
        <v/>
      </c>
      <c r="M243" s="173"/>
    </row>
    <row r="244" spans="1:13" ht="20.100000000000001" customHeight="1">
      <c r="A244" s="173"/>
      <c r="B244" s="190" t="str">
        <f>IF(C244&lt;&gt;"",COUNTA($C$10:C244),"")</f>
        <v/>
      </c>
      <c r="C244" s="169"/>
      <c r="D244" s="168"/>
      <c r="E244" s="170"/>
      <c r="F244" s="170"/>
      <c r="G244" s="169"/>
      <c r="H244" s="171"/>
      <c r="I244" s="168"/>
      <c r="J244" s="169"/>
      <c r="K244" s="169"/>
      <c r="L244" s="191" t="str">
        <f t="shared" si="3"/>
        <v/>
      </c>
      <c r="M244" s="173"/>
    </row>
    <row r="245" spans="1:13" ht="20.100000000000001" customHeight="1">
      <c r="A245" s="173"/>
      <c r="B245" s="190" t="str">
        <f>IF(C245&lt;&gt;"",COUNTA($C$10:C245),"")</f>
        <v/>
      </c>
      <c r="C245" s="169"/>
      <c r="D245" s="168"/>
      <c r="E245" s="170"/>
      <c r="F245" s="170"/>
      <c r="G245" s="169"/>
      <c r="H245" s="171"/>
      <c r="I245" s="168"/>
      <c r="J245" s="169"/>
      <c r="K245" s="169"/>
      <c r="L245" s="191" t="str">
        <f t="shared" si="3"/>
        <v/>
      </c>
      <c r="M245" s="173"/>
    </row>
    <row r="246" spans="1:13" ht="20.100000000000001" customHeight="1">
      <c r="A246" s="173"/>
      <c r="B246" s="190" t="str">
        <f>IF(C246&lt;&gt;"",COUNTA($C$10:C246),"")</f>
        <v/>
      </c>
      <c r="C246" s="169"/>
      <c r="D246" s="168"/>
      <c r="E246" s="170"/>
      <c r="F246" s="170"/>
      <c r="G246" s="169"/>
      <c r="H246" s="171"/>
      <c r="I246" s="168"/>
      <c r="J246" s="169"/>
      <c r="K246" s="169"/>
      <c r="L246" s="191" t="str">
        <f t="shared" si="3"/>
        <v/>
      </c>
      <c r="M246" s="173"/>
    </row>
    <row r="247" spans="1:13" ht="20.100000000000001" customHeight="1">
      <c r="A247" s="173"/>
      <c r="B247" s="190" t="str">
        <f>IF(C247&lt;&gt;"",COUNTA($C$10:C247),"")</f>
        <v/>
      </c>
      <c r="C247" s="169"/>
      <c r="D247" s="168"/>
      <c r="E247" s="170"/>
      <c r="F247" s="170"/>
      <c r="G247" s="169"/>
      <c r="H247" s="171"/>
      <c r="I247" s="168"/>
      <c r="J247" s="169"/>
      <c r="K247" s="169"/>
      <c r="L247" s="191" t="str">
        <f t="shared" si="3"/>
        <v/>
      </c>
      <c r="M247" s="173"/>
    </row>
    <row r="248" spans="1:13" ht="20.100000000000001" customHeight="1">
      <c r="A248" s="173"/>
      <c r="B248" s="190" t="str">
        <f>IF(C248&lt;&gt;"",COUNTA($C$10:C248),"")</f>
        <v/>
      </c>
      <c r="C248" s="169"/>
      <c r="D248" s="168"/>
      <c r="E248" s="170"/>
      <c r="F248" s="170"/>
      <c r="G248" s="169"/>
      <c r="H248" s="171"/>
      <c r="I248" s="168"/>
      <c r="J248" s="169"/>
      <c r="K248" s="169"/>
      <c r="L248" s="191" t="str">
        <f t="shared" si="3"/>
        <v/>
      </c>
      <c r="M248" s="173"/>
    </row>
    <row r="249" spans="1:13" ht="20.100000000000001" customHeight="1">
      <c r="A249" s="173"/>
      <c r="B249" s="190" t="str">
        <f>IF(C249&lt;&gt;"",COUNTA($C$10:C249),"")</f>
        <v/>
      </c>
      <c r="C249" s="169"/>
      <c r="D249" s="168"/>
      <c r="E249" s="170"/>
      <c r="F249" s="170"/>
      <c r="G249" s="169"/>
      <c r="H249" s="171"/>
      <c r="I249" s="168"/>
      <c r="J249" s="169"/>
      <c r="K249" s="169"/>
      <c r="L249" s="191" t="str">
        <f t="shared" si="3"/>
        <v/>
      </c>
      <c r="M249" s="173"/>
    </row>
    <row r="250" spans="1:13" ht="20.100000000000001" customHeight="1">
      <c r="A250" s="173"/>
      <c r="B250" s="190" t="str">
        <f>IF(C250&lt;&gt;"",COUNTA($C$10:C250),"")</f>
        <v/>
      </c>
      <c r="C250" s="169"/>
      <c r="D250" s="168"/>
      <c r="E250" s="170"/>
      <c r="F250" s="170"/>
      <c r="G250" s="169"/>
      <c r="H250" s="171"/>
      <c r="I250" s="168"/>
      <c r="J250" s="169"/>
      <c r="K250" s="169"/>
      <c r="L250" s="191" t="str">
        <f t="shared" si="3"/>
        <v/>
      </c>
      <c r="M250" s="173"/>
    </row>
    <row r="251" spans="1:13" ht="20.100000000000001" customHeight="1">
      <c r="A251" s="173"/>
      <c r="B251" s="190" t="str">
        <f>IF(C251&lt;&gt;"",COUNTA($C$10:C251),"")</f>
        <v/>
      </c>
      <c r="C251" s="169"/>
      <c r="D251" s="168"/>
      <c r="E251" s="170"/>
      <c r="F251" s="170"/>
      <c r="G251" s="169"/>
      <c r="H251" s="171"/>
      <c r="I251" s="168"/>
      <c r="J251" s="169"/>
      <c r="K251" s="169"/>
      <c r="L251" s="191" t="str">
        <f t="shared" si="3"/>
        <v/>
      </c>
      <c r="M251" s="173"/>
    </row>
    <row r="252" spans="1:13" ht="20.100000000000001" customHeight="1">
      <c r="A252" s="173"/>
      <c r="B252" s="190" t="str">
        <f>IF(C252&lt;&gt;"",COUNTA($C$10:C252),"")</f>
        <v/>
      </c>
      <c r="C252" s="169"/>
      <c r="D252" s="168"/>
      <c r="E252" s="170"/>
      <c r="F252" s="170"/>
      <c r="G252" s="169"/>
      <c r="H252" s="171"/>
      <c r="I252" s="168"/>
      <c r="J252" s="169"/>
      <c r="K252" s="169"/>
      <c r="L252" s="191" t="str">
        <f t="shared" si="3"/>
        <v/>
      </c>
      <c r="M252" s="173"/>
    </row>
    <row r="253" spans="1:13" ht="20.100000000000001" customHeight="1">
      <c r="A253" s="173"/>
      <c r="B253" s="190" t="str">
        <f>IF(C253&lt;&gt;"",COUNTA($C$10:C253),"")</f>
        <v/>
      </c>
      <c r="C253" s="169"/>
      <c r="D253" s="168"/>
      <c r="E253" s="170"/>
      <c r="F253" s="170"/>
      <c r="G253" s="169"/>
      <c r="H253" s="171"/>
      <c r="I253" s="168"/>
      <c r="J253" s="169"/>
      <c r="K253" s="169"/>
      <c r="L253" s="191" t="str">
        <f t="shared" si="3"/>
        <v/>
      </c>
      <c r="M253" s="173"/>
    </row>
    <row r="254" spans="1:13" ht="20.100000000000001" customHeight="1">
      <c r="A254" s="173"/>
      <c r="B254" s="190" t="str">
        <f>IF(C254&lt;&gt;"",COUNTA($C$10:C254),"")</f>
        <v/>
      </c>
      <c r="C254" s="169"/>
      <c r="D254" s="168"/>
      <c r="E254" s="170"/>
      <c r="F254" s="170"/>
      <c r="G254" s="169"/>
      <c r="H254" s="171"/>
      <c r="I254" s="168"/>
      <c r="J254" s="169"/>
      <c r="K254" s="169"/>
      <c r="L254" s="191" t="str">
        <f t="shared" si="3"/>
        <v/>
      </c>
      <c r="M254" s="173"/>
    </row>
    <row r="255" spans="1:13" ht="20.100000000000001" customHeight="1">
      <c r="A255" s="173"/>
      <c r="B255" s="190" t="str">
        <f>IF(C255&lt;&gt;"",COUNTA($C$10:C255),"")</f>
        <v/>
      </c>
      <c r="C255" s="169"/>
      <c r="D255" s="168"/>
      <c r="E255" s="170"/>
      <c r="F255" s="170"/>
      <c r="G255" s="169"/>
      <c r="H255" s="171"/>
      <c r="I255" s="168"/>
      <c r="J255" s="169"/>
      <c r="K255" s="169"/>
      <c r="L255" s="191" t="str">
        <f t="shared" si="3"/>
        <v/>
      </c>
      <c r="M255" s="173"/>
    </row>
    <row r="256" spans="1:13" ht="20.100000000000001" customHeight="1">
      <c r="A256" s="173"/>
      <c r="B256" s="190" t="str">
        <f>IF(C256&lt;&gt;"",COUNTA($C$10:C256),"")</f>
        <v/>
      </c>
      <c r="C256" s="169"/>
      <c r="D256" s="168"/>
      <c r="E256" s="170"/>
      <c r="F256" s="170"/>
      <c r="G256" s="169"/>
      <c r="H256" s="171"/>
      <c r="I256" s="168"/>
      <c r="J256" s="169"/>
      <c r="K256" s="169"/>
      <c r="L256" s="191" t="str">
        <f t="shared" si="3"/>
        <v/>
      </c>
      <c r="M256" s="173"/>
    </row>
    <row r="257" spans="1:13" ht="20.100000000000001" customHeight="1">
      <c r="A257" s="173"/>
      <c r="B257" s="190" t="str">
        <f>IF(C257&lt;&gt;"",COUNTA($C$10:C257),"")</f>
        <v/>
      </c>
      <c r="C257" s="169"/>
      <c r="D257" s="168"/>
      <c r="E257" s="170"/>
      <c r="F257" s="170"/>
      <c r="G257" s="169"/>
      <c r="H257" s="171"/>
      <c r="I257" s="168"/>
      <c r="J257" s="169"/>
      <c r="K257" s="169"/>
      <c r="L257" s="191" t="str">
        <f t="shared" si="3"/>
        <v/>
      </c>
      <c r="M257" s="173"/>
    </row>
    <row r="258" spans="1:13" ht="20.100000000000001" customHeight="1">
      <c r="A258" s="173"/>
      <c r="B258" s="190" t="str">
        <f>IF(C258&lt;&gt;"",COUNTA($C$10:C258),"")</f>
        <v/>
      </c>
      <c r="C258" s="169"/>
      <c r="D258" s="168"/>
      <c r="E258" s="170"/>
      <c r="F258" s="170"/>
      <c r="G258" s="169"/>
      <c r="H258" s="171"/>
      <c r="I258" s="168"/>
      <c r="J258" s="169"/>
      <c r="K258" s="169"/>
      <c r="L258" s="191" t="str">
        <f t="shared" si="3"/>
        <v/>
      </c>
      <c r="M258" s="173"/>
    </row>
    <row r="259" spans="1:13" ht="20.100000000000001" customHeight="1">
      <c r="A259" s="173"/>
      <c r="B259" s="190" t="str">
        <f>IF(C259&lt;&gt;"",COUNTA($C$10:C259),"")</f>
        <v/>
      </c>
      <c r="C259" s="169"/>
      <c r="D259" s="168"/>
      <c r="E259" s="170"/>
      <c r="F259" s="170"/>
      <c r="G259" s="169"/>
      <c r="H259" s="171"/>
      <c r="I259" s="168"/>
      <c r="J259" s="169"/>
      <c r="K259" s="169"/>
      <c r="L259" s="191" t="str">
        <f t="shared" si="3"/>
        <v/>
      </c>
      <c r="M259" s="173"/>
    </row>
    <row r="260" spans="1:13" ht="20.100000000000001" customHeight="1">
      <c r="A260" s="173"/>
      <c r="B260" s="190" t="str">
        <f>IF(C260&lt;&gt;"",COUNTA($C$10:C260),"")</f>
        <v/>
      </c>
      <c r="C260" s="169"/>
      <c r="D260" s="168"/>
      <c r="E260" s="170"/>
      <c r="F260" s="170"/>
      <c r="G260" s="169"/>
      <c r="H260" s="171"/>
      <c r="I260" s="168"/>
      <c r="J260" s="169"/>
      <c r="K260" s="169"/>
      <c r="L260" s="191" t="str">
        <f t="shared" si="3"/>
        <v/>
      </c>
      <c r="M260" s="173"/>
    </row>
    <row r="261" spans="1:13" ht="20.100000000000001" customHeight="1">
      <c r="A261" s="173"/>
      <c r="B261" s="190" t="str">
        <f>IF(C261&lt;&gt;"",COUNTA($C$10:C261),"")</f>
        <v/>
      </c>
      <c r="C261" s="169"/>
      <c r="D261" s="168"/>
      <c r="E261" s="170"/>
      <c r="F261" s="170"/>
      <c r="G261" s="169"/>
      <c r="H261" s="171"/>
      <c r="I261" s="168"/>
      <c r="J261" s="169"/>
      <c r="K261" s="169"/>
      <c r="L261" s="191" t="str">
        <f t="shared" si="3"/>
        <v/>
      </c>
      <c r="M261" s="173"/>
    </row>
    <row r="262" spans="1:13" ht="20.100000000000001" customHeight="1">
      <c r="A262" s="173"/>
      <c r="B262" s="190" t="str">
        <f>IF(C262&lt;&gt;"",COUNTA($C$10:C262),"")</f>
        <v/>
      </c>
      <c r="C262" s="169"/>
      <c r="D262" s="168"/>
      <c r="E262" s="170"/>
      <c r="F262" s="170"/>
      <c r="G262" s="169"/>
      <c r="H262" s="171"/>
      <c r="I262" s="168"/>
      <c r="J262" s="169"/>
      <c r="K262" s="169"/>
      <c r="L262" s="191" t="str">
        <f t="shared" si="3"/>
        <v/>
      </c>
      <c r="M262" s="173"/>
    </row>
    <row r="263" spans="1:13" ht="20.100000000000001" customHeight="1">
      <c r="A263" s="173"/>
      <c r="B263" s="190" t="str">
        <f>IF(C263&lt;&gt;"",COUNTA($C$10:C263),"")</f>
        <v/>
      </c>
      <c r="C263" s="169"/>
      <c r="D263" s="168"/>
      <c r="E263" s="170"/>
      <c r="F263" s="170"/>
      <c r="G263" s="169"/>
      <c r="H263" s="171"/>
      <c r="I263" s="168"/>
      <c r="J263" s="169"/>
      <c r="K263" s="169"/>
      <c r="L263" s="191" t="str">
        <f t="shared" si="3"/>
        <v/>
      </c>
      <c r="M263" s="173"/>
    </row>
    <row r="264" spans="1:13" ht="20.100000000000001" customHeight="1">
      <c r="A264" s="173"/>
      <c r="B264" s="190" t="str">
        <f>IF(C264&lt;&gt;"",COUNTA($C$10:C264),"")</f>
        <v/>
      </c>
      <c r="C264" s="169"/>
      <c r="D264" s="168"/>
      <c r="E264" s="170"/>
      <c r="F264" s="170"/>
      <c r="G264" s="169"/>
      <c r="H264" s="171"/>
      <c r="I264" s="168"/>
      <c r="J264" s="169"/>
      <c r="K264" s="169"/>
      <c r="L264" s="191" t="str">
        <f t="shared" si="3"/>
        <v/>
      </c>
      <c r="M264" s="173"/>
    </row>
    <row r="265" spans="1:13" ht="20.100000000000001" customHeight="1">
      <c r="A265" s="173"/>
      <c r="B265" s="190" t="str">
        <f>IF(C265&lt;&gt;"",COUNTA($C$10:C265),"")</f>
        <v/>
      </c>
      <c r="C265" s="169"/>
      <c r="D265" s="168"/>
      <c r="E265" s="170"/>
      <c r="F265" s="170"/>
      <c r="G265" s="169"/>
      <c r="H265" s="171"/>
      <c r="I265" s="168"/>
      <c r="J265" s="169"/>
      <c r="K265" s="169"/>
      <c r="L265" s="191" t="str">
        <f t="shared" si="3"/>
        <v/>
      </c>
      <c r="M265" s="173"/>
    </row>
    <row r="266" spans="1:13" ht="20.100000000000001" customHeight="1">
      <c r="A266" s="173"/>
      <c r="B266" s="190" t="str">
        <f>IF(C266&lt;&gt;"",COUNTA($C$10:C266),"")</f>
        <v/>
      </c>
      <c r="C266" s="169"/>
      <c r="D266" s="168"/>
      <c r="E266" s="170"/>
      <c r="F266" s="170"/>
      <c r="G266" s="169"/>
      <c r="H266" s="171"/>
      <c r="I266" s="168"/>
      <c r="J266" s="169"/>
      <c r="K266" s="169"/>
      <c r="L266" s="191" t="str">
        <f t="shared" si="3"/>
        <v/>
      </c>
      <c r="M266" s="173"/>
    </row>
    <row r="267" spans="1:13" ht="20.100000000000001" customHeight="1">
      <c r="A267" s="173"/>
      <c r="B267" s="190" t="str">
        <f>IF(C267&lt;&gt;"",COUNTA($C$10:C267),"")</f>
        <v/>
      </c>
      <c r="C267" s="169"/>
      <c r="D267" s="168"/>
      <c r="E267" s="170"/>
      <c r="F267" s="170"/>
      <c r="G267" s="169"/>
      <c r="H267" s="171"/>
      <c r="I267" s="168"/>
      <c r="J267" s="169"/>
      <c r="K267" s="169"/>
      <c r="L267" s="191" t="str">
        <f t="shared" ref="L267:L330" si="4">IF(K267="Keuangan","Akuntansi",IF(K267="Teknik Informatika Komputer","Teknik Komputer dan Jaringan",IF(K267="Teknik Otomotif","Teknik Kendaraan Ringan",IF(K267="Teknik Elektronika","Teknik Audio Video",IF(K267="Teknik Mesin","Teknik Pemesinan","")))))</f>
        <v/>
      </c>
      <c r="M267" s="173"/>
    </row>
    <row r="268" spans="1:13" ht="20.100000000000001" customHeight="1">
      <c r="A268" s="173"/>
      <c r="B268" s="190" t="str">
        <f>IF(C268&lt;&gt;"",COUNTA($C$10:C268),"")</f>
        <v/>
      </c>
      <c r="C268" s="169"/>
      <c r="D268" s="168"/>
      <c r="E268" s="170"/>
      <c r="F268" s="170"/>
      <c r="G268" s="169"/>
      <c r="H268" s="171"/>
      <c r="I268" s="168"/>
      <c r="J268" s="169"/>
      <c r="K268" s="169"/>
      <c r="L268" s="191" t="str">
        <f t="shared" si="4"/>
        <v/>
      </c>
      <c r="M268" s="173"/>
    </row>
    <row r="269" spans="1:13" ht="20.100000000000001" customHeight="1">
      <c r="A269" s="173"/>
      <c r="B269" s="190" t="str">
        <f>IF(C269&lt;&gt;"",COUNTA($C$10:C269),"")</f>
        <v/>
      </c>
      <c r="C269" s="169"/>
      <c r="D269" s="168"/>
      <c r="E269" s="170"/>
      <c r="F269" s="170"/>
      <c r="G269" s="169"/>
      <c r="H269" s="171"/>
      <c r="I269" s="168"/>
      <c r="J269" s="169"/>
      <c r="K269" s="169"/>
      <c r="L269" s="191" t="str">
        <f t="shared" si="4"/>
        <v/>
      </c>
      <c r="M269" s="173"/>
    </row>
    <row r="270" spans="1:13" ht="20.100000000000001" customHeight="1">
      <c r="A270" s="173"/>
      <c r="B270" s="190" t="str">
        <f>IF(C270&lt;&gt;"",COUNTA($C$10:C270),"")</f>
        <v/>
      </c>
      <c r="C270" s="169"/>
      <c r="D270" s="168"/>
      <c r="E270" s="170"/>
      <c r="F270" s="170"/>
      <c r="G270" s="169"/>
      <c r="H270" s="171"/>
      <c r="I270" s="168"/>
      <c r="J270" s="169"/>
      <c r="K270" s="169"/>
      <c r="L270" s="191" t="str">
        <f t="shared" si="4"/>
        <v/>
      </c>
      <c r="M270" s="173"/>
    </row>
    <row r="271" spans="1:13" ht="20.100000000000001" customHeight="1">
      <c r="A271" s="173"/>
      <c r="B271" s="190" t="str">
        <f>IF(C271&lt;&gt;"",COUNTA($C$10:C271),"")</f>
        <v/>
      </c>
      <c r="C271" s="169"/>
      <c r="D271" s="168"/>
      <c r="E271" s="170"/>
      <c r="F271" s="170"/>
      <c r="G271" s="169"/>
      <c r="H271" s="171"/>
      <c r="I271" s="168"/>
      <c r="J271" s="169"/>
      <c r="K271" s="169"/>
      <c r="L271" s="191" t="str">
        <f t="shared" si="4"/>
        <v/>
      </c>
      <c r="M271" s="173"/>
    </row>
    <row r="272" spans="1:13" ht="20.100000000000001" customHeight="1">
      <c r="A272" s="173"/>
      <c r="B272" s="190" t="str">
        <f>IF(C272&lt;&gt;"",COUNTA($C$10:C272),"")</f>
        <v/>
      </c>
      <c r="C272" s="169"/>
      <c r="D272" s="168"/>
      <c r="E272" s="170"/>
      <c r="F272" s="170"/>
      <c r="G272" s="169"/>
      <c r="H272" s="171"/>
      <c r="I272" s="168"/>
      <c r="J272" s="169"/>
      <c r="K272" s="169"/>
      <c r="L272" s="191" t="str">
        <f t="shared" si="4"/>
        <v/>
      </c>
      <c r="M272" s="173"/>
    </row>
    <row r="273" spans="1:13" ht="20.100000000000001" customHeight="1">
      <c r="A273" s="173"/>
      <c r="B273" s="190" t="str">
        <f>IF(C273&lt;&gt;"",COUNTA($C$10:C273),"")</f>
        <v/>
      </c>
      <c r="C273" s="169"/>
      <c r="D273" s="168"/>
      <c r="E273" s="170"/>
      <c r="F273" s="170"/>
      <c r="G273" s="169"/>
      <c r="H273" s="171"/>
      <c r="I273" s="168"/>
      <c r="J273" s="169"/>
      <c r="K273" s="169"/>
      <c r="L273" s="191" t="str">
        <f t="shared" si="4"/>
        <v/>
      </c>
      <c r="M273" s="173"/>
    </row>
    <row r="274" spans="1:13" ht="20.100000000000001" customHeight="1">
      <c r="A274" s="173"/>
      <c r="B274" s="190" t="str">
        <f>IF(C274&lt;&gt;"",COUNTA($C$10:C274),"")</f>
        <v/>
      </c>
      <c r="C274" s="169"/>
      <c r="D274" s="168"/>
      <c r="E274" s="170"/>
      <c r="F274" s="170"/>
      <c r="G274" s="169"/>
      <c r="H274" s="171"/>
      <c r="I274" s="168"/>
      <c r="J274" s="169"/>
      <c r="K274" s="169"/>
      <c r="L274" s="191" t="str">
        <f t="shared" si="4"/>
        <v/>
      </c>
      <c r="M274" s="173"/>
    </row>
    <row r="275" spans="1:13" ht="20.100000000000001" customHeight="1">
      <c r="A275" s="173"/>
      <c r="B275" s="190" t="str">
        <f>IF(C275&lt;&gt;"",COUNTA($C$10:C275),"")</f>
        <v/>
      </c>
      <c r="C275" s="169"/>
      <c r="D275" s="168"/>
      <c r="E275" s="170"/>
      <c r="F275" s="170"/>
      <c r="G275" s="169"/>
      <c r="H275" s="171"/>
      <c r="I275" s="168"/>
      <c r="J275" s="169"/>
      <c r="K275" s="169"/>
      <c r="L275" s="191" t="str">
        <f t="shared" si="4"/>
        <v/>
      </c>
      <c r="M275" s="173"/>
    </row>
    <row r="276" spans="1:13" ht="20.100000000000001" customHeight="1">
      <c r="A276" s="173"/>
      <c r="B276" s="190" t="str">
        <f>IF(C276&lt;&gt;"",COUNTA($C$10:C276),"")</f>
        <v/>
      </c>
      <c r="C276" s="169"/>
      <c r="D276" s="168"/>
      <c r="E276" s="170"/>
      <c r="F276" s="170"/>
      <c r="G276" s="169"/>
      <c r="H276" s="171"/>
      <c r="I276" s="168"/>
      <c r="J276" s="169"/>
      <c r="K276" s="169"/>
      <c r="L276" s="191" t="str">
        <f t="shared" si="4"/>
        <v/>
      </c>
      <c r="M276" s="173"/>
    </row>
    <row r="277" spans="1:13" ht="20.100000000000001" customHeight="1">
      <c r="A277" s="173"/>
      <c r="B277" s="190" t="str">
        <f>IF(C277&lt;&gt;"",COUNTA($C$10:C277),"")</f>
        <v/>
      </c>
      <c r="C277" s="169"/>
      <c r="D277" s="168"/>
      <c r="E277" s="170"/>
      <c r="F277" s="170"/>
      <c r="G277" s="169"/>
      <c r="H277" s="171"/>
      <c r="I277" s="168"/>
      <c r="J277" s="169"/>
      <c r="K277" s="169"/>
      <c r="L277" s="191" t="str">
        <f t="shared" si="4"/>
        <v/>
      </c>
      <c r="M277" s="173"/>
    </row>
    <row r="278" spans="1:13" ht="20.100000000000001" customHeight="1">
      <c r="A278" s="173"/>
      <c r="B278" s="190" t="str">
        <f>IF(C278&lt;&gt;"",COUNTA($C$10:C278),"")</f>
        <v/>
      </c>
      <c r="C278" s="169"/>
      <c r="D278" s="168"/>
      <c r="E278" s="170"/>
      <c r="F278" s="170"/>
      <c r="G278" s="169"/>
      <c r="H278" s="171"/>
      <c r="I278" s="168"/>
      <c r="J278" s="169"/>
      <c r="K278" s="169"/>
      <c r="L278" s="191" t="str">
        <f t="shared" si="4"/>
        <v/>
      </c>
      <c r="M278" s="173"/>
    </row>
    <row r="279" spans="1:13" ht="20.100000000000001" customHeight="1">
      <c r="A279" s="173"/>
      <c r="B279" s="190" t="str">
        <f>IF(C279&lt;&gt;"",COUNTA($C$10:C279),"")</f>
        <v/>
      </c>
      <c r="C279" s="169"/>
      <c r="D279" s="168"/>
      <c r="E279" s="170"/>
      <c r="F279" s="170"/>
      <c r="G279" s="169"/>
      <c r="H279" s="171"/>
      <c r="I279" s="168"/>
      <c r="J279" s="169"/>
      <c r="K279" s="169"/>
      <c r="L279" s="191" t="str">
        <f t="shared" si="4"/>
        <v/>
      </c>
      <c r="M279" s="173"/>
    </row>
    <row r="280" spans="1:13" ht="20.100000000000001" customHeight="1">
      <c r="A280" s="173"/>
      <c r="B280" s="190" t="str">
        <f>IF(C280&lt;&gt;"",COUNTA($C$10:C280),"")</f>
        <v/>
      </c>
      <c r="C280" s="169"/>
      <c r="D280" s="168"/>
      <c r="E280" s="170"/>
      <c r="F280" s="170"/>
      <c r="G280" s="169"/>
      <c r="H280" s="171"/>
      <c r="I280" s="168"/>
      <c r="J280" s="169"/>
      <c r="K280" s="169"/>
      <c r="L280" s="191" t="str">
        <f t="shared" si="4"/>
        <v/>
      </c>
      <c r="M280" s="173"/>
    </row>
    <row r="281" spans="1:13" ht="20.100000000000001" customHeight="1">
      <c r="A281" s="173"/>
      <c r="B281" s="190" t="str">
        <f>IF(C281&lt;&gt;"",COUNTA($C$10:C281),"")</f>
        <v/>
      </c>
      <c r="C281" s="169"/>
      <c r="D281" s="168"/>
      <c r="E281" s="170"/>
      <c r="F281" s="170"/>
      <c r="G281" s="169"/>
      <c r="H281" s="171"/>
      <c r="I281" s="168"/>
      <c r="J281" s="169"/>
      <c r="K281" s="169"/>
      <c r="L281" s="191" t="str">
        <f t="shared" si="4"/>
        <v/>
      </c>
      <c r="M281" s="173"/>
    </row>
    <row r="282" spans="1:13" ht="20.100000000000001" customHeight="1">
      <c r="A282" s="173"/>
      <c r="B282" s="190" t="str">
        <f>IF(C282&lt;&gt;"",COUNTA($C$10:C282),"")</f>
        <v/>
      </c>
      <c r="C282" s="169"/>
      <c r="D282" s="168"/>
      <c r="E282" s="170"/>
      <c r="F282" s="170"/>
      <c r="G282" s="169"/>
      <c r="H282" s="171"/>
      <c r="I282" s="168"/>
      <c r="J282" s="169"/>
      <c r="K282" s="169"/>
      <c r="L282" s="191" t="str">
        <f t="shared" si="4"/>
        <v/>
      </c>
      <c r="M282" s="173"/>
    </row>
    <row r="283" spans="1:13" ht="20.100000000000001" customHeight="1">
      <c r="A283" s="173"/>
      <c r="B283" s="190" t="str">
        <f>IF(C283&lt;&gt;"",COUNTA($C$10:C283),"")</f>
        <v/>
      </c>
      <c r="C283" s="169"/>
      <c r="D283" s="168"/>
      <c r="E283" s="170"/>
      <c r="F283" s="170"/>
      <c r="G283" s="169"/>
      <c r="H283" s="171"/>
      <c r="I283" s="168"/>
      <c r="J283" s="169"/>
      <c r="K283" s="169"/>
      <c r="L283" s="191" t="str">
        <f t="shared" si="4"/>
        <v/>
      </c>
      <c r="M283" s="173"/>
    </row>
    <row r="284" spans="1:13" ht="20.100000000000001" customHeight="1">
      <c r="A284" s="173"/>
      <c r="B284" s="190" t="str">
        <f>IF(C284&lt;&gt;"",COUNTA($C$10:C284),"")</f>
        <v/>
      </c>
      <c r="C284" s="169"/>
      <c r="D284" s="168"/>
      <c r="E284" s="170"/>
      <c r="F284" s="170"/>
      <c r="G284" s="169"/>
      <c r="H284" s="171"/>
      <c r="I284" s="168"/>
      <c r="J284" s="169"/>
      <c r="K284" s="169"/>
      <c r="L284" s="191" t="str">
        <f t="shared" si="4"/>
        <v/>
      </c>
      <c r="M284" s="173"/>
    </row>
    <row r="285" spans="1:13" ht="20.100000000000001" customHeight="1">
      <c r="A285" s="173"/>
      <c r="B285" s="190" t="str">
        <f>IF(C285&lt;&gt;"",COUNTA($C$10:C285),"")</f>
        <v/>
      </c>
      <c r="C285" s="169"/>
      <c r="D285" s="168"/>
      <c r="E285" s="170"/>
      <c r="F285" s="170"/>
      <c r="G285" s="169"/>
      <c r="H285" s="171"/>
      <c r="I285" s="168"/>
      <c r="J285" s="169"/>
      <c r="K285" s="169"/>
      <c r="L285" s="191" t="str">
        <f t="shared" si="4"/>
        <v/>
      </c>
      <c r="M285" s="173"/>
    </row>
    <row r="286" spans="1:13" ht="20.100000000000001" customHeight="1">
      <c r="A286" s="173"/>
      <c r="B286" s="190" t="str">
        <f>IF(C286&lt;&gt;"",COUNTA($C$10:C286),"")</f>
        <v/>
      </c>
      <c r="C286" s="169"/>
      <c r="D286" s="168"/>
      <c r="E286" s="170"/>
      <c r="F286" s="170"/>
      <c r="G286" s="169"/>
      <c r="H286" s="171"/>
      <c r="I286" s="168"/>
      <c r="J286" s="169"/>
      <c r="K286" s="169"/>
      <c r="L286" s="191" t="str">
        <f t="shared" si="4"/>
        <v/>
      </c>
      <c r="M286" s="173"/>
    </row>
    <row r="287" spans="1:13" ht="20.100000000000001" customHeight="1">
      <c r="A287" s="173"/>
      <c r="B287" s="190" t="str">
        <f>IF(C287&lt;&gt;"",COUNTA($C$10:C287),"")</f>
        <v/>
      </c>
      <c r="C287" s="169"/>
      <c r="D287" s="168"/>
      <c r="E287" s="170"/>
      <c r="F287" s="170"/>
      <c r="G287" s="169"/>
      <c r="H287" s="171"/>
      <c r="I287" s="168"/>
      <c r="J287" s="169"/>
      <c r="K287" s="169"/>
      <c r="L287" s="191" t="str">
        <f t="shared" si="4"/>
        <v/>
      </c>
      <c r="M287" s="173"/>
    </row>
    <row r="288" spans="1:13" ht="20.100000000000001" customHeight="1">
      <c r="A288" s="173"/>
      <c r="B288" s="190" t="str">
        <f>IF(C288&lt;&gt;"",COUNTA($C$10:C288),"")</f>
        <v/>
      </c>
      <c r="C288" s="169"/>
      <c r="D288" s="168"/>
      <c r="E288" s="170"/>
      <c r="F288" s="170"/>
      <c r="G288" s="169"/>
      <c r="H288" s="171"/>
      <c r="I288" s="168"/>
      <c r="J288" s="169"/>
      <c r="K288" s="169"/>
      <c r="L288" s="191" t="str">
        <f t="shared" si="4"/>
        <v/>
      </c>
      <c r="M288" s="173"/>
    </row>
    <row r="289" spans="1:13" ht="20.100000000000001" customHeight="1">
      <c r="A289" s="173"/>
      <c r="B289" s="190" t="str">
        <f>IF(C289&lt;&gt;"",COUNTA($C$10:C289),"")</f>
        <v/>
      </c>
      <c r="C289" s="169"/>
      <c r="D289" s="168"/>
      <c r="E289" s="170"/>
      <c r="F289" s="170"/>
      <c r="G289" s="169"/>
      <c r="H289" s="171"/>
      <c r="I289" s="168"/>
      <c r="J289" s="169"/>
      <c r="K289" s="169"/>
      <c r="L289" s="191" t="str">
        <f t="shared" si="4"/>
        <v/>
      </c>
      <c r="M289" s="173"/>
    </row>
    <row r="290" spans="1:13" ht="20.100000000000001" customHeight="1">
      <c r="A290" s="173"/>
      <c r="B290" s="190" t="str">
        <f>IF(C290&lt;&gt;"",COUNTA($C$10:C290),"")</f>
        <v/>
      </c>
      <c r="C290" s="169"/>
      <c r="D290" s="168"/>
      <c r="E290" s="170"/>
      <c r="F290" s="170"/>
      <c r="G290" s="169"/>
      <c r="H290" s="171"/>
      <c r="I290" s="168"/>
      <c r="J290" s="169"/>
      <c r="K290" s="169"/>
      <c r="L290" s="191" t="str">
        <f t="shared" si="4"/>
        <v/>
      </c>
      <c r="M290" s="173"/>
    </row>
    <row r="291" spans="1:13" ht="20.100000000000001" customHeight="1">
      <c r="A291" s="173"/>
      <c r="B291" s="190" t="str">
        <f>IF(C291&lt;&gt;"",COUNTA($C$10:C291),"")</f>
        <v/>
      </c>
      <c r="C291" s="169"/>
      <c r="D291" s="168"/>
      <c r="E291" s="170"/>
      <c r="F291" s="170"/>
      <c r="G291" s="169"/>
      <c r="H291" s="171"/>
      <c r="I291" s="168"/>
      <c r="J291" s="169"/>
      <c r="K291" s="169"/>
      <c r="L291" s="191" t="str">
        <f t="shared" si="4"/>
        <v/>
      </c>
      <c r="M291" s="173"/>
    </row>
    <row r="292" spans="1:13" ht="20.100000000000001" customHeight="1">
      <c r="A292" s="173"/>
      <c r="B292" s="190" t="str">
        <f>IF(C292&lt;&gt;"",COUNTA($C$10:C292),"")</f>
        <v/>
      </c>
      <c r="C292" s="169"/>
      <c r="D292" s="168"/>
      <c r="E292" s="170"/>
      <c r="F292" s="170"/>
      <c r="G292" s="169"/>
      <c r="H292" s="171"/>
      <c r="I292" s="168"/>
      <c r="J292" s="169"/>
      <c r="K292" s="169"/>
      <c r="L292" s="191" t="str">
        <f t="shared" si="4"/>
        <v/>
      </c>
      <c r="M292" s="173"/>
    </row>
    <row r="293" spans="1:13" ht="20.100000000000001" customHeight="1">
      <c r="A293" s="173"/>
      <c r="B293" s="190" t="str">
        <f>IF(C293&lt;&gt;"",COUNTA($C$10:C293),"")</f>
        <v/>
      </c>
      <c r="C293" s="169"/>
      <c r="D293" s="168"/>
      <c r="E293" s="170"/>
      <c r="F293" s="170"/>
      <c r="G293" s="169"/>
      <c r="H293" s="171"/>
      <c r="I293" s="168"/>
      <c r="J293" s="169"/>
      <c r="K293" s="169"/>
      <c r="L293" s="191" t="str">
        <f t="shared" si="4"/>
        <v/>
      </c>
      <c r="M293" s="173"/>
    </row>
    <row r="294" spans="1:13" ht="20.100000000000001" customHeight="1">
      <c r="A294" s="173"/>
      <c r="B294" s="190" t="str">
        <f>IF(C294&lt;&gt;"",COUNTA($C$10:C294),"")</f>
        <v/>
      </c>
      <c r="C294" s="169"/>
      <c r="D294" s="168"/>
      <c r="E294" s="170"/>
      <c r="F294" s="170"/>
      <c r="G294" s="169"/>
      <c r="H294" s="171"/>
      <c r="I294" s="168"/>
      <c r="J294" s="169"/>
      <c r="K294" s="169"/>
      <c r="L294" s="191" t="str">
        <f t="shared" si="4"/>
        <v/>
      </c>
      <c r="M294" s="173"/>
    </row>
    <row r="295" spans="1:13" ht="20.100000000000001" customHeight="1">
      <c r="A295" s="173"/>
      <c r="B295" s="190" t="str">
        <f>IF(C295&lt;&gt;"",COUNTA($C$10:C295),"")</f>
        <v/>
      </c>
      <c r="C295" s="169"/>
      <c r="D295" s="168"/>
      <c r="E295" s="170"/>
      <c r="F295" s="170"/>
      <c r="G295" s="169"/>
      <c r="H295" s="171"/>
      <c r="I295" s="168"/>
      <c r="J295" s="169"/>
      <c r="K295" s="169"/>
      <c r="L295" s="191" t="str">
        <f t="shared" si="4"/>
        <v/>
      </c>
      <c r="M295" s="173"/>
    </row>
    <row r="296" spans="1:13" ht="20.100000000000001" customHeight="1">
      <c r="A296" s="173"/>
      <c r="B296" s="190" t="str">
        <f>IF(C296&lt;&gt;"",COUNTA($C$10:C296),"")</f>
        <v/>
      </c>
      <c r="C296" s="169"/>
      <c r="D296" s="168"/>
      <c r="E296" s="170"/>
      <c r="F296" s="170"/>
      <c r="G296" s="169"/>
      <c r="H296" s="171"/>
      <c r="I296" s="168"/>
      <c r="J296" s="169"/>
      <c r="K296" s="169"/>
      <c r="L296" s="191" t="str">
        <f t="shared" si="4"/>
        <v/>
      </c>
      <c r="M296" s="173"/>
    </row>
    <row r="297" spans="1:13" ht="20.100000000000001" customHeight="1">
      <c r="A297" s="173"/>
      <c r="B297" s="190" t="str">
        <f>IF(C297&lt;&gt;"",COUNTA($C$10:C297),"")</f>
        <v/>
      </c>
      <c r="C297" s="169"/>
      <c r="D297" s="168"/>
      <c r="E297" s="170"/>
      <c r="F297" s="170"/>
      <c r="G297" s="169"/>
      <c r="H297" s="171"/>
      <c r="I297" s="168"/>
      <c r="J297" s="169"/>
      <c r="K297" s="169"/>
      <c r="L297" s="191" t="str">
        <f t="shared" si="4"/>
        <v/>
      </c>
      <c r="M297" s="173"/>
    </row>
    <row r="298" spans="1:13" ht="20.100000000000001" customHeight="1">
      <c r="A298" s="173"/>
      <c r="B298" s="190" t="str">
        <f>IF(C298&lt;&gt;"",COUNTA($C$10:C298),"")</f>
        <v/>
      </c>
      <c r="C298" s="169"/>
      <c r="D298" s="168"/>
      <c r="E298" s="170"/>
      <c r="F298" s="170"/>
      <c r="G298" s="169"/>
      <c r="H298" s="171"/>
      <c r="I298" s="168"/>
      <c r="J298" s="169"/>
      <c r="K298" s="169"/>
      <c r="L298" s="191" t="str">
        <f t="shared" si="4"/>
        <v/>
      </c>
      <c r="M298" s="173"/>
    </row>
    <row r="299" spans="1:13" ht="20.100000000000001" customHeight="1">
      <c r="A299" s="173"/>
      <c r="B299" s="190" t="str">
        <f>IF(C299&lt;&gt;"",COUNTA($C$10:C299),"")</f>
        <v/>
      </c>
      <c r="C299" s="169"/>
      <c r="D299" s="168"/>
      <c r="E299" s="170"/>
      <c r="F299" s="170"/>
      <c r="G299" s="169"/>
      <c r="H299" s="171"/>
      <c r="I299" s="168"/>
      <c r="J299" s="169"/>
      <c r="K299" s="169"/>
      <c r="L299" s="191" t="str">
        <f t="shared" si="4"/>
        <v/>
      </c>
      <c r="M299" s="173"/>
    </row>
    <row r="300" spans="1:13" ht="20.100000000000001" customHeight="1">
      <c r="A300" s="173"/>
      <c r="B300" s="190" t="str">
        <f>IF(C300&lt;&gt;"",COUNTA($C$10:C300),"")</f>
        <v/>
      </c>
      <c r="C300" s="169"/>
      <c r="D300" s="168"/>
      <c r="E300" s="170"/>
      <c r="F300" s="170"/>
      <c r="G300" s="169"/>
      <c r="H300" s="171"/>
      <c r="I300" s="168"/>
      <c r="J300" s="169"/>
      <c r="K300" s="169"/>
      <c r="L300" s="191" t="str">
        <f t="shared" si="4"/>
        <v/>
      </c>
      <c r="M300" s="173"/>
    </row>
    <row r="301" spans="1:13" ht="20.100000000000001" customHeight="1">
      <c r="A301" s="173"/>
      <c r="B301" s="190" t="str">
        <f>IF(C301&lt;&gt;"",COUNTA($C$10:C301),"")</f>
        <v/>
      </c>
      <c r="C301" s="169"/>
      <c r="D301" s="168"/>
      <c r="E301" s="170"/>
      <c r="F301" s="170"/>
      <c r="G301" s="169"/>
      <c r="H301" s="171"/>
      <c r="I301" s="168"/>
      <c r="J301" s="169"/>
      <c r="K301" s="169"/>
      <c r="L301" s="191" t="str">
        <f t="shared" si="4"/>
        <v/>
      </c>
      <c r="M301" s="173"/>
    </row>
    <row r="302" spans="1:13" ht="20.100000000000001" customHeight="1">
      <c r="A302" s="173"/>
      <c r="B302" s="190" t="str">
        <f>IF(C302&lt;&gt;"",COUNTA($C$10:C302),"")</f>
        <v/>
      </c>
      <c r="C302" s="169"/>
      <c r="D302" s="168"/>
      <c r="E302" s="170"/>
      <c r="F302" s="170"/>
      <c r="G302" s="169"/>
      <c r="H302" s="171"/>
      <c r="I302" s="168"/>
      <c r="J302" s="169"/>
      <c r="K302" s="169"/>
      <c r="L302" s="191" t="str">
        <f t="shared" si="4"/>
        <v/>
      </c>
      <c r="M302" s="173"/>
    </row>
    <row r="303" spans="1:13" ht="20.100000000000001" customHeight="1">
      <c r="A303" s="173"/>
      <c r="B303" s="190" t="str">
        <f>IF(C303&lt;&gt;"",COUNTA($C$10:C303),"")</f>
        <v/>
      </c>
      <c r="C303" s="169"/>
      <c r="D303" s="168"/>
      <c r="E303" s="170"/>
      <c r="F303" s="170"/>
      <c r="G303" s="169"/>
      <c r="H303" s="171"/>
      <c r="I303" s="168"/>
      <c r="J303" s="169"/>
      <c r="K303" s="169"/>
      <c r="L303" s="191" t="str">
        <f t="shared" si="4"/>
        <v/>
      </c>
      <c r="M303" s="173"/>
    </row>
    <row r="304" spans="1:13" ht="20.100000000000001" customHeight="1">
      <c r="A304" s="173"/>
      <c r="B304" s="190" t="str">
        <f>IF(C304&lt;&gt;"",COUNTA($C$10:C304),"")</f>
        <v/>
      </c>
      <c r="C304" s="169"/>
      <c r="D304" s="168"/>
      <c r="E304" s="170"/>
      <c r="F304" s="170"/>
      <c r="G304" s="169"/>
      <c r="H304" s="171"/>
      <c r="I304" s="168"/>
      <c r="J304" s="169"/>
      <c r="K304" s="169"/>
      <c r="L304" s="191" t="str">
        <f t="shared" si="4"/>
        <v/>
      </c>
      <c r="M304" s="173"/>
    </row>
    <row r="305" spans="1:13" ht="20.100000000000001" customHeight="1">
      <c r="A305" s="173"/>
      <c r="B305" s="190" t="str">
        <f>IF(C305&lt;&gt;"",COUNTA($C$10:C305),"")</f>
        <v/>
      </c>
      <c r="C305" s="169"/>
      <c r="D305" s="168"/>
      <c r="E305" s="170"/>
      <c r="F305" s="170"/>
      <c r="G305" s="169"/>
      <c r="H305" s="171"/>
      <c r="I305" s="168"/>
      <c r="J305" s="169"/>
      <c r="K305" s="169"/>
      <c r="L305" s="191" t="str">
        <f t="shared" si="4"/>
        <v/>
      </c>
      <c r="M305" s="173"/>
    </row>
    <row r="306" spans="1:13" ht="20.100000000000001" customHeight="1">
      <c r="A306" s="173"/>
      <c r="B306" s="190" t="str">
        <f>IF(C306&lt;&gt;"",COUNTA($C$10:C306),"")</f>
        <v/>
      </c>
      <c r="C306" s="169"/>
      <c r="D306" s="168"/>
      <c r="E306" s="170"/>
      <c r="F306" s="170"/>
      <c r="G306" s="169"/>
      <c r="H306" s="171"/>
      <c r="I306" s="168"/>
      <c r="J306" s="169"/>
      <c r="K306" s="169"/>
      <c r="L306" s="191" t="str">
        <f t="shared" si="4"/>
        <v/>
      </c>
      <c r="M306" s="173"/>
    </row>
    <row r="307" spans="1:13" ht="20.100000000000001" customHeight="1">
      <c r="A307" s="173"/>
      <c r="B307" s="190" t="str">
        <f>IF(C307&lt;&gt;"",COUNTA($C$10:C307),"")</f>
        <v/>
      </c>
      <c r="C307" s="169"/>
      <c r="D307" s="168"/>
      <c r="E307" s="170"/>
      <c r="F307" s="170"/>
      <c r="G307" s="169"/>
      <c r="H307" s="171"/>
      <c r="I307" s="168"/>
      <c r="J307" s="169"/>
      <c r="K307" s="169"/>
      <c r="L307" s="191" t="str">
        <f t="shared" si="4"/>
        <v/>
      </c>
      <c r="M307" s="173"/>
    </row>
    <row r="308" spans="1:13" ht="20.100000000000001" customHeight="1">
      <c r="A308" s="173"/>
      <c r="B308" s="190" t="str">
        <f>IF(C308&lt;&gt;"",COUNTA($C$10:C308),"")</f>
        <v/>
      </c>
      <c r="C308" s="169"/>
      <c r="D308" s="168"/>
      <c r="E308" s="170"/>
      <c r="F308" s="170"/>
      <c r="G308" s="169"/>
      <c r="H308" s="171"/>
      <c r="I308" s="168"/>
      <c r="J308" s="169"/>
      <c r="K308" s="169"/>
      <c r="L308" s="191" t="str">
        <f t="shared" si="4"/>
        <v/>
      </c>
      <c r="M308" s="173"/>
    </row>
    <row r="309" spans="1:13" ht="20.100000000000001" customHeight="1">
      <c r="A309" s="173"/>
      <c r="B309" s="190" t="str">
        <f>IF(C309&lt;&gt;"",COUNTA($C$10:C309),"")</f>
        <v/>
      </c>
      <c r="C309" s="169"/>
      <c r="D309" s="168"/>
      <c r="E309" s="170"/>
      <c r="F309" s="170"/>
      <c r="G309" s="169"/>
      <c r="H309" s="171"/>
      <c r="I309" s="168"/>
      <c r="J309" s="169"/>
      <c r="K309" s="169"/>
      <c r="L309" s="191" t="str">
        <f t="shared" si="4"/>
        <v/>
      </c>
      <c r="M309" s="173"/>
    </row>
    <row r="310" spans="1:13" ht="20.100000000000001" customHeight="1">
      <c r="A310" s="173"/>
      <c r="B310" s="190" t="str">
        <f>IF(C310&lt;&gt;"",COUNTA($C$10:C310),"")</f>
        <v/>
      </c>
      <c r="C310" s="169"/>
      <c r="D310" s="168"/>
      <c r="E310" s="170"/>
      <c r="F310" s="170"/>
      <c r="G310" s="169"/>
      <c r="H310" s="171"/>
      <c r="I310" s="168"/>
      <c r="J310" s="169"/>
      <c r="K310" s="169"/>
      <c r="L310" s="191" t="str">
        <f t="shared" si="4"/>
        <v/>
      </c>
      <c r="M310" s="173"/>
    </row>
    <row r="311" spans="1:13" ht="20.100000000000001" customHeight="1">
      <c r="A311" s="173"/>
      <c r="B311" s="190" t="str">
        <f>IF(C311&lt;&gt;"",COUNTA($C$10:C311),"")</f>
        <v/>
      </c>
      <c r="C311" s="169"/>
      <c r="D311" s="168"/>
      <c r="E311" s="170"/>
      <c r="F311" s="170"/>
      <c r="G311" s="169"/>
      <c r="H311" s="171"/>
      <c r="I311" s="168"/>
      <c r="J311" s="169"/>
      <c r="K311" s="169"/>
      <c r="L311" s="191" t="str">
        <f t="shared" si="4"/>
        <v/>
      </c>
      <c r="M311" s="173"/>
    </row>
    <row r="312" spans="1:13" ht="20.100000000000001" customHeight="1">
      <c r="A312" s="173"/>
      <c r="B312" s="190" t="str">
        <f>IF(C312&lt;&gt;"",COUNTA($C$10:C312),"")</f>
        <v/>
      </c>
      <c r="C312" s="169"/>
      <c r="D312" s="168"/>
      <c r="E312" s="170"/>
      <c r="F312" s="170"/>
      <c r="G312" s="169"/>
      <c r="H312" s="171"/>
      <c r="I312" s="168"/>
      <c r="J312" s="169"/>
      <c r="K312" s="169"/>
      <c r="L312" s="191" t="str">
        <f t="shared" si="4"/>
        <v/>
      </c>
      <c r="M312" s="173"/>
    </row>
    <row r="313" spans="1:13" ht="20.100000000000001" customHeight="1">
      <c r="A313" s="173"/>
      <c r="B313" s="190" t="str">
        <f>IF(C313&lt;&gt;"",COUNTA($C$10:C313),"")</f>
        <v/>
      </c>
      <c r="C313" s="169"/>
      <c r="D313" s="168"/>
      <c r="E313" s="170"/>
      <c r="F313" s="170"/>
      <c r="G313" s="169"/>
      <c r="H313" s="171"/>
      <c r="I313" s="168"/>
      <c r="J313" s="169"/>
      <c r="K313" s="169"/>
      <c r="L313" s="191" t="str">
        <f t="shared" si="4"/>
        <v/>
      </c>
      <c r="M313" s="173"/>
    </row>
    <row r="314" spans="1:13" ht="20.100000000000001" customHeight="1">
      <c r="A314" s="173"/>
      <c r="B314" s="190" t="str">
        <f>IF(C314&lt;&gt;"",COUNTA($C$10:C314),"")</f>
        <v/>
      </c>
      <c r="C314" s="169"/>
      <c r="D314" s="168"/>
      <c r="E314" s="170"/>
      <c r="F314" s="170"/>
      <c r="G314" s="169"/>
      <c r="H314" s="171"/>
      <c r="I314" s="168"/>
      <c r="J314" s="169"/>
      <c r="K314" s="169"/>
      <c r="L314" s="191" t="str">
        <f t="shared" si="4"/>
        <v/>
      </c>
      <c r="M314" s="173"/>
    </row>
    <row r="315" spans="1:13" ht="20.100000000000001" customHeight="1">
      <c r="A315" s="173"/>
      <c r="B315" s="190" t="str">
        <f>IF(C315&lt;&gt;"",COUNTA($C$10:C315),"")</f>
        <v/>
      </c>
      <c r="C315" s="169"/>
      <c r="D315" s="168"/>
      <c r="E315" s="170"/>
      <c r="F315" s="170"/>
      <c r="G315" s="169"/>
      <c r="H315" s="171"/>
      <c r="I315" s="168"/>
      <c r="J315" s="169"/>
      <c r="K315" s="169"/>
      <c r="L315" s="191" t="str">
        <f t="shared" si="4"/>
        <v/>
      </c>
      <c r="M315" s="173"/>
    </row>
    <row r="316" spans="1:13" ht="20.100000000000001" customHeight="1">
      <c r="A316" s="173"/>
      <c r="B316" s="190" t="str">
        <f>IF(C316&lt;&gt;"",COUNTA($C$10:C316),"")</f>
        <v/>
      </c>
      <c r="C316" s="169"/>
      <c r="D316" s="168"/>
      <c r="E316" s="170"/>
      <c r="F316" s="170"/>
      <c r="G316" s="169"/>
      <c r="H316" s="171"/>
      <c r="I316" s="168"/>
      <c r="J316" s="169"/>
      <c r="K316" s="169"/>
      <c r="L316" s="191" t="str">
        <f t="shared" si="4"/>
        <v/>
      </c>
      <c r="M316" s="173"/>
    </row>
    <row r="317" spans="1:13" ht="20.100000000000001" customHeight="1">
      <c r="A317" s="173"/>
      <c r="B317" s="190" t="str">
        <f>IF(C317&lt;&gt;"",COUNTA($C$10:C317),"")</f>
        <v/>
      </c>
      <c r="C317" s="169"/>
      <c r="D317" s="168"/>
      <c r="E317" s="170"/>
      <c r="F317" s="170"/>
      <c r="G317" s="169"/>
      <c r="H317" s="171"/>
      <c r="I317" s="168"/>
      <c r="J317" s="169"/>
      <c r="K317" s="169"/>
      <c r="L317" s="191" t="str">
        <f t="shared" si="4"/>
        <v/>
      </c>
      <c r="M317" s="173"/>
    </row>
    <row r="318" spans="1:13" ht="20.100000000000001" customHeight="1">
      <c r="A318" s="173"/>
      <c r="B318" s="190" t="str">
        <f>IF(C318&lt;&gt;"",COUNTA($C$10:C318),"")</f>
        <v/>
      </c>
      <c r="C318" s="169"/>
      <c r="D318" s="168"/>
      <c r="E318" s="170"/>
      <c r="F318" s="170"/>
      <c r="G318" s="169"/>
      <c r="H318" s="171"/>
      <c r="I318" s="168"/>
      <c r="J318" s="169"/>
      <c r="K318" s="169"/>
      <c r="L318" s="191" t="str">
        <f t="shared" si="4"/>
        <v/>
      </c>
      <c r="M318" s="173"/>
    </row>
    <row r="319" spans="1:13" ht="20.100000000000001" customHeight="1">
      <c r="A319" s="173"/>
      <c r="B319" s="190" t="str">
        <f>IF(C319&lt;&gt;"",COUNTA($C$10:C319),"")</f>
        <v/>
      </c>
      <c r="C319" s="169"/>
      <c r="D319" s="168"/>
      <c r="E319" s="170"/>
      <c r="F319" s="170"/>
      <c r="G319" s="169"/>
      <c r="H319" s="171"/>
      <c r="I319" s="168"/>
      <c r="J319" s="169"/>
      <c r="K319" s="169"/>
      <c r="L319" s="191" t="str">
        <f t="shared" si="4"/>
        <v/>
      </c>
      <c r="M319" s="173"/>
    </row>
    <row r="320" spans="1:13" ht="20.100000000000001" customHeight="1">
      <c r="A320" s="173"/>
      <c r="B320" s="190" t="str">
        <f>IF(C320&lt;&gt;"",COUNTA($C$10:C320),"")</f>
        <v/>
      </c>
      <c r="C320" s="169"/>
      <c r="D320" s="168"/>
      <c r="E320" s="170"/>
      <c r="F320" s="170"/>
      <c r="G320" s="169"/>
      <c r="H320" s="171"/>
      <c r="I320" s="168"/>
      <c r="J320" s="169"/>
      <c r="K320" s="169"/>
      <c r="L320" s="191" t="str">
        <f t="shared" si="4"/>
        <v/>
      </c>
      <c r="M320" s="173"/>
    </row>
    <row r="321" spans="1:13" ht="20.100000000000001" customHeight="1">
      <c r="A321" s="173"/>
      <c r="B321" s="190" t="str">
        <f>IF(C321&lt;&gt;"",COUNTA($C$10:C321),"")</f>
        <v/>
      </c>
      <c r="C321" s="169"/>
      <c r="D321" s="168"/>
      <c r="E321" s="170"/>
      <c r="F321" s="170"/>
      <c r="G321" s="169"/>
      <c r="H321" s="171"/>
      <c r="I321" s="168"/>
      <c r="J321" s="169"/>
      <c r="K321" s="169"/>
      <c r="L321" s="191" t="str">
        <f t="shared" si="4"/>
        <v/>
      </c>
      <c r="M321" s="173"/>
    </row>
    <row r="322" spans="1:13" ht="20.100000000000001" customHeight="1">
      <c r="A322" s="173"/>
      <c r="B322" s="190" t="str">
        <f>IF(C322&lt;&gt;"",COUNTA($C$10:C322),"")</f>
        <v/>
      </c>
      <c r="C322" s="169"/>
      <c r="D322" s="168"/>
      <c r="E322" s="170"/>
      <c r="F322" s="170"/>
      <c r="G322" s="169"/>
      <c r="H322" s="171"/>
      <c r="I322" s="168"/>
      <c r="J322" s="169"/>
      <c r="K322" s="169"/>
      <c r="L322" s="191" t="str">
        <f t="shared" si="4"/>
        <v/>
      </c>
      <c r="M322" s="173"/>
    </row>
    <row r="323" spans="1:13" ht="20.100000000000001" customHeight="1">
      <c r="A323" s="173"/>
      <c r="B323" s="190" t="str">
        <f>IF(C323&lt;&gt;"",COUNTA($C$10:C323),"")</f>
        <v/>
      </c>
      <c r="C323" s="169"/>
      <c r="D323" s="168"/>
      <c r="E323" s="170"/>
      <c r="F323" s="170"/>
      <c r="G323" s="169"/>
      <c r="H323" s="171"/>
      <c r="I323" s="168"/>
      <c r="J323" s="169"/>
      <c r="K323" s="169"/>
      <c r="L323" s="191" t="str">
        <f t="shared" si="4"/>
        <v/>
      </c>
      <c r="M323" s="173"/>
    </row>
    <row r="324" spans="1:13" ht="20.100000000000001" customHeight="1">
      <c r="A324" s="173"/>
      <c r="B324" s="190" t="str">
        <f>IF(C324&lt;&gt;"",COUNTA($C$10:C324),"")</f>
        <v/>
      </c>
      <c r="C324" s="169"/>
      <c r="D324" s="168"/>
      <c r="E324" s="170"/>
      <c r="F324" s="170"/>
      <c r="G324" s="169"/>
      <c r="H324" s="171"/>
      <c r="I324" s="168"/>
      <c r="J324" s="169"/>
      <c r="K324" s="169"/>
      <c r="L324" s="191" t="str">
        <f t="shared" si="4"/>
        <v/>
      </c>
      <c r="M324" s="173"/>
    </row>
    <row r="325" spans="1:13" ht="20.100000000000001" customHeight="1">
      <c r="A325" s="173"/>
      <c r="B325" s="190" t="str">
        <f>IF(C325&lt;&gt;"",COUNTA($C$10:C325),"")</f>
        <v/>
      </c>
      <c r="C325" s="169"/>
      <c r="D325" s="168"/>
      <c r="E325" s="170"/>
      <c r="F325" s="170"/>
      <c r="G325" s="169"/>
      <c r="H325" s="171"/>
      <c r="I325" s="168"/>
      <c r="J325" s="169"/>
      <c r="K325" s="169"/>
      <c r="L325" s="191" t="str">
        <f t="shared" si="4"/>
        <v/>
      </c>
      <c r="M325" s="173"/>
    </row>
    <row r="326" spans="1:13" ht="20.100000000000001" customHeight="1">
      <c r="A326" s="173"/>
      <c r="B326" s="190" t="str">
        <f>IF(C326&lt;&gt;"",COUNTA($C$10:C326),"")</f>
        <v/>
      </c>
      <c r="C326" s="169"/>
      <c r="D326" s="168"/>
      <c r="E326" s="170"/>
      <c r="F326" s="170"/>
      <c r="G326" s="169"/>
      <c r="H326" s="171"/>
      <c r="I326" s="168"/>
      <c r="J326" s="169"/>
      <c r="K326" s="169"/>
      <c r="L326" s="191" t="str">
        <f t="shared" si="4"/>
        <v/>
      </c>
      <c r="M326" s="173"/>
    </row>
    <row r="327" spans="1:13" ht="20.100000000000001" customHeight="1">
      <c r="A327" s="173"/>
      <c r="B327" s="190" t="str">
        <f>IF(C327&lt;&gt;"",COUNTA($C$10:C327),"")</f>
        <v/>
      </c>
      <c r="C327" s="169"/>
      <c r="D327" s="168"/>
      <c r="E327" s="170"/>
      <c r="F327" s="170"/>
      <c r="G327" s="169"/>
      <c r="H327" s="171"/>
      <c r="I327" s="168"/>
      <c r="J327" s="169"/>
      <c r="K327" s="169"/>
      <c r="L327" s="191" t="str">
        <f t="shared" si="4"/>
        <v/>
      </c>
      <c r="M327" s="173"/>
    </row>
    <row r="328" spans="1:13" ht="20.100000000000001" customHeight="1">
      <c r="A328" s="173"/>
      <c r="B328" s="190" t="str">
        <f>IF(C328&lt;&gt;"",COUNTA($C$10:C328),"")</f>
        <v/>
      </c>
      <c r="C328" s="169"/>
      <c r="D328" s="168"/>
      <c r="E328" s="170"/>
      <c r="F328" s="170"/>
      <c r="G328" s="169"/>
      <c r="H328" s="171"/>
      <c r="I328" s="168"/>
      <c r="J328" s="169"/>
      <c r="K328" s="169"/>
      <c r="L328" s="191" t="str">
        <f t="shared" si="4"/>
        <v/>
      </c>
      <c r="M328" s="173"/>
    </row>
    <row r="329" spans="1:13" ht="20.100000000000001" customHeight="1">
      <c r="A329" s="173"/>
      <c r="B329" s="190" t="str">
        <f>IF(C329&lt;&gt;"",COUNTA($C$10:C329),"")</f>
        <v/>
      </c>
      <c r="C329" s="169"/>
      <c r="D329" s="168"/>
      <c r="E329" s="170"/>
      <c r="F329" s="170"/>
      <c r="G329" s="169"/>
      <c r="H329" s="171"/>
      <c r="I329" s="168"/>
      <c r="J329" s="169"/>
      <c r="K329" s="169"/>
      <c r="L329" s="191" t="str">
        <f t="shared" si="4"/>
        <v/>
      </c>
      <c r="M329" s="173"/>
    </row>
    <row r="330" spans="1:13" ht="20.100000000000001" customHeight="1">
      <c r="A330" s="173"/>
      <c r="B330" s="190" t="str">
        <f>IF(C330&lt;&gt;"",COUNTA($C$10:C330),"")</f>
        <v/>
      </c>
      <c r="C330" s="169"/>
      <c r="D330" s="168"/>
      <c r="E330" s="170"/>
      <c r="F330" s="170"/>
      <c r="G330" s="169"/>
      <c r="H330" s="171"/>
      <c r="I330" s="168"/>
      <c r="J330" s="169"/>
      <c r="K330" s="169"/>
      <c r="L330" s="191" t="str">
        <f t="shared" si="4"/>
        <v/>
      </c>
      <c r="M330" s="173"/>
    </row>
    <row r="331" spans="1:13" ht="20.100000000000001" customHeight="1">
      <c r="A331" s="173"/>
      <c r="B331" s="190" t="str">
        <f>IF(C331&lt;&gt;"",COUNTA($C$10:C331),"")</f>
        <v/>
      </c>
      <c r="C331" s="169"/>
      <c r="D331" s="168"/>
      <c r="E331" s="170"/>
      <c r="F331" s="170"/>
      <c r="G331" s="169"/>
      <c r="H331" s="171"/>
      <c r="I331" s="168"/>
      <c r="J331" s="169"/>
      <c r="K331" s="169"/>
      <c r="L331" s="191" t="str">
        <f t="shared" ref="L331:L394" si="5">IF(K331="Keuangan","Akuntansi",IF(K331="Teknik Informatika Komputer","Teknik Komputer dan Jaringan",IF(K331="Teknik Otomotif","Teknik Kendaraan Ringan",IF(K331="Teknik Elektronika","Teknik Audio Video",IF(K331="Teknik Mesin","Teknik Pemesinan","")))))</f>
        <v/>
      </c>
      <c r="M331" s="173"/>
    </row>
    <row r="332" spans="1:13" ht="20.100000000000001" customHeight="1">
      <c r="A332" s="173"/>
      <c r="B332" s="190" t="str">
        <f>IF(C332&lt;&gt;"",COUNTA($C$10:C332),"")</f>
        <v/>
      </c>
      <c r="C332" s="169"/>
      <c r="D332" s="168"/>
      <c r="E332" s="170"/>
      <c r="F332" s="170"/>
      <c r="G332" s="169"/>
      <c r="H332" s="171"/>
      <c r="I332" s="168"/>
      <c r="J332" s="169"/>
      <c r="K332" s="169"/>
      <c r="L332" s="191" t="str">
        <f t="shared" si="5"/>
        <v/>
      </c>
      <c r="M332" s="173"/>
    </row>
    <row r="333" spans="1:13" ht="20.100000000000001" customHeight="1">
      <c r="A333" s="173"/>
      <c r="B333" s="190" t="str">
        <f>IF(C333&lt;&gt;"",COUNTA($C$10:C333),"")</f>
        <v/>
      </c>
      <c r="C333" s="169"/>
      <c r="D333" s="168"/>
      <c r="E333" s="170"/>
      <c r="F333" s="170"/>
      <c r="G333" s="169"/>
      <c r="H333" s="171"/>
      <c r="I333" s="168"/>
      <c r="J333" s="169"/>
      <c r="K333" s="169"/>
      <c r="L333" s="191" t="str">
        <f t="shared" si="5"/>
        <v/>
      </c>
      <c r="M333" s="173"/>
    </row>
    <row r="334" spans="1:13" ht="20.100000000000001" customHeight="1">
      <c r="A334" s="173"/>
      <c r="B334" s="190" t="str">
        <f>IF(C334&lt;&gt;"",COUNTA($C$10:C334),"")</f>
        <v/>
      </c>
      <c r="C334" s="169"/>
      <c r="D334" s="168"/>
      <c r="E334" s="170"/>
      <c r="F334" s="170"/>
      <c r="G334" s="169"/>
      <c r="H334" s="171"/>
      <c r="I334" s="168"/>
      <c r="J334" s="169"/>
      <c r="K334" s="169"/>
      <c r="L334" s="191" t="str">
        <f t="shared" si="5"/>
        <v/>
      </c>
      <c r="M334" s="173"/>
    </row>
    <row r="335" spans="1:13" ht="20.100000000000001" customHeight="1">
      <c r="A335" s="173"/>
      <c r="B335" s="190" t="str">
        <f>IF(C335&lt;&gt;"",COUNTA($C$10:C335),"")</f>
        <v/>
      </c>
      <c r="C335" s="169"/>
      <c r="D335" s="168"/>
      <c r="E335" s="170"/>
      <c r="F335" s="170"/>
      <c r="G335" s="169"/>
      <c r="H335" s="171"/>
      <c r="I335" s="168"/>
      <c r="J335" s="169"/>
      <c r="K335" s="169"/>
      <c r="L335" s="191" t="str">
        <f t="shared" si="5"/>
        <v/>
      </c>
      <c r="M335" s="173"/>
    </row>
    <row r="336" spans="1:13" ht="20.100000000000001" customHeight="1">
      <c r="A336" s="173"/>
      <c r="B336" s="190" t="str">
        <f>IF(C336&lt;&gt;"",COUNTA($C$10:C336),"")</f>
        <v/>
      </c>
      <c r="C336" s="169"/>
      <c r="D336" s="168"/>
      <c r="E336" s="170"/>
      <c r="F336" s="170"/>
      <c r="G336" s="169"/>
      <c r="H336" s="171"/>
      <c r="I336" s="168"/>
      <c r="J336" s="169"/>
      <c r="K336" s="169"/>
      <c r="L336" s="191" t="str">
        <f t="shared" si="5"/>
        <v/>
      </c>
      <c r="M336" s="173"/>
    </row>
    <row r="337" spans="1:13" ht="20.100000000000001" customHeight="1">
      <c r="A337" s="173"/>
      <c r="B337" s="190" t="str">
        <f>IF(C337&lt;&gt;"",COUNTA($C$10:C337),"")</f>
        <v/>
      </c>
      <c r="C337" s="169"/>
      <c r="D337" s="168"/>
      <c r="E337" s="170"/>
      <c r="F337" s="170"/>
      <c r="G337" s="169"/>
      <c r="H337" s="171"/>
      <c r="I337" s="168"/>
      <c r="J337" s="169"/>
      <c r="K337" s="169"/>
      <c r="L337" s="191" t="str">
        <f t="shared" si="5"/>
        <v/>
      </c>
      <c r="M337" s="173"/>
    </row>
    <row r="338" spans="1:13" ht="20.100000000000001" customHeight="1">
      <c r="A338" s="173"/>
      <c r="B338" s="190" t="str">
        <f>IF(C338&lt;&gt;"",COUNTA($C$10:C338),"")</f>
        <v/>
      </c>
      <c r="C338" s="169"/>
      <c r="D338" s="168"/>
      <c r="E338" s="170"/>
      <c r="F338" s="170"/>
      <c r="G338" s="169"/>
      <c r="H338" s="171"/>
      <c r="I338" s="168"/>
      <c r="J338" s="169"/>
      <c r="K338" s="169"/>
      <c r="L338" s="191" t="str">
        <f t="shared" si="5"/>
        <v/>
      </c>
      <c r="M338" s="173"/>
    </row>
    <row r="339" spans="1:13" ht="20.100000000000001" customHeight="1">
      <c r="A339" s="173"/>
      <c r="B339" s="190" t="str">
        <f>IF(C339&lt;&gt;"",COUNTA($C$10:C339),"")</f>
        <v/>
      </c>
      <c r="C339" s="169"/>
      <c r="D339" s="168"/>
      <c r="E339" s="170"/>
      <c r="F339" s="170"/>
      <c r="G339" s="169"/>
      <c r="H339" s="171"/>
      <c r="I339" s="168"/>
      <c r="J339" s="169"/>
      <c r="K339" s="169"/>
      <c r="L339" s="191" t="str">
        <f t="shared" si="5"/>
        <v/>
      </c>
      <c r="M339" s="173"/>
    </row>
    <row r="340" spans="1:13" ht="20.100000000000001" customHeight="1">
      <c r="A340" s="173"/>
      <c r="B340" s="190" t="str">
        <f>IF(C340&lt;&gt;"",COUNTA($C$10:C340),"")</f>
        <v/>
      </c>
      <c r="C340" s="169"/>
      <c r="D340" s="168"/>
      <c r="E340" s="170"/>
      <c r="F340" s="170"/>
      <c r="G340" s="169"/>
      <c r="H340" s="171"/>
      <c r="I340" s="168"/>
      <c r="J340" s="169"/>
      <c r="K340" s="169"/>
      <c r="L340" s="191" t="str">
        <f t="shared" si="5"/>
        <v/>
      </c>
      <c r="M340" s="173"/>
    </row>
    <row r="341" spans="1:13" ht="20.100000000000001" customHeight="1">
      <c r="A341" s="173"/>
      <c r="B341" s="190" t="str">
        <f>IF(C341&lt;&gt;"",COUNTA($C$10:C341),"")</f>
        <v/>
      </c>
      <c r="C341" s="169"/>
      <c r="D341" s="168"/>
      <c r="E341" s="170"/>
      <c r="F341" s="170"/>
      <c r="G341" s="169"/>
      <c r="H341" s="171"/>
      <c r="I341" s="168"/>
      <c r="J341" s="169"/>
      <c r="K341" s="169"/>
      <c r="L341" s="191" t="str">
        <f t="shared" si="5"/>
        <v/>
      </c>
      <c r="M341" s="173"/>
    </row>
    <row r="342" spans="1:13" ht="20.100000000000001" customHeight="1">
      <c r="A342" s="173"/>
      <c r="B342" s="190" t="str">
        <f>IF(C342&lt;&gt;"",COUNTA($C$10:C342),"")</f>
        <v/>
      </c>
      <c r="C342" s="169"/>
      <c r="D342" s="168"/>
      <c r="E342" s="170"/>
      <c r="F342" s="170"/>
      <c r="G342" s="169"/>
      <c r="H342" s="171"/>
      <c r="I342" s="168"/>
      <c r="J342" s="169"/>
      <c r="K342" s="169"/>
      <c r="L342" s="191" t="str">
        <f t="shared" si="5"/>
        <v/>
      </c>
      <c r="M342" s="173"/>
    </row>
    <row r="343" spans="1:13" ht="20.100000000000001" customHeight="1">
      <c r="A343" s="173"/>
      <c r="B343" s="190" t="str">
        <f>IF(C343&lt;&gt;"",COUNTA($C$10:C343),"")</f>
        <v/>
      </c>
      <c r="C343" s="169"/>
      <c r="D343" s="168"/>
      <c r="E343" s="170"/>
      <c r="F343" s="170"/>
      <c r="G343" s="169"/>
      <c r="H343" s="171"/>
      <c r="I343" s="168"/>
      <c r="J343" s="169"/>
      <c r="K343" s="169"/>
      <c r="L343" s="191" t="str">
        <f t="shared" si="5"/>
        <v/>
      </c>
      <c r="M343" s="173"/>
    </row>
    <row r="344" spans="1:13" ht="20.100000000000001" customHeight="1">
      <c r="A344" s="173"/>
      <c r="B344" s="190" t="str">
        <f>IF(C344&lt;&gt;"",COUNTA($C$10:C344),"")</f>
        <v/>
      </c>
      <c r="C344" s="169"/>
      <c r="D344" s="168"/>
      <c r="E344" s="170"/>
      <c r="F344" s="170"/>
      <c r="G344" s="169"/>
      <c r="H344" s="171"/>
      <c r="I344" s="168"/>
      <c r="J344" s="169"/>
      <c r="K344" s="169"/>
      <c r="L344" s="191" t="str">
        <f t="shared" si="5"/>
        <v/>
      </c>
      <c r="M344" s="173"/>
    </row>
    <row r="345" spans="1:13" ht="20.100000000000001" customHeight="1">
      <c r="A345" s="173"/>
      <c r="B345" s="190" t="str">
        <f>IF(C345&lt;&gt;"",COUNTA($C$10:C345),"")</f>
        <v/>
      </c>
      <c r="C345" s="169"/>
      <c r="D345" s="168"/>
      <c r="E345" s="170"/>
      <c r="F345" s="170"/>
      <c r="G345" s="169"/>
      <c r="H345" s="171"/>
      <c r="I345" s="168"/>
      <c r="J345" s="169"/>
      <c r="K345" s="169"/>
      <c r="L345" s="191" t="str">
        <f t="shared" si="5"/>
        <v/>
      </c>
      <c r="M345" s="173"/>
    </row>
    <row r="346" spans="1:13" ht="20.100000000000001" customHeight="1">
      <c r="A346" s="173"/>
      <c r="B346" s="190" t="str">
        <f>IF(C346&lt;&gt;"",COUNTA($C$10:C346),"")</f>
        <v/>
      </c>
      <c r="C346" s="169"/>
      <c r="D346" s="168"/>
      <c r="E346" s="170"/>
      <c r="F346" s="170"/>
      <c r="G346" s="169"/>
      <c r="H346" s="171"/>
      <c r="I346" s="168"/>
      <c r="J346" s="169"/>
      <c r="K346" s="169"/>
      <c r="L346" s="191" t="str">
        <f t="shared" si="5"/>
        <v/>
      </c>
      <c r="M346" s="173"/>
    </row>
    <row r="347" spans="1:13" ht="20.100000000000001" customHeight="1">
      <c r="A347" s="173"/>
      <c r="B347" s="190" t="str">
        <f>IF(C347&lt;&gt;"",COUNTA($C$10:C347),"")</f>
        <v/>
      </c>
      <c r="C347" s="169"/>
      <c r="D347" s="168"/>
      <c r="E347" s="170"/>
      <c r="F347" s="170"/>
      <c r="G347" s="169"/>
      <c r="H347" s="171"/>
      <c r="I347" s="168"/>
      <c r="J347" s="169"/>
      <c r="K347" s="169"/>
      <c r="L347" s="191" t="str">
        <f t="shared" si="5"/>
        <v/>
      </c>
      <c r="M347" s="173"/>
    </row>
    <row r="348" spans="1:13" ht="20.100000000000001" customHeight="1">
      <c r="A348" s="173"/>
      <c r="B348" s="190" t="str">
        <f>IF(C348&lt;&gt;"",COUNTA($C$10:C348),"")</f>
        <v/>
      </c>
      <c r="C348" s="169"/>
      <c r="D348" s="168"/>
      <c r="E348" s="170"/>
      <c r="F348" s="170"/>
      <c r="G348" s="169"/>
      <c r="H348" s="171"/>
      <c r="I348" s="168"/>
      <c r="J348" s="169"/>
      <c r="K348" s="169"/>
      <c r="L348" s="191" t="str">
        <f t="shared" si="5"/>
        <v/>
      </c>
      <c r="M348" s="173"/>
    </row>
    <row r="349" spans="1:13" ht="20.100000000000001" customHeight="1">
      <c r="A349" s="173"/>
      <c r="B349" s="190" t="str">
        <f>IF(C349&lt;&gt;"",COUNTA($C$10:C349),"")</f>
        <v/>
      </c>
      <c r="C349" s="169"/>
      <c r="D349" s="168"/>
      <c r="E349" s="170"/>
      <c r="F349" s="170"/>
      <c r="G349" s="169"/>
      <c r="H349" s="171"/>
      <c r="I349" s="168"/>
      <c r="J349" s="169"/>
      <c r="K349" s="169"/>
      <c r="L349" s="191" t="str">
        <f t="shared" si="5"/>
        <v/>
      </c>
      <c r="M349" s="173"/>
    </row>
    <row r="350" spans="1:13" ht="20.100000000000001" customHeight="1">
      <c r="A350" s="173"/>
      <c r="B350" s="190" t="str">
        <f>IF(C350&lt;&gt;"",COUNTA($C$10:C350),"")</f>
        <v/>
      </c>
      <c r="C350" s="169"/>
      <c r="D350" s="168"/>
      <c r="E350" s="170"/>
      <c r="F350" s="170"/>
      <c r="G350" s="169"/>
      <c r="H350" s="171"/>
      <c r="I350" s="168"/>
      <c r="J350" s="169"/>
      <c r="K350" s="169"/>
      <c r="L350" s="191" t="str">
        <f t="shared" si="5"/>
        <v/>
      </c>
      <c r="M350" s="173"/>
    </row>
    <row r="351" spans="1:13" ht="20.100000000000001" customHeight="1">
      <c r="A351" s="173"/>
      <c r="B351" s="190" t="str">
        <f>IF(C351&lt;&gt;"",COUNTA($C$10:C351),"")</f>
        <v/>
      </c>
      <c r="C351" s="169"/>
      <c r="D351" s="168"/>
      <c r="E351" s="170"/>
      <c r="F351" s="170"/>
      <c r="G351" s="169"/>
      <c r="H351" s="171"/>
      <c r="I351" s="168"/>
      <c r="J351" s="169"/>
      <c r="K351" s="169"/>
      <c r="L351" s="191" t="str">
        <f t="shared" si="5"/>
        <v/>
      </c>
      <c r="M351" s="173"/>
    </row>
    <row r="352" spans="1:13" ht="20.100000000000001" customHeight="1">
      <c r="A352" s="173"/>
      <c r="B352" s="190" t="str">
        <f>IF(C352&lt;&gt;"",COUNTA($C$10:C352),"")</f>
        <v/>
      </c>
      <c r="C352" s="169"/>
      <c r="D352" s="168"/>
      <c r="E352" s="170"/>
      <c r="F352" s="170"/>
      <c r="G352" s="169"/>
      <c r="H352" s="171"/>
      <c r="I352" s="168"/>
      <c r="J352" s="169"/>
      <c r="K352" s="169"/>
      <c r="L352" s="191" t="str">
        <f t="shared" si="5"/>
        <v/>
      </c>
      <c r="M352" s="173"/>
    </row>
    <row r="353" spans="1:13" ht="20.100000000000001" customHeight="1">
      <c r="A353" s="173"/>
      <c r="B353" s="190" t="str">
        <f>IF(C353&lt;&gt;"",COUNTA($C$10:C353),"")</f>
        <v/>
      </c>
      <c r="C353" s="169"/>
      <c r="D353" s="168"/>
      <c r="E353" s="170"/>
      <c r="F353" s="170"/>
      <c r="G353" s="169"/>
      <c r="H353" s="171"/>
      <c r="I353" s="168"/>
      <c r="J353" s="169"/>
      <c r="K353" s="169"/>
      <c r="L353" s="191" t="str">
        <f t="shared" si="5"/>
        <v/>
      </c>
      <c r="M353" s="173"/>
    </row>
    <row r="354" spans="1:13" ht="20.100000000000001" customHeight="1">
      <c r="A354" s="173"/>
      <c r="B354" s="190" t="str">
        <f>IF(C354&lt;&gt;"",COUNTA($C$10:C354),"")</f>
        <v/>
      </c>
      <c r="C354" s="169"/>
      <c r="D354" s="168"/>
      <c r="E354" s="170"/>
      <c r="F354" s="170"/>
      <c r="G354" s="169"/>
      <c r="H354" s="171"/>
      <c r="I354" s="168"/>
      <c r="J354" s="169"/>
      <c r="K354" s="169"/>
      <c r="L354" s="191" t="str">
        <f t="shared" si="5"/>
        <v/>
      </c>
      <c r="M354" s="173"/>
    </row>
    <row r="355" spans="1:13" ht="20.100000000000001" customHeight="1">
      <c r="A355" s="173"/>
      <c r="B355" s="190" t="str">
        <f>IF(C355&lt;&gt;"",COUNTA($C$10:C355),"")</f>
        <v/>
      </c>
      <c r="C355" s="169"/>
      <c r="D355" s="168"/>
      <c r="E355" s="170"/>
      <c r="F355" s="170"/>
      <c r="G355" s="169"/>
      <c r="H355" s="171"/>
      <c r="I355" s="168"/>
      <c r="J355" s="169"/>
      <c r="K355" s="169"/>
      <c r="L355" s="191" t="str">
        <f t="shared" si="5"/>
        <v/>
      </c>
      <c r="M355" s="173"/>
    </row>
    <row r="356" spans="1:13" ht="20.100000000000001" customHeight="1">
      <c r="A356" s="173"/>
      <c r="B356" s="190" t="str">
        <f>IF(C356&lt;&gt;"",COUNTA($C$10:C356),"")</f>
        <v/>
      </c>
      <c r="C356" s="169"/>
      <c r="D356" s="168"/>
      <c r="E356" s="170"/>
      <c r="F356" s="170"/>
      <c r="G356" s="169"/>
      <c r="H356" s="171"/>
      <c r="I356" s="168"/>
      <c r="J356" s="169"/>
      <c r="K356" s="169"/>
      <c r="L356" s="191" t="str">
        <f t="shared" si="5"/>
        <v/>
      </c>
      <c r="M356" s="173"/>
    </row>
    <row r="357" spans="1:13" ht="20.100000000000001" customHeight="1">
      <c r="A357" s="173"/>
      <c r="B357" s="190" t="str">
        <f>IF(C357&lt;&gt;"",COUNTA($C$10:C357),"")</f>
        <v/>
      </c>
      <c r="C357" s="169"/>
      <c r="D357" s="168"/>
      <c r="E357" s="170"/>
      <c r="F357" s="170"/>
      <c r="G357" s="169"/>
      <c r="H357" s="171"/>
      <c r="I357" s="168"/>
      <c r="J357" s="169"/>
      <c r="K357" s="169"/>
      <c r="L357" s="191" t="str">
        <f t="shared" si="5"/>
        <v/>
      </c>
      <c r="M357" s="173"/>
    </row>
    <row r="358" spans="1:13" ht="20.100000000000001" customHeight="1">
      <c r="A358" s="173"/>
      <c r="B358" s="190" t="str">
        <f>IF(C358&lt;&gt;"",COUNTA($C$10:C358),"")</f>
        <v/>
      </c>
      <c r="C358" s="169"/>
      <c r="D358" s="168"/>
      <c r="E358" s="170"/>
      <c r="F358" s="170"/>
      <c r="G358" s="169"/>
      <c r="H358" s="171"/>
      <c r="I358" s="168"/>
      <c r="J358" s="169"/>
      <c r="K358" s="169"/>
      <c r="L358" s="191" t="str">
        <f t="shared" si="5"/>
        <v/>
      </c>
      <c r="M358" s="173"/>
    </row>
    <row r="359" spans="1:13" ht="20.100000000000001" customHeight="1">
      <c r="A359" s="173"/>
      <c r="B359" s="190" t="str">
        <f>IF(C359&lt;&gt;"",COUNTA($C$10:C359),"")</f>
        <v/>
      </c>
      <c r="C359" s="169"/>
      <c r="D359" s="168"/>
      <c r="E359" s="170"/>
      <c r="F359" s="170"/>
      <c r="G359" s="169"/>
      <c r="H359" s="171"/>
      <c r="I359" s="168"/>
      <c r="J359" s="169"/>
      <c r="K359" s="169"/>
      <c r="L359" s="191" t="str">
        <f t="shared" si="5"/>
        <v/>
      </c>
      <c r="M359" s="173"/>
    </row>
    <row r="360" spans="1:13" ht="20.100000000000001" customHeight="1">
      <c r="A360" s="173"/>
      <c r="B360" s="190" t="str">
        <f>IF(C360&lt;&gt;"",COUNTA($C$10:C360),"")</f>
        <v/>
      </c>
      <c r="C360" s="169"/>
      <c r="D360" s="168"/>
      <c r="E360" s="170"/>
      <c r="F360" s="170"/>
      <c r="G360" s="169"/>
      <c r="H360" s="171"/>
      <c r="I360" s="168"/>
      <c r="J360" s="169"/>
      <c r="K360" s="169"/>
      <c r="L360" s="191" t="str">
        <f t="shared" si="5"/>
        <v/>
      </c>
      <c r="M360" s="173"/>
    </row>
    <row r="361" spans="1:13" ht="20.100000000000001" customHeight="1">
      <c r="A361" s="173"/>
      <c r="B361" s="190" t="str">
        <f>IF(C361&lt;&gt;"",COUNTA($C$10:C361),"")</f>
        <v/>
      </c>
      <c r="C361" s="169"/>
      <c r="D361" s="168"/>
      <c r="E361" s="170"/>
      <c r="F361" s="170"/>
      <c r="G361" s="169"/>
      <c r="H361" s="171"/>
      <c r="I361" s="168"/>
      <c r="J361" s="169"/>
      <c r="K361" s="169"/>
      <c r="L361" s="191" t="str">
        <f t="shared" si="5"/>
        <v/>
      </c>
      <c r="M361" s="173"/>
    </row>
    <row r="362" spans="1:13" ht="20.100000000000001" customHeight="1">
      <c r="A362" s="173"/>
      <c r="B362" s="190" t="str">
        <f>IF(C362&lt;&gt;"",COUNTA($C$10:C362),"")</f>
        <v/>
      </c>
      <c r="C362" s="169"/>
      <c r="D362" s="168"/>
      <c r="E362" s="170"/>
      <c r="F362" s="170"/>
      <c r="G362" s="169"/>
      <c r="H362" s="171"/>
      <c r="I362" s="168"/>
      <c r="J362" s="169"/>
      <c r="K362" s="169"/>
      <c r="L362" s="191" t="str">
        <f t="shared" si="5"/>
        <v/>
      </c>
      <c r="M362" s="173"/>
    </row>
    <row r="363" spans="1:13" ht="20.100000000000001" customHeight="1">
      <c r="A363" s="173"/>
      <c r="B363" s="190" t="str">
        <f>IF(C363&lt;&gt;"",COUNTA($C$10:C363),"")</f>
        <v/>
      </c>
      <c r="C363" s="169"/>
      <c r="D363" s="168"/>
      <c r="E363" s="170"/>
      <c r="F363" s="170"/>
      <c r="G363" s="169"/>
      <c r="H363" s="171"/>
      <c r="I363" s="168"/>
      <c r="J363" s="169"/>
      <c r="K363" s="169"/>
      <c r="L363" s="191" t="str">
        <f t="shared" si="5"/>
        <v/>
      </c>
      <c r="M363" s="173"/>
    </row>
    <row r="364" spans="1:13" ht="20.100000000000001" customHeight="1">
      <c r="A364" s="173"/>
      <c r="B364" s="190" t="str">
        <f>IF(C364&lt;&gt;"",COUNTA($C$10:C364),"")</f>
        <v/>
      </c>
      <c r="C364" s="169"/>
      <c r="D364" s="168"/>
      <c r="E364" s="170"/>
      <c r="F364" s="170"/>
      <c r="G364" s="169"/>
      <c r="H364" s="171"/>
      <c r="I364" s="168"/>
      <c r="J364" s="169"/>
      <c r="K364" s="169"/>
      <c r="L364" s="191" t="str">
        <f t="shared" si="5"/>
        <v/>
      </c>
      <c r="M364" s="173"/>
    </row>
    <row r="365" spans="1:13" ht="20.100000000000001" customHeight="1">
      <c r="A365" s="173"/>
      <c r="B365" s="190" t="str">
        <f>IF(C365&lt;&gt;"",COUNTA($C$10:C365),"")</f>
        <v/>
      </c>
      <c r="C365" s="169"/>
      <c r="D365" s="168"/>
      <c r="E365" s="170"/>
      <c r="F365" s="170"/>
      <c r="G365" s="169"/>
      <c r="H365" s="171"/>
      <c r="I365" s="168"/>
      <c r="J365" s="169"/>
      <c r="K365" s="169"/>
      <c r="L365" s="191" t="str">
        <f t="shared" si="5"/>
        <v/>
      </c>
      <c r="M365" s="173"/>
    </row>
    <row r="366" spans="1:13" ht="20.100000000000001" customHeight="1">
      <c r="A366" s="173"/>
      <c r="B366" s="190" t="str">
        <f>IF(C366&lt;&gt;"",COUNTA($C$10:C366),"")</f>
        <v/>
      </c>
      <c r="C366" s="169"/>
      <c r="D366" s="168"/>
      <c r="E366" s="170"/>
      <c r="F366" s="170"/>
      <c r="G366" s="169"/>
      <c r="H366" s="171"/>
      <c r="I366" s="168"/>
      <c r="J366" s="169"/>
      <c r="K366" s="169"/>
      <c r="L366" s="191" t="str">
        <f t="shared" si="5"/>
        <v/>
      </c>
      <c r="M366" s="173"/>
    </row>
    <row r="367" spans="1:13" ht="20.100000000000001" customHeight="1">
      <c r="A367" s="173"/>
      <c r="B367" s="190" t="str">
        <f>IF(C367&lt;&gt;"",COUNTA($C$10:C367),"")</f>
        <v/>
      </c>
      <c r="C367" s="169"/>
      <c r="D367" s="168"/>
      <c r="E367" s="170"/>
      <c r="F367" s="170"/>
      <c r="G367" s="169"/>
      <c r="H367" s="171"/>
      <c r="I367" s="168"/>
      <c r="J367" s="169"/>
      <c r="K367" s="169"/>
      <c r="L367" s="191" t="str">
        <f t="shared" si="5"/>
        <v/>
      </c>
      <c r="M367" s="173"/>
    </row>
    <row r="368" spans="1:13" ht="20.100000000000001" customHeight="1">
      <c r="A368" s="173"/>
      <c r="B368" s="190" t="str">
        <f>IF(C368&lt;&gt;"",COUNTA($C$10:C368),"")</f>
        <v/>
      </c>
      <c r="C368" s="169"/>
      <c r="D368" s="168"/>
      <c r="E368" s="170"/>
      <c r="F368" s="170"/>
      <c r="G368" s="169"/>
      <c r="H368" s="171"/>
      <c r="I368" s="168"/>
      <c r="J368" s="169"/>
      <c r="K368" s="169"/>
      <c r="L368" s="191" t="str">
        <f t="shared" si="5"/>
        <v/>
      </c>
      <c r="M368" s="173"/>
    </row>
    <row r="369" spans="1:13" ht="20.100000000000001" customHeight="1">
      <c r="A369" s="173"/>
      <c r="B369" s="190" t="str">
        <f>IF(C369&lt;&gt;"",COUNTA($C$10:C369),"")</f>
        <v/>
      </c>
      <c r="C369" s="169"/>
      <c r="D369" s="168"/>
      <c r="E369" s="170"/>
      <c r="F369" s="170"/>
      <c r="G369" s="169"/>
      <c r="H369" s="171"/>
      <c r="I369" s="168"/>
      <c r="J369" s="169"/>
      <c r="K369" s="169"/>
      <c r="L369" s="191" t="str">
        <f t="shared" si="5"/>
        <v/>
      </c>
      <c r="M369" s="173"/>
    </row>
    <row r="370" spans="1:13" ht="20.100000000000001" customHeight="1">
      <c r="A370" s="173"/>
      <c r="B370" s="190" t="str">
        <f>IF(C370&lt;&gt;"",COUNTA($C$10:C370),"")</f>
        <v/>
      </c>
      <c r="C370" s="169"/>
      <c r="D370" s="168"/>
      <c r="E370" s="170"/>
      <c r="F370" s="170"/>
      <c r="G370" s="169"/>
      <c r="H370" s="171"/>
      <c r="I370" s="168"/>
      <c r="J370" s="169"/>
      <c r="K370" s="169"/>
      <c r="L370" s="191" t="str">
        <f t="shared" si="5"/>
        <v/>
      </c>
      <c r="M370" s="173"/>
    </row>
    <row r="371" spans="1:13" ht="20.100000000000001" customHeight="1">
      <c r="A371" s="173"/>
      <c r="B371" s="190" t="str">
        <f>IF(C371&lt;&gt;"",COUNTA($C$10:C371),"")</f>
        <v/>
      </c>
      <c r="C371" s="169"/>
      <c r="D371" s="168"/>
      <c r="E371" s="170"/>
      <c r="F371" s="170"/>
      <c r="G371" s="169"/>
      <c r="H371" s="171"/>
      <c r="I371" s="168"/>
      <c r="J371" s="169"/>
      <c r="K371" s="169"/>
      <c r="L371" s="191" t="str">
        <f t="shared" si="5"/>
        <v/>
      </c>
      <c r="M371" s="173"/>
    </row>
    <row r="372" spans="1:13" ht="20.100000000000001" customHeight="1">
      <c r="A372" s="173"/>
      <c r="B372" s="190" t="str">
        <f>IF(C372&lt;&gt;"",COUNTA($C$10:C372),"")</f>
        <v/>
      </c>
      <c r="C372" s="169"/>
      <c r="D372" s="168"/>
      <c r="E372" s="170"/>
      <c r="F372" s="170"/>
      <c r="G372" s="169"/>
      <c r="H372" s="171"/>
      <c r="I372" s="168"/>
      <c r="J372" s="169"/>
      <c r="K372" s="169"/>
      <c r="L372" s="191" t="str">
        <f t="shared" si="5"/>
        <v/>
      </c>
      <c r="M372" s="173"/>
    </row>
    <row r="373" spans="1:13" ht="20.100000000000001" customHeight="1">
      <c r="A373" s="173"/>
      <c r="B373" s="190" t="str">
        <f>IF(C373&lt;&gt;"",COUNTA($C$10:C373),"")</f>
        <v/>
      </c>
      <c r="C373" s="169"/>
      <c r="D373" s="168"/>
      <c r="E373" s="170"/>
      <c r="F373" s="170"/>
      <c r="G373" s="169"/>
      <c r="H373" s="171"/>
      <c r="I373" s="168"/>
      <c r="J373" s="169"/>
      <c r="K373" s="169"/>
      <c r="L373" s="191" t="str">
        <f t="shared" si="5"/>
        <v/>
      </c>
      <c r="M373" s="173"/>
    </row>
    <row r="374" spans="1:13" ht="20.100000000000001" customHeight="1">
      <c r="A374" s="173"/>
      <c r="B374" s="190" t="str">
        <f>IF(C374&lt;&gt;"",COUNTA($C$10:C374),"")</f>
        <v/>
      </c>
      <c r="C374" s="169"/>
      <c r="D374" s="168"/>
      <c r="E374" s="170"/>
      <c r="F374" s="170"/>
      <c r="G374" s="169"/>
      <c r="H374" s="171"/>
      <c r="I374" s="168"/>
      <c r="J374" s="169"/>
      <c r="K374" s="169"/>
      <c r="L374" s="191" t="str">
        <f t="shared" si="5"/>
        <v/>
      </c>
      <c r="M374" s="173"/>
    </row>
    <row r="375" spans="1:13" ht="20.100000000000001" customHeight="1">
      <c r="A375" s="173"/>
      <c r="B375" s="190" t="str">
        <f>IF(C375&lt;&gt;"",COUNTA($C$10:C375),"")</f>
        <v/>
      </c>
      <c r="C375" s="169"/>
      <c r="D375" s="168"/>
      <c r="E375" s="170"/>
      <c r="F375" s="170"/>
      <c r="G375" s="169"/>
      <c r="H375" s="171"/>
      <c r="I375" s="168"/>
      <c r="J375" s="169"/>
      <c r="K375" s="169"/>
      <c r="L375" s="191" t="str">
        <f t="shared" si="5"/>
        <v/>
      </c>
      <c r="M375" s="173"/>
    </row>
    <row r="376" spans="1:13" ht="20.100000000000001" customHeight="1">
      <c r="A376" s="173"/>
      <c r="B376" s="190" t="str">
        <f>IF(C376&lt;&gt;"",COUNTA($C$10:C376),"")</f>
        <v/>
      </c>
      <c r="C376" s="169"/>
      <c r="D376" s="168"/>
      <c r="E376" s="170"/>
      <c r="F376" s="170"/>
      <c r="G376" s="169"/>
      <c r="H376" s="171"/>
      <c r="I376" s="168"/>
      <c r="J376" s="169"/>
      <c r="K376" s="169"/>
      <c r="L376" s="191" t="str">
        <f t="shared" si="5"/>
        <v/>
      </c>
      <c r="M376" s="173"/>
    </row>
    <row r="377" spans="1:13" ht="20.100000000000001" customHeight="1">
      <c r="A377" s="173"/>
      <c r="B377" s="190" t="str">
        <f>IF(C377&lt;&gt;"",COUNTA($C$10:C377),"")</f>
        <v/>
      </c>
      <c r="C377" s="169"/>
      <c r="D377" s="168"/>
      <c r="E377" s="170"/>
      <c r="F377" s="170"/>
      <c r="G377" s="169"/>
      <c r="H377" s="171"/>
      <c r="I377" s="168"/>
      <c r="J377" s="169"/>
      <c r="K377" s="169"/>
      <c r="L377" s="191" t="str">
        <f t="shared" si="5"/>
        <v/>
      </c>
      <c r="M377" s="173"/>
    </row>
    <row r="378" spans="1:13" ht="20.100000000000001" customHeight="1">
      <c r="A378" s="173"/>
      <c r="B378" s="190" t="str">
        <f>IF(C378&lt;&gt;"",COUNTA($C$10:C378),"")</f>
        <v/>
      </c>
      <c r="C378" s="169"/>
      <c r="D378" s="168"/>
      <c r="E378" s="170"/>
      <c r="F378" s="170"/>
      <c r="G378" s="169"/>
      <c r="H378" s="171"/>
      <c r="I378" s="168"/>
      <c r="J378" s="169"/>
      <c r="K378" s="169"/>
      <c r="L378" s="191" t="str">
        <f t="shared" si="5"/>
        <v/>
      </c>
      <c r="M378" s="173"/>
    </row>
    <row r="379" spans="1:13" ht="20.100000000000001" customHeight="1">
      <c r="A379" s="173"/>
      <c r="B379" s="190" t="str">
        <f>IF(C379&lt;&gt;"",COUNTA($C$10:C379),"")</f>
        <v/>
      </c>
      <c r="C379" s="169"/>
      <c r="D379" s="168"/>
      <c r="E379" s="170"/>
      <c r="F379" s="170"/>
      <c r="G379" s="169"/>
      <c r="H379" s="171"/>
      <c r="I379" s="168"/>
      <c r="J379" s="169"/>
      <c r="K379" s="169"/>
      <c r="L379" s="191" t="str">
        <f t="shared" si="5"/>
        <v/>
      </c>
      <c r="M379" s="173"/>
    </row>
    <row r="380" spans="1:13" ht="20.100000000000001" customHeight="1">
      <c r="A380" s="173"/>
      <c r="B380" s="190" t="str">
        <f>IF(C380&lt;&gt;"",COUNTA($C$10:C380),"")</f>
        <v/>
      </c>
      <c r="C380" s="169"/>
      <c r="D380" s="168"/>
      <c r="E380" s="170"/>
      <c r="F380" s="170"/>
      <c r="G380" s="169"/>
      <c r="H380" s="171"/>
      <c r="I380" s="168"/>
      <c r="J380" s="169"/>
      <c r="K380" s="169"/>
      <c r="L380" s="191" t="str">
        <f t="shared" si="5"/>
        <v/>
      </c>
      <c r="M380" s="173"/>
    </row>
    <row r="381" spans="1:13" ht="20.100000000000001" customHeight="1">
      <c r="A381" s="173"/>
      <c r="B381" s="190" t="str">
        <f>IF(C381&lt;&gt;"",COUNTA($C$10:C381),"")</f>
        <v/>
      </c>
      <c r="C381" s="169"/>
      <c r="D381" s="168"/>
      <c r="E381" s="170"/>
      <c r="F381" s="170"/>
      <c r="G381" s="169"/>
      <c r="H381" s="171"/>
      <c r="I381" s="168"/>
      <c r="J381" s="169"/>
      <c r="K381" s="169"/>
      <c r="L381" s="191" t="str">
        <f t="shared" si="5"/>
        <v/>
      </c>
      <c r="M381" s="173"/>
    </row>
    <row r="382" spans="1:13" ht="20.100000000000001" customHeight="1">
      <c r="A382" s="173"/>
      <c r="B382" s="190" t="str">
        <f>IF(C382&lt;&gt;"",COUNTA($C$10:C382),"")</f>
        <v/>
      </c>
      <c r="C382" s="169"/>
      <c r="D382" s="168"/>
      <c r="E382" s="170"/>
      <c r="F382" s="170"/>
      <c r="G382" s="169"/>
      <c r="H382" s="171"/>
      <c r="I382" s="168"/>
      <c r="J382" s="169"/>
      <c r="K382" s="169"/>
      <c r="L382" s="191" t="str">
        <f t="shared" si="5"/>
        <v/>
      </c>
      <c r="M382" s="173"/>
    </row>
    <row r="383" spans="1:13" ht="20.100000000000001" customHeight="1">
      <c r="A383" s="173"/>
      <c r="B383" s="190" t="str">
        <f>IF(C383&lt;&gt;"",COUNTA($C$10:C383),"")</f>
        <v/>
      </c>
      <c r="C383" s="169"/>
      <c r="D383" s="168"/>
      <c r="E383" s="170"/>
      <c r="F383" s="170"/>
      <c r="G383" s="169"/>
      <c r="H383" s="171"/>
      <c r="I383" s="168"/>
      <c r="J383" s="169"/>
      <c r="K383" s="169"/>
      <c r="L383" s="191" t="str">
        <f t="shared" si="5"/>
        <v/>
      </c>
      <c r="M383" s="173"/>
    </row>
    <row r="384" spans="1:13" ht="20.100000000000001" customHeight="1">
      <c r="A384" s="173"/>
      <c r="B384" s="190" t="str">
        <f>IF(C384&lt;&gt;"",COUNTA($C$10:C384),"")</f>
        <v/>
      </c>
      <c r="C384" s="169"/>
      <c r="D384" s="168"/>
      <c r="E384" s="170"/>
      <c r="F384" s="170"/>
      <c r="G384" s="169"/>
      <c r="H384" s="171"/>
      <c r="I384" s="168"/>
      <c r="J384" s="169"/>
      <c r="K384" s="169"/>
      <c r="L384" s="191" t="str">
        <f t="shared" si="5"/>
        <v/>
      </c>
      <c r="M384" s="173"/>
    </row>
    <row r="385" spans="1:13" ht="20.100000000000001" customHeight="1">
      <c r="A385" s="173"/>
      <c r="B385" s="190" t="str">
        <f>IF(C385&lt;&gt;"",COUNTA($C$10:C385),"")</f>
        <v/>
      </c>
      <c r="C385" s="169"/>
      <c r="D385" s="168"/>
      <c r="E385" s="170"/>
      <c r="F385" s="170"/>
      <c r="G385" s="169"/>
      <c r="H385" s="171"/>
      <c r="I385" s="168"/>
      <c r="J385" s="169"/>
      <c r="K385" s="169"/>
      <c r="L385" s="191" t="str">
        <f t="shared" si="5"/>
        <v/>
      </c>
      <c r="M385" s="173"/>
    </row>
    <row r="386" spans="1:13" ht="20.100000000000001" customHeight="1">
      <c r="A386" s="173"/>
      <c r="B386" s="190" t="str">
        <f>IF(C386&lt;&gt;"",COUNTA($C$10:C386),"")</f>
        <v/>
      </c>
      <c r="C386" s="169"/>
      <c r="D386" s="168"/>
      <c r="E386" s="170"/>
      <c r="F386" s="170"/>
      <c r="G386" s="169"/>
      <c r="H386" s="171"/>
      <c r="I386" s="168"/>
      <c r="J386" s="169"/>
      <c r="K386" s="169"/>
      <c r="L386" s="191" t="str">
        <f t="shared" si="5"/>
        <v/>
      </c>
      <c r="M386" s="173"/>
    </row>
    <row r="387" spans="1:13" ht="20.100000000000001" customHeight="1">
      <c r="A387" s="173"/>
      <c r="B387" s="190" t="str">
        <f>IF(C387&lt;&gt;"",COUNTA($C$10:C387),"")</f>
        <v/>
      </c>
      <c r="C387" s="169"/>
      <c r="D387" s="168"/>
      <c r="E387" s="170"/>
      <c r="F387" s="170"/>
      <c r="G387" s="169"/>
      <c r="H387" s="171"/>
      <c r="I387" s="168"/>
      <c r="J387" s="169"/>
      <c r="K387" s="169"/>
      <c r="L387" s="191" t="str">
        <f t="shared" si="5"/>
        <v/>
      </c>
      <c r="M387" s="173"/>
    </row>
    <row r="388" spans="1:13" ht="20.100000000000001" customHeight="1">
      <c r="A388" s="173"/>
      <c r="B388" s="190" t="str">
        <f>IF(C388&lt;&gt;"",COUNTA($C$10:C388),"")</f>
        <v/>
      </c>
      <c r="C388" s="169"/>
      <c r="D388" s="168"/>
      <c r="E388" s="170"/>
      <c r="F388" s="170"/>
      <c r="G388" s="169"/>
      <c r="H388" s="171"/>
      <c r="I388" s="168"/>
      <c r="J388" s="169"/>
      <c r="K388" s="169"/>
      <c r="L388" s="191" t="str">
        <f t="shared" si="5"/>
        <v/>
      </c>
      <c r="M388" s="173"/>
    </row>
    <row r="389" spans="1:13" ht="20.100000000000001" customHeight="1">
      <c r="A389" s="173"/>
      <c r="B389" s="190" t="str">
        <f>IF(C389&lt;&gt;"",COUNTA($C$10:C389),"")</f>
        <v/>
      </c>
      <c r="C389" s="169"/>
      <c r="D389" s="168"/>
      <c r="E389" s="170"/>
      <c r="F389" s="170"/>
      <c r="G389" s="169"/>
      <c r="H389" s="171"/>
      <c r="I389" s="168"/>
      <c r="J389" s="169"/>
      <c r="K389" s="169"/>
      <c r="L389" s="191" t="str">
        <f t="shared" si="5"/>
        <v/>
      </c>
      <c r="M389" s="173"/>
    </row>
    <row r="390" spans="1:13" ht="20.100000000000001" customHeight="1">
      <c r="A390" s="173"/>
      <c r="B390" s="190" t="str">
        <f>IF(C390&lt;&gt;"",COUNTA($C$10:C390),"")</f>
        <v/>
      </c>
      <c r="C390" s="169"/>
      <c r="D390" s="168"/>
      <c r="E390" s="170"/>
      <c r="F390" s="170"/>
      <c r="G390" s="169"/>
      <c r="H390" s="171"/>
      <c r="I390" s="168"/>
      <c r="J390" s="169"/>
      <c r="K390" s="169"/>
      <c r="L390" s="191" t="str">
        <f t="shared" si="5"/>
        <v/>
      </c>
      <c r="M390" s="173"/>
    </row>
    <row r="391" spans="1:13" ht="20.100000000000001" customHeight="1">
      <c r="A391" s="173"/>
      <c r="B391" s="190" t="str">
        <f>IF(C391&lt;&gt;"",COUNTA($C$10:C391),"")</f>
        <v/>
      </c>
      <c r="C391" s="169"/>
      <c r="D391" s="168"/>
      <c r="E391" s="170"/>
      <c r="F391" s="170"/>
      <c r="G391" s="169"/>
      <c r="H391" s="171"/>
      <c r="I391" s="168"/>
      <c r="J391" s="169"/>
      <c r="K391" s="169"/>
      <c r="L391" s="191" t="str">
        <f t="shared" si="5"/>
        <v/>
      </c>
      <c r="M391" s="173"/>
    </row>
    <row r="392" spans="1:13" ht="20.100000000000001" customHeight="1">
      <c r="A392" s="173"/>
      <c r="B392" s="190" t="str">
        <f>IF(C392&lt;&gt;"",COUNTA($C$10:C392),"")</f>
        <v/>
      </c>
      <c r="C392" s="169"/>
      <c r="D392" s="168"/>
      <c r="E392" s="170"/>
      <c r="F392" s="170"/>
      <c r="G392" s="169"/>
      <c r="H392" s="171"/>
      <c r="I392" s="168"/>
      <c r="J392" s="169"/>
      <c r="K392" s="169"/>
      <c r="L392" s="191" t="str">
        <f t="shared" si="5"/>
        <v/>
      </c>
      <c r="M392" s="173"/>
    </row>
    <row r="393" spans="1:13" ht="20.100000000000001" customHeight="1">
      <c r="A393" s="173"/>
      <c r="B393" s="190" t="str">
        <f>IF(C393&lt;&gt;"",COUNTA($C$10:C393),"")</f>
        <v/>
      </c>
      <c r="C393" s="169"/>
      <c r="D393" s="168"/>
      <c r="E393" s="170"/>
      <c r="F393" s="170"/>
      <c r="G393" s="169"/>
      <c r="H393" s="171"/>
      <c r="I393" s="168"/>
      <c r="J393" s="169"/>
      <c r="K393" s="169"/>
      <c r="L393" s="191" t="str">
        <f t="shared" si="5"/>
        <v/>
      </c>
      <c r="M393" s="173"/>
    </row>
    <row r="394" spans="1:13" ht="20.100000000000001" customHeight="1">
      <c r="A394" s="173"/>
      <c r="B394" s="190" t="str">
        <f>IF(C394&lt;&gt;"",COUNTA($C$10:C394),"")</f>
        <v/>
      </c>
      <c r="C394" s="169"/>
      <c r="D394" s="168"/>
      <c r="E394" s="170"/>
      <c r="F394" s="170"/>
      <c r="G394" s="169"/>
      <c r="H394" s="171"/>
      <c r="I394" s="168"/>
      <c r="J394" s="169"/>
      <c r="K394" s="169"/>
      <c r="L394" s="191" t="str">
        <f t="shared" si="5"/>
        <v/>
      </c>
      <c r="M394" s="173"/>
    </row>
    <row r="395" spans="1:13" ht="20.100000000000001" customHeight="1">
      <c r="A395" s="173"/>
      <c r="B395" s="190" t="str">
        <f>IF(C395&lt;&gt;"",COUNTA($C$10:C395),"")</f>
        <v/>
      </c>
      <c r="C395" s="169"/>
      <c r="D395" s="168"/>
      <c r="E395" s="170"/>
      <c r="F395" s="170"/>
      <c r="G395" s="169"/>
      <c r="H395" s="171"/>
      <c r="I395" s="168"/>
      <c r="J395" s="169"/>
      <c r="K395" s="169"/>
      <c r="L395" s="191" t="str">
        <f t="shared" ref="L395:L409" si="6">IF(K395="Keuangan","Akuntansi",IF(K395="Teknik Informatika Komputer","Teknik Komputer dan Jaringan",IF(K395="Teknik Otomotif","Teknik Kendaraan Ringan",IF(K395="Teknik Elektronika","Teknik Audio Video",IF(K395="Teknik Mesin","Teknik Pemesinan","")))))</f>
        <v/>
      </c>
      <c r="M395" s="173"/>
    </row>
    <row r="396" spans="1:13" ht="20.100000000000001" customHeight="1">
      <c r="A396" s="173"/>
      <c r="B396" s="190" t="str">
        <f>IF(C396&lt;&gt;"",COUNTA($C$10:C396),"")</f>
        <v/>
      </c>
      <c r="C396" s="169"/>
      <c r="D396" s="168"/>
      <c r="E396" s="170"/>
      <c r="F396" s="170"/>
      <c r="G396" s="169"/>
      <c r="H396" s="171"/>
      <c r="I396" s="168"/>
      <c r="J396" s="169"/>
      <c r="K396" s="169"/>
      <c r="L396" s="191" t="str">
        <f t="shared" si="6"/>
        <v/>
      </c>
      <c r="M396" s="173"/>
    </row>
    <row r="397" spans="1:13" ht="20.100000000000001" customHeight="1">
      <c r="A397" s="173"/>
      <c r="B397" s="190" t="str">
        <f>IF(C397&lt;&gt;"",COUNTA($C$10:C397),"")</f>
        <v/>
      </c>
      <c r="C397" s="169"/>
      <c r="D397" s="168"/>
      <c r="E397" s="170"/>
      <c r="F397" s="170"/>
      <c r="G397" s="169"/>
      <c r="H397" s="171"/>
      <c r="I397" s="168"/>
      <c r="J397" s="169"/>
      <c r="K397" s="169"/>
      <c r="L397" s="191" t="str">
        <f t="shared" si="6"/>
        <v/>
      </c>
      <c r="M397" s="173"/>
    </row>
    <row r="398" spans="1:13" ht="20.100000000000001" customHeight="1">
      <c r="A398" s="173"/>
      <c r="B398" s="190" t="str">
        <f>IF(C398&lt;&gt;"",COUNTA($C$10:C398),"")</f>
        <v/>
      </c>
      <c r="C398" s="169"/>
      <c r="D398" s="168"/>
      <c r="E398" s="170"/>
      <c r="F398" s="170"/>
      <c r="G398" s="169"/>
      <c r="H398" s="171"/>
      <c r="I398" s="168"/>
      <c r="J398" s="169"/>
      <c r="K398" s="169"/>
      <c r="L398" s="191" t="str">
        <f t="shared" si="6"/>
        <v/>
      </c>
      <c r="M398" s="173"/>
    </row>
    <row r="399" spans="1:13" ht="20.100000000000001" customHeight="1">
      <c r="A399" s="173"/>
      <c r="B399" s="190" t="str">
        <f>IF(C399&lt;&gt;"",COUNTA($C$10:C399),"")</f>
        <v/>
      </c>
      <c r="C399" s="169"/>
      <c r="D399" s="168"/>
      <c r="E399" s="170"/>
      <c r="F399" s="170"/>
      <c r="G399" s="169"/>
      <c r="H399" s="171"/>
      <c r="I399" s="168"/>
      <c r="J399" s="169"/>
      <c r="K399" s="169"/>
      <c r="L399" s="191" t="str">
        <f t="shared" si="6"/>
        <v/>
      </c>
      <c r="M399" s="173"/>
    </row>
    <row r="400" spans="1:13" ht="20.100000000000001" customHeight="1">
      <c r="A400" s="173"/>
      <c r="B400" s="190" t="str">
        <f>IF(C400&lt;&gt;"",COUNTA($C$10:C400),"")</f>
        <v/>
      </c>
      <c r="C400" s="169"/>
      <c r="D400" s="168"/>
      <c r="E400" s="170"/>
      <c r="F400" s="170"/>
      <c r="G400" s="169"/>
      <c r="H400" s="171"/>
      <c r="I400" s="168"/>
      <c r="J400" s="169"/>
      <c r="K400" s="169"/>
      <c r="L400" s="191" t="str">
        <f t="shared" si="6"/>
        <v/>
      </c>
      <c r="M400" s="173"/>
    </row>
    <row r="401" spans="1:13" ht="20.100000000000001" customHeight="1">
      <c r="A401" s="173"/>
      <c r="B401" s="190" t="str">
        <f>IF(C401&lt;&gt;"",COUNTA($C$10:C401),"")</f>
        <v/>
      </c>
      <c r="C401" s="169"/>
      <c r="D401" s="168"/>
      <c r="E401" s="170"/>
      <c r="F401" s="170"/>
      <c r="G401" s="169"/>
      <c r="H401" s="171"/>
      <c r="I401" s="168"/>
      <c r="J401" s="169"/>
      <c r="K401" s="169"/>
      <c r="L401" s="191" t="str">
        <f t="shared" si="6"/>
        <v/>
      </c>
      <c r="M401" s="173"/>
    </row>
    <row r="402" spans="1:13" ht="20.100000000000001" customHeight="1">
      <c r="A402" s="173"/>
      <c r="B402" s="190" t="str">
        <f>IF(C402&lt;&gt;"",COUNTA($C$10:C402),"")</f>
        <v/>
      </c>
      <c r="C402" s="169"/>
      <c r="D402" s="168"/>
      <c r="E402" s="170"/>
      <c r="F402" s="170"/>
      <c r="G402" s="169"/>
      <c r="H402" s="171"/>
      <c r="I402" s="168"/>
      <c r="J402" s="169"/>
      <c r="K402" s="169"/>
      <c r="L402" s="191" t="str">
        <f t="shared" si="6"/>
        <v/>
      </c>
      <c r="M402" s="173"/>
    </row>
    <row r="403" spans="1:13" ht="20.100000000000001" customHeight="1">
      <c r="A403" s="173"/>
      <c r="B403" s="190" t="str">
        <f>IF(C403&lt;&gt;"",COUNTA($C$10:C403),"")</f>
        <v/>
      </c>
      <c r="C403" s="169"/>
      <c r="D403" s="168"/>
      <c r="E403" s="170"/>
      <c r="F403" s="170"/>
      <c r="G403" s="169"/>
      <c r="H403" s="171"/>
      <c r="I403" s="168"/>
      <c r="J403" s="169"/>
      <c r="K403" s="169"/>
      <c r="L403" s="191" t="str">
        <f t="shared" si="6"/>
        <v/>
      </c>
      <c r="M403" s="173"/>
    </row>
    <row r="404" spans="1:13" ht="20.100000000000001" customHeight="1">
      <c r="A404" s="173"/>
      <c r="B404" s="190" t="str">
        <f>IF(C404&lt;&gt;"",COUNTA($C$10:C404),"")</f>
        <v/>
      </c>
      <c r="C404" s="169"/>
      <c r="D404" s="168"/>
      <c r="E404" s="170"/>
      <c r="F404" s="170"/>
      <c r="G404" s="169"/>
      <c r="H404" s="171"/>
      <c r="I404" s="168"/>
      <c r="J404" s="169"/>
      <c r="K404" s="169"/>
      <c r="L404" s="191" t="str">
        <f t="shared" si="6"/>
        <v/>
      </c>
      <c r="M404" s="173"/>
    </row>
    <row r="405" spans="1:13" ht="20.100000000000001" customHeight="1">
      <c r="A405" s="173"/>
      <c r="B405" s="190" t="str">
        <f>IF(C405&lt;&gt;"",COUNTA($C$10:C405),"")</f>
        <v/>
      </c>
      <c r="C405" s="169"/>
      <c r="D405" s="168"/>
      <c r="E405" s="170"/>
      <c r="F405" s="170"/>
      <c r="G405" s="169"/>
      <c r="H405" s="171"/>
      <c r="I405" s="168"/>
      <c r="J405" s="169"/>
      <c r="K405" s="169"/>
      <c r="L405" s="191" t="str">
        <f t="shared" si="6"/>
        <v/>
      </c>
      <c r="M405" s="173"/>
    </row>
    <row r="406" spans="1:13" ht="20.100000000000001" customHeight="1">
      <c r="A406" s="173"/>
      <c r="B406" s="190" t="str">
        <f>IF(C406&lt;&gt;"",COUNTA($C$10:C406),"")</f>
        <v/>
      </c>
      <c r="C406" s="169"/>
      <c r="D406" s="168"/>
      <c r="E406" s="170"/>
      <c r="F406" s="170"/>
      <c r="G406" s="169"/>
      <c r="H406" s="171"/>
      <c r="I406" s="168"/>
      <c r="J406" s="169"/>
      <c r="K406" s="169"/>
      <c r="L406" s="191" t="str">
        <f t="shared" si="6"/>
        <v/>
      </c>
      <c r="M406" s="173"/>
    </row>
    <row r="407" spans="1:13" ht="20.100000000000001" customHeight="1">
      <c r="A407" s="173"/>
      <c r="B407" s="190" t="str">
        <f>IF(C407&lt;&gt;"",COUNTA($C$10:C407),"")</f>
        <v/>
      </c>
      <c r="C407" s="169"/>
      <c r="D407" s="168"/>
      <c r="E407" s="170"/>
      <c r="F407" s="170"/>
      <c r="G407" s="169"/>
      <c r="H407" s="171"/>
      <c r="I407" s="168"/>
      <c r="J407" s="169"/>
      <c r="K407" s="169"/>
      <c r="L407" s="191" t="str">
        <f t="shared" si="6"/>
        <v/>
      </c>
      <c r="M407" s="173"/>
    </row>
    <row r="408" spans="1:13" ht="20.100000000000001" customHeight="1">
      <c r="A408" s="173"/>
      <c r="B408" s="190" t="str">
        <f>IF(C408&lt;&gt;"",COUNTA($C$10:C408),"")</f>
        <v/>
      </c>
      <c r="C408" s="169"/>
      <c r="D408" s="168"/>
      <c r="E408" s="170"/>
      <c r="F408" s="170"/>
      <c r="G408" s="169"/>
      <c r="H408" s="171"/>
      <c r="I408" s="168"/>
      <c r="J408" s="169"/>
      <c r="K408" s="169"/>
      <c r="L408" s="191" t="str">
        <f t="shared" si="6"/>
        <v/>
      </c>
      <c r="M408" s="173"/>
    </row>
    <row r="409" spans="1:13" ht="20.100000000000001" customHeight="1">
      <c r="A409" s="173"/>
      <c r="B409" s="190" t="str">
        <f>IF(C409&lt;&gt;"",COUNTA($C$10:C409),"")</f>
        <v/>
      </c>
      <c r="C409" s="169"/>
      <c r="D409" s="168"/>
      <c r="E409" s="170"/>
      <c r="F409" s="170"/>
      <c r="G409" s="169"/>
      <c r="H409" s="171"/>
      <c r="I409" s="168"/>
      <c r="J409" s="169"/>
      <c r="K409" s="169"/>
      <c r="L409" s="191" t="str">
        <f t="shared" si="6"/>
        <v/>
      </c>
      <c r="M409" s="173"/>
    </row>
    <row r="410" spans="1:13" ht="20.100000000000001" customHeight="1">
      <c r="A410" s="173"/>
      <c r="B410" s="178"/>
      <c r="C410" s="179"/>
      <c r="D410" s="178"/>
      <c r="E410" s="180"/>
      <c r="F410" s="180"/>
      <c r="G410" s="179"/>
      <c r="H410" s="181"/>
      <c r="I410" s="178"/>
      <c r="J410" s="179"/>
      <c r="K410" s="179"/>
      <c r="L410" s="179"/>
      <c r="M410" s="173"/>
    </row>
    <row r="411" spans="1:13" ht="20.100000000000001" customHeight="1">
      <c r="A411" s="173"/>
      <c r="B411" s="178"/>
      <c r="C411" s="179"/>
      <c r="D411" s="178"/>
      <c r="E411" s="180"/>
      <c r="F411" s="180"/>
      <c r="G411" s="179"/>
      <c r="H411" s="181"/>
      <c r="I411" s="178"/>
      <c r="J411" s="179"/>
      <c r="K411" s="179"/>
      <c r="L411" s="179"/>
      <c r="M411" s="173"/>
    </row>
    <row r="412" spans="1:13" ht="20.100000000000001" customHeight="1">
      <c r="A412" s="173"/>
      <c r="B412" s="178"/>
      <c r="C412" s="179"/>
      <c r="D412" s="178"/>
      <c r="E412" s="180"/>
      <c r="F412" s="180"/>
      <c r="G412" s="179"/>
      <c r="H412" s="181"/>
      <c r="I412" s="178"/>
      <c r="J412" s="179"/>
      <c r="K412" s="179"/>
      <c r="L412" s="179"/>
      <c r="M412" s="173"/>
    </row>
  </sheetData>
  <sheetProtection algorithmName="SHA-512" hashValue="IjYdLdrFjnNQCIsZZXpv5rsX1M3arTWzHwSdaUzp1f3JzXOQLoz5qwsncIkpHY4BLhux+acWMzsO74UhZDcstw==" saltValue="9K9bm4THZ4SCwkXZXmeD+Q==" spinCount="100000" sheet="1" objects="1" scenarios="1" selectLockedCells="1"/>
  <mergeCells count="13">
    <mergeCell ref="B4:L4"/>
    <mergeCell ref="B5:L5"/>
    <mergeCell ref="C8:C9"/>
    <mergeCell ref="B8:B9"/>
    <mergeCell ref="G8:G9"/>
    <mergeCell ref="H8:H9"/>
    <mergeCell ref="I8:I9"/>
    <mergeCell ref="K8:K9"/>
    <mergeCell ref="L8:L9"/>
    <mergeCell ref="F8:F9"/>
    <mergeCell ref="E8:E9"/>
    <mergeCell ref="D8:D9"/>
    <mergeCell ref="J8:J9"/>
  </mergeCells>
  <conditionalFormatting sqref="B10:L409">
    <cfRule type="expression" dxfId="32" priority="2">
      <formula>$B10&lt;&gt;""</formula>
    </cfRule>
  </conditionalFormatting>
  <dataValidations count="3">
    <dataValidation type="list" allowBlank="1" showInputMessage="1" showErrorMessage="1" errorTitle="Maaf!" error="Program Studi Keahlian yang ada hanya:_x000a_Keuangan_x000a_Otomotif_x000a_Teknik Informatika" sqref="K10:K409">
      <formula1>"Keuangan, Teknik Otomotif, Teknik Informatika Komputer, Teknik Elektronika, Teknik Mesin"</formula1>
    </dataValidation>
    <dataValidation allowBlank="1" showInputMessage="1" showErrorMessage="1" promptTitle="Perhatian" prompt="Isi dengan Format DD/MM/YYYY_x000a_Contoh: 30/12/2000" sqref="H10:H1048576"/>
    <dataValidation allowBlank="1" showInputMessage="1" showErrorMessage="1" prompt="silahkan sesuaikan namanya" sqref="K8:L9"/>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G26"/>
  <sheetViews>
    <sheetView showGridLines="0" showRowColHeaders="0" topLeftCell="A3" workbookViewId="0">
      <selection activeCell="F10" sqref="F10"/>
    </sheetView>
  </sheetViews>
  <sheetFormatPr defaultColWidth="0" defaultRowHeight="0" customHeight="1" zeroHeight="1"/>
  <cols>
    <col min="1" max="1" width="2.7109375" style="172" customWidth="1"/>
    <col min="2" max="2" width="6.85546875" style="172" customWidth="1"/>
    <col min="3" max="3" width="61.7109375" style="174" customWidth="1"/>
    <col min="4" max="4" width="11.42578125" style="176" customWidth="1"/>
    <col min="5" max="5" width="6.85546875" style="176" customWidth="1"/>
    <col min="6" max="6" width="61.7109375" style="172" customWidth="1"/>
    <col min="7" max="7" width="15.7109375" style="175" customWidth="1"/>
    <col min="8" max="16384" width="9.140625" style="172" hidden="1"/>
  </cols>
  <sheetData>
    <row r="1" spans="1:7" ht="15" hidden="1">
      <c r="C1" s="172"/>
      <c r="D1" s="172"/>
      <c r="E1" s="172"/>
      <c r="G1" s="172"/>
    </row>
    <row r="2" spans="1:7" ht="15" hidden="1">
      <c r="C2" s="172"/>
      <c r="D2" s="172"/>
      <c r="E2" s="172"/>
      <c r="G2" s="172"/>
    </row>
    <row r="3" spans="1:7" s="183" customFormat="1" ht="15.75" thickBot="1">
      <c r="A3" s="173"/>
      <c r="B3" s="173"/>
      <c r="C3" s="173"/>
      <c r="D3" s="173"/>
      <c r="E3" s="173"/>
      <c r="F3" s="173"/>
      <c r="G3" s="173"/>
    </row>
    <row r="4" spans="1:7" s="183" customFormat="1" ht="19.5">
      <c r="A4" s="173"/>
      <c r="B4" s="173"/>
      <c r="C4" s="373" t="s">
        <v>42</v>
      </c>
      <c r="D4" s="374"/>
      <c r="E4" s="374"/>
      <c r="F4" s="374"/>
      <c r="G4" s="184"/>
    </row>
    <row r="5" spans="1:7" s="183" customFormat="1" ht="20.25" thickBot="1">
      <c r="A5" s="173"/>
      <c r="B5" s="173"/>
      <c r="C5" s="375" t="str">
        <f>BIODATA_SISWA!B5</f>
        <v>SMKN 1 MAJALENGKA - TAHUN AJARAN 2018/2019</v>
      </c>
      <c r="D5" s="376"/>
      <c r="E5" s="376"/>
      <c r="F5" s="376"/>
      <c r="G5" s="185"/>
    </row>
    <row r="6" spans="1:7" s="183" customFormat="1" ht="15" hidden="1">
      <c r="A6" s="173"/>
      <c r="B6" s="173"/>
      <c r="C6" s="173"/>
      <c r="D6" s="173"/>
      <c r="E6" s="173"/>
      <c r="F6" s="173"/>
      <c r="G6" s="173"/>
    </row>
    <row r="7" spans="1:7" s="183" customFormat="1" ht="15">
      <c r="A7" s="173"/>
      <c r="B7" s="173"/>
      <c r="C7" s="173"/>
      <c r="D7" s="173"/>
      <c r="E7" s="173"/>
      <c r="F7" s="173"/>
      <c r="G7" s="173"/>
    </row>
    <row r="8" spans="1:7" s="183" customFormat="1" ht="20.100000000000001" customHeight="1">
      <c r="A8" s="173"/>
      <c r="B8" s="186" t="s">
        <v>62</v>
      </c>
      <c r="C8" s="7" t="s">
        <v>138</v>
      </c>
      <c r="D8" s="179"/>
      <c r="E8" s="187" t="s">
        <v>62</v>
      </c>
      <c r="F8" s="7" t="s">
        <v>144</v>
      </c>
      <c r="G8" s="180"/>
    </row>
    <row r="9" spans="1:7" ht="20.100000000000001" customHeight="1">
      <c r="A9" s="173"/>
      <c r="B9" s="70">
        <v>1</v>
      </c>
      <c r="C9" s="8" t="s">
        <v>132</v>
      </c>
      <c r="D9" s="179"/>
      <c r="E9" s="79">
        <v>1</v>
      </c>
      <c r="F9" s="12" t="s">
        <v>145</v>
      </c>
      <c r="G9" s="180"/>
    </row>
    <row r="10" spans="1:7" ht="20.100000000000001" customHeight="1">
      <c r="A10" s="173"/>
      <c r="B10" s="71">
        <v>2</v>
      </c>
      <c r="C10" s="9" t="s">
        <v>35</v>
      </c>
      <c r="D10" s="179"/>
      <c r="E10" s="80">
        <v>2</v>
      </c>
      <c r="F10" s="13" t="s">
        <v>41</v>
      </c>
      <c r="G10" s="180"/>
    </row>
    <row r="11" spans="1:7" ht="20.100000000000001" customHeight="1">
      <c r="A11" s="173"/>
      <c r="B11" s="70">
        <v>3</v>
      </c>
      <c r="C11" s="10" t="s">
        <v>36</v>
      </c>
      <c r="D11" s="179"/>
      <c r="E11" s="220"/>
      <c r="F11" s="272"/>
      <c r="G11" s="180"/>
    </row>
    <row r="12" spans="1:7" ht="20.100000000000001" customHeight="1">
      <c r="A12" s="173"/>
      <c r="B12" s="71">
        <v>4</v>
      </c>
      <c r="C12" s="216" t="s">
        <v>137</v>
      </c>
      <c r="D12" s="218"/>
      <c r="E12" s="273"/>
      <c r="F12" s="274"/>
      <c r="G12" s="219"/>
    </row>
    <row r="13" spans="1:7" ht="20.100000000000001" customHeight="1">
      <c r="A13" s="173"/>
      <c r="B13" s="70">
        <v>5</v>
      </c>
      <c r="C13" s="217" t="s">
        <v>39</v>
      </c>
      <c r="D13" s="218"/>
      <c r="E13" s="273"/>
      <c r="F13" s="274"/>
      <c r="G13" s="219"/>
    </row>
    <row r="14" spans="1:7" ht="20.100000000000001" customHeight="1" thickBot="1">
      <c r="A14" s="173"/>
      <c r="B14" s="187" t="s">
        <v>62</v>
      </c>
      <c r="C14" s="7" t="s">
        <v>139</v>
      </c>
      <c r="D14" s="179"/>
      <c r="E14" s="179"/>
      <c r="F14" s="180"/>
      <c r="G14" s="180"/>
    </row>
    <row r="15" spans="1:7" ht="20.100000000000001" customHeight="1" thickTop="1" thickBot="1">
      <c r="A15" s="173"/>
      <c r="B15" s="70">
        <v>1</v>
      </c>
      <c r="C15" s="8" t="s">
        <v>37</v>
      </c>
      <c r="D15" s="179"/>
      <c r="E15" s="383" t="s">
        <v>43</v>
      </c>
      <c r="F15" s="384"/>
      <c r="G15" s="72"/>
    </row>
    <row r="16" spans="1:7" ht="20.100000000000001" customHeight="1" thickTop="1">
      <c r="A16" s="173"/>
      <c r="B16" s="71">
        <v>2</v>
      </c>
      <c r="C16" s="9" t="s">
        <v>38</v>
      </c>
      <c r="D16" s="179"/>
      <c r="E16" s="377" t="s">
        <v>44</v>
      </c>
      <c r="F16" s="378"/>
      <c r="G16" s="14"/>
    </row>
    <row r="17" spans="1:7" ht="20.100000000000001" customHeight="1">
      <c r="A17" s="173"/>
      <c r="B17" s="70">
        <v>3</v>
      </c>
      <c r="C17" s="11" t="s">
        <v>142</v>
      </c>
      <c r="D17" s="179"/>
      <c r="E17" s="379"/>
      <c r="F17" s="380"/>
      <c r="G17" s="14"/>
    </row>
    <row r="18" spans="1:7" ht="20.100000000000001" customHeight="1">
      <c r="A18" s="173"/>
      <c r="B18" s="71">
        <v>4</v>
      </c>
      <c r="C18" s="9" t="s">
        <v>40</v>
      </c>
      <c r="D18" s="179"/>
      <c r="E18" s="379"/>
      <c r="F18" s="380"/>
      <c r="G18" s="14"/>
    </row>
    <row r="19" spans="1:7" ht="20.100000000000001" customHeight="1" thickBot="1">
      <c r="A19" s="173"/>
      <c r="B19" s="70">
        <v>5</v>
      </c>
      <c r="C19" s="10" t="s">
        <v>140</v>
      </c>
      <c r="D19" s="179"/>
      <c r="E19" s="381"/>
      <c r="F19" s="382"/>
      <c r="G19" s="180"/>
    </row>
    <row r="20" spans="1:7" ht="20.100000000000001" customHeight="1" thickTop="1">
      <c r="A20" s="173"/>
      <c r="B20" s="71">
        <v>6</v>
      </c>
      <c r="C20" s="9" t="s">
        <v>141</v>
      </c>
      <c r="D20" s="179"/>
      <c r="E20" s="179"/>
      <c r="F20" s="173"/>
      <c r="G20" s="180"/>
    </row>
    <row r="21" spans="1:7" ht="20.100000000000001" customHeight="1">
      <c r="A21" s="173"/>
      <c r="B21" s="312">
        <v>7</v>
      </c>
      <c r="C21" s="15" t="s">
        <v>161</v>
      </c>
      <c r="D21" s="179"/>
      <c r="E21" s="179"/>
      <c r="F21" s="173"/>
      <c r="G21" s="180"/>
    </row>
    <row r="22" spans="1:7" ht="20.100000000000001" customHeight="1">
      <c r="A22" s="173"/>
      <c r="B22" s="71">
        <v>8</v>
      </c>
      <c r="C22" s="9" t="s">
        <v>162</v>
      </c>
      <c r="D22" s="179"/>
      <c r="E22" s="179"/>
      <c r="F22" s="173"/>
      <c r="G22" s="180"/>
    </row>
    <row r="23" spans="1:7" ht="20.100000000000001" customHeight="1">
      <c r="A23" s="173"/>
      <c r="B23" s="70">
        <v>9</v>
      </c>
      <c r="C23" s="11" t="s">
        <v>143</v>
      </c>
      <c r="D23" s="179"/>
      <c r="E23" s="179"/>
      <c r="F23" s="173"/>
      <c r="G23" s="180"/>
    </row>
    <row r="24" spans="1:7" ht="20.100000000000001" customHeight="1">
      <c r="A24" s="173"/>
      <c r="B24" s="71"/>
      <c r="C24" s="9" t="s">
        <v>163</v>
      </c>
      <c r="D24" s="179"/>
      <c r="E24" s="179"/>
      <c r="F24" s="173"/>
      <c r="G24" s="180"/>
    </row>
    <row r="25" spans="1:7" ht="20.100000000000001" customHeight="1">
      <c r="A25" s="173"/>
      <c r="B25" s="313"/>
      <c r="C25" s="314" t="s">
        <v>181</v>
      </c>
      <c r="D25" s="179"/>
      <c r="E25" s="179"/>
      <c r="F25" s="173"/>
      <c r="G25" s="180"/>
    </row>
    <row r="26" spans="1:7" ht="20.100000000000001" customHeight="1">
      <c r="A26" s="173"/>
      <c r="B26" s="173"/>
      <c r="C26" s="178"/>
      <c r="D26" s="179"/>
      <c r="E26" s="179"/>
      <c r="F26" s="173"/>
      <c r="G26" s="180"/>
    </row>
  </sheetData>
  <sheetProtection algorithmName="SHA-512" hashValue="5KGa9OvEKKtN9kUtMgevzj9pxH38ka0BN4HH7Ktbo4RxyL7qGwVbKebEvY3rAk4UrI1ahp9k+tJD6X5/phz4eQ==" saltValue="bQrpjBQ4nOWriL1UCgCoZQ==" spinCount="100000" sheet="1" selectLockedCells="1"/>
  <mergeCells count="4">
    <mergeCell ref="C4:F4"/>
    <mergeCell ref="C5:F5"/>
    <mergeCell ref="E16:F19"/>
    <mergeCell ref="E15:F15"/>
  </mergeCells>
  <dataValidations count="3">
    <dataValidation allowBlank="1" showInputMessage="1" showErrorMessage="1" promptTitle="Perhatian:" prompt="Bila Kolom ini di Kosongkan Maka, Pada Cetak SHU dan Ijazah Barisnya bisa di sembunyikan" sqref="C8 C14 F8"/>
    <dataValidation allowBlank="1" showInputMessage="1" showErrorMessage="1" promptTitle="Perhatian!" prompt="_x000a_Bila Kolom ini di Kosongkan Maka, Pada Cetak SHU dan Ijazah Barisnya bisa di SEMBUNYIKAN." sqref="B9:B13 E9:E10 B15:B25"/>
    <dataValidation allowBlank="1" showInputMessage="1" showErrorMessage="1" promptTitle="Perhatian!" prompt="Silahkan disesuaikan dengan Mapel di sekolah" sqref="C9:C13 F9:F10 C15:C25"/>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DW411"/>
  <sheetViews>
    <sheetView showGridLines="0" showRowColHeaders="0" workbookViewId="0">
      <pane xSplit="4" ySplit="8" topLeftCell="AD9" activePane="bottomRight" state="frozen"/>
      <selection pane="topRight" activeCell="E1" sqref="E1"/>
      <selection pane="bottomLeft" activeCell="A9" sqref="A9"/>
      <selection pane="bottomRight" activeCell="DB17" sqref="DB17"/>
    </sheetView>
  </sheetViews>
  <sheetFormatPr defaultColWidth="0" defaultRowHeight="0" customHeight="1" zeroHeight="1"/>
  <cols>
    <col min="1" max="1" width="2.7109375" style="172" customWidth="1"/>
    <col min="2" max="2" width="8" style="174" customWidth="1"/>
    <col min="3" max="3" width="36.85546875" style="176" customWidth="1"/>
    <col min="4" max="4" width="27.7109375" style="176" customWidth="1"/>
    <col min="5" max="10" width="6.7109375" style="197" customWidth="1"/>
    <col min="11" max="11" width="7.140625" style="176" customWidth="1"/>
    <col min="12" max="17" width="6.7109375" style="197" customWidth="1"/>
    <col min="18" max="18" width="7.140625" style="176" customWidth="1"/>
    <col min="19" max="24" width="6.7109375" style="197" customWidth="1"/>
    <col min="25" max="25" width="7.140625" style="176" customWidth="1"/>
    <col min="26" max="31" width="6.7109375" style="197" customWidth="1"/>
    <col min="32" max="32" width="7.140625" style="176" customWidth="1"/>
    <col min="33" max="38" width="6.7109375" style="197" customWidth="1"/>
    <col min="39" max="39" width="7.140625" style="176" customWidth="1"/>
    <col min="40" max="45" width="6.7109375" style="197" customWidth="1"/>
    <col min="46" max="46" width="7.140625" style="176" customWidth="1"/>
    <col min="47" max="52" width="6.7109375" style="197" customWidth="1"/>
    <col min="53" max="53" width="7.140625" style="176" customWidth="1"/>
    <col min="54" max="59" width="6.7109375" style="197" customWidth="1"/>
    <col min="60" max="60" width="7.140625" style="176" customWidth="1"/>
    <col min="61" max="66" width="6.7109375" style="197" customWidth="1"/>
    <col min="67" max="67" width="7.140625" style="176" customWidth="1"/>
    <col min="68" max="73" width="6.7109375" style="197" customWidth="1"/>
    <col min="74" max="74" width="7.140625" style="176" customWidth="1"/>
    <col min="75" max="80" width="6.7109375" style="197" customWidth="1"/>
    <col min="81" max="109" width="7.140625" style="176" customWidth="1"/>
    <col min="110" max="115" width="6.7109375" style="197" customWidth="1"/>
    <col min="116" max="116" width="7.140625" style="176" customWidth="1"/>
    <col min="117" max="122" width="6.7109375" style="197" customWidth="1"/>
    <col min="123" max="123" width="7.140625" style="176" customWidth="1"/>
    <col min="124" max="125" width="9.140625" style="172" customWidth="1"/>
    <col min="126" max="126" width="9.7109375" style="172" customWidth="1"/>
    <col min="127" max="127" width="9.140625" style="172" customWidth="1"/>
    <col min="128" max="16384" width="9.140625" style="172" hidden="1"/>
  </cols>
  <sheetData>
    <row r="1" spans="1:127" ht="8.25" customHeight="1" thickBot="1">
      <c r="A1" s="173"/>
      <c r="B1" s="173"/>
      <c r="C1" s="173"/>
      <c r="D1" s="173"/>
      <c r="E1" s="173"/>
      <c r="F1" s="173"/>
      <c r="G1" s="173"/>
      <c r="H1" s="173"/>
      <c r="I1" s="173"/>
      <c r="J1" s="173"/>
      <c r="K1" s="173"/>
      <c r="L1" s="173"/>
      <c r="M1" s="173"/>
      <c r="N1" s="173"/>
      <c r="O1" s="173"/>
      <c r="P1" s="173"/>
      <c r="Q1" s="173"/>
      <c r="R1" s="173"/>
      <c r="S1" s="173"/>
      <c r="T1" s="173"/>
      <c r="U1" s="173"/>
      <c r="V1" s="173"/>
      <c r="W1" s="173"/>
      <c r="X1" s="173"/>
      <c r="Y1" s="173"/>
      <c r="Z1" s="173"/>
      <c r="AA1" s="173"/>
      <c r="AB1" s="173"/>
      <c r="AC1" s="173"/>
      <c r="AD1" s="173"/>
      <c r="AE1" s="173"/>
      <c r="AF1" s="173"/>
      <c r="AG1" s="173"/>
      <c r="AH1" s="173"/>
      <c r="AI1" s="173"/>
      <c r="AJ1" s="173"/>
      <c r="AK1" s="173"/>
      <c r="AL1" s="173"/>
      <c r="AM1" s="173"/>
      <c r="AN1" s="173"/>
      <c r="AO1" s="173"/>
      <c r="AP1" s="173"/>
      <c r="AQ1" s="173"/>
      <c r="AR1" s="173"/>
      <c r="AS1" s="173"/>
      <c r="AT1" s="173"/>
      <c r="AU1" s="173"/>
      <c r="AV1" s="173"/>
      <c r="AW1" s="173"/>
      <c r="AX1" s="173"/>
      <c r="AY1" s="173"/>
      <c r="AZ1" s="173"/>
      <c r="BA1" s="173"/>
      <c r="BB1" s="173"/>
      <c r="BC1" s="173"/>
      <c r="BD1" s="173"/>
      <c r="BE1" s="173"/>
      <c r="BF1" s="173"/>
      <c r="BG1" s="173"/>
      <c r="BH1" s="173"/>
      <c r="BI1" s="173"/>
      <c r="BJ1" s="173"/>
      <c r="BK1" s="173"/>
      <c r="BL1" s="173"/>
      <c r="BM1" s="173"/>
      <c r="BN1" s="173"/>
      <c r="BO1" s="173"/>
      <c r="BP1" s="173"/>
      <c r="BQ1" s="173"/>
      <c r="BR1" s="173"/>
      <c r="BS1" s="173"/>
      <c r="BT1" s="173"/>
      <c r="BU1" s="173"/>
      <c r="BV1" s="173"/>
      <c r="BW1" s="173"/>
      <c r="BX1" s="173"/>
      <c r="BY1" s="173"/>
      <c r="BZ1" s="173"/>
      <c r="CA1" s="173"/>
      <c r="CB1" s="173"/>
      <c r="CC1" s="173"/>
      <c r="CD1" s="173"/>
      <c r="CE1" s="173"/>
      <c r="CF1" s="173"/>
      <c r="CG1" s="173"/>
      <c r="CH1" s="173"/>
      <c r="CI1" s="173"/>
      <c r="CJ1" s="173"/>
      <c r="CK1" s="173"/>
      <c r="CL1" s="173"/>
      <c r="CM1" s="173"/>
      <c r="CN1" s="173"/>
      <c r="CO1" s="173"/>
      <c r="CP1" s="173"/>
      <c r="CQ1" s="173"/>
      <c r="CR1" s="173"/>
      <c r="CS1" s="173"/>
      <c r="CT1" s="173"/>
      <c r="CU1" s="173"/>
      <c r="CV1" s="173"/>
      <c r="CW1" s="173"/>
      <c r="CX1" s="173"/>
      <c r="CY1" s="173"/>
      <c r="CZ1" s="173"/>
      <c r="DA1" s="173"/>
      <c r="DB1" s="173"/>
      <c r="DC1" s="173"/>
      <c r="DD1" s="173"/>
      <c r="DE1" s="173"/>
      <c r="DF1" s="173"/>
      <c r="DG1" s="173"/>
      <c r="DH1" s="173"/>
      <c r="DI1" s="173"/>
      <c r="DJ1" s="173"/>
      <c r="DK1" s="173"/>
      <c r="DL1" s="173"/>
      <c r="DM1" s="173"/>
      <c r="DN1" s="173"/>
      <c r="DO1" s="173"/>
      <c r="DP1" s="173"/>
      <c r="DQ1" s="173"/>
      <c r="DR1" s="173"/>
      <c r="DS1" s="173"/>
      <c r="DT1" s="173"/>
      <c r="DU1" s="173"/>
      <c r="DV1" s="173"/>
      <c r="DW1" s="173"/>
    </row>
    <row r="2" spans="1:127" ht="19.5" customHeight="1">
      <c r="A2" s="173"/>
      <c r="B2" s="414" t="s">
        <v>45</v>
      </c>
      <c r="C2" s="415"/>
      <c r="D2" s="415"/>
      <c r="E2" s="415"/>
      <c r="F2" s="415"/>
      <c r="G2" s="415"/>
      <c r="H2" s="415"/>
      <c r="I2" s="415"/>
      <c r="J2" s="415"/>
      <c r="K2" s="415"/>
      <c r="L2" s="415"/>
      <c r="M2" s="415"/>
      <c r="N2" s="415"/>
      <c r="O2" s="415"/>
      <c r="P2" s="415"/>
      <c r="Q2" s="415"/>
      <c r="R2" s="415"/>
      <c r="S2" s="415"/>
      <c r="T2" s="415"/>
      <c r="U2" s="415"/>
      <c r="V2" s="415"/>
      <c r="W2" s="415"/>
      <c r="X2" s="415"/>
      <c r="Y2" s="415"/>
      <c r="Z2" s="415"/>
      <c r="AA2" s="415"/>
      <c r="AB2" s="416"/>
      <c r="AC2" s="173"/>
      <c r="AD2" s="173"/>
      <c r="AE2" s="173"/>
      <c r="AF2" s="173"/>
      <c r="AG2" s="173"/>
      <c r="AH2" s="173"/>
      <c r="AI2" s="173"/>
      <c r="AJ2" s="173"/>
      <c r="AK2" s="173"/>
      <c r="AL2" s="173"/>
      <c r="AM2" s="173"/>
      <c r="AN2" s="173"/>
      <c r="AO2" s="173"/>
      <c r="AP2" s="173"/>
      <c r="AQ2" s="173"/>
      <c r="AR2" s="173"/>
      <c r="AS2" s="173"/>
      <c r="AT2" s="173"/>
      <c r="AU2" s="173"/>
      <c r="AV2" s="173"/>
      <c r="AW2" s="173"/>
      <c r="AX2" s="173"/>
      <c r="AY2" s="173"/>
      <c r="AZ2" s="173"/>
      <c r="BA2" s="173"/>
      <c r="BB2" s="173"/>
      <c r="BC2" s="173"/>
      <c r="BD2" s="173"/>
      <c r="BE2" s="173"/>
      <c r="BF2" s="173"/>
      <c r="BG2" s="173"/>
      <c r="BH2" s="173"/>
      <c r="BI2" s="173"/>
      <c r="BJ2" s="173"/>
      <c r="BK2" s="173"/>
      <c r="BL2" s="173"/>
      <c r="BM2" s="173"/>
      <c r="BN2" s="173"/>
      <c r="BO2" s="173"/>
      <c r="BP2" s="173"/>
      <c r="BQ2" s="173"/>
      <c r="BR2" s="173"/>
      <c r="BS2" s="173"/>
      <c r="BT2" s="173"/>
      <c r="BU2" s="173"/>
      <c r="BV2" s="173"/>
      <c r="BW2" s="173"/>
      <c r="BX2" s="173"/>
      <c r="BY2" s="173"/>
      <c r="BZ2" s="173"/>
      <c r="CA2" s="173"/>
      <c r="CB2" s="173"/>
      <c r="CC2" s="173"/>
      <c r="CD2" s="173"/>
      <c r="CE2" s="173"/>
      <c r="CF2" s="173"/>
      <c r="CG2" s="173"/>
      <c r="CH2" s="173"/>
      <c r="CI2" s="173"/>
      <c r="CJ2" s="173"/>
      <c r="CK2" s="173"/>
      <c r="CL2" s="173"/>
      <c r="CM2" s="173"/>
      <c r="CN2" s="173"/>
      <c r="CO2" s="173"/>
      <c r="CP2" s="173"/>
      <c r="CQ2" s="173"/>
      <c r="CR2" s="173"/>
      <c r="CS2" s="173"/>
      <c r="CT2" s="173"/>
      <c r="CU2" s="173"/>
      <c r="CV2" s="173"/>
      <c r="CW2" s="173"/>
      <c r="CX2" s="173"/>
      <c r="CY2" s="173"/>
      <c r="CZ2" s="173"/>
      <c r="DA2" s="173"/>
      <c r="DB2" s="173"/>
      <c r="DC2" s="173"/>
      <c r="DD2" s="173"/>
      <c r="DE2" s="173"/>
      <c r="DF2" s="173"/>
      <c r="DG2" s="173"/>
      <c r="DH2" s="173"/>
      <c r="DI2" s="173"/>
      <c r="DJ2" s="173"/>
      <c r="DK2" s="173"/>
      <c r="DL2" s="173"/>
      <c r="DM2" s="173"/>
      <c r="DN2" s="173"/>
      <c r="DO2" s="173"/>
      <c r="DP2" s="173"/>
      <c r="DQ2" s="173"/>
      <c r="DR2" s="173"/>
      <c r="DS2" s="173"/>
      <c r="DT2" s="173"/>
      <c r="DU2" s="173"/>
      <c r="DV2" s="173"/>
      <c r="DW2" s="173"/>
    </row>
    <row r="3" spans="1:127" ht="20.25" thickBot="1">
      <c r="A3" s="173"/>
      <c r="B3" s="417" t="str">
        <f>BIODATA_SISWA!B5</f>
        <v>SMKN 1 MAJALENGKA - TAHUN AJARAN 2018/2019</v>
      </c>
      <c r="C3" s="418"/>
      <c r="D3" s="418"/>
      <c r="E3" s="418"/>
      <c r="F3" s="418"/>
      <c r="G3" s="418"/>
      <c r="H3" s="418"/>
      <c r="I3" s="418"/>
      <c r="J3" s="418"/>
      <c r="K3" s="418"/>
      <c r="L3" s="418"/>
      <c r="M3" s="418"/>
      <c r="N3" s="418"/>
      <c r="O3" s="418"/>
      <c r="P3" s="418"/>
      <c r="Q3" s="418"/>
      <c r="R3" s="418"/>
      <c r="S3" s="418"/>
      <c r="T3" s="418"/>
      <c r="U3" s="418"/>
      <c r="V3" s="418"/>
      <c r="W3" s="418"/>
      <c r="X3" s="418"/>
      <c r="Y3" s="418"/>
      <c r="Z3" s="418"/>
      <c r="AA3" s="418"/>
      <c r="AB3" s="419"/>
      <c r="AC3" s="173"/>
      <c r="AD3" s="173"/>
      <c r="AE3" s="173"/>
      <c r="AF3" s="173"/>
      <c r="AG3" s="173"/>
      <c r="AH3" s="173"/>
      <c r="AI3" s="173"/>
      <c r="AJ3" s="173"/>
      <c r="AK3" s="173"/>
      <c r="AL3" s="173"/>
      <c r="AM3" s="173"/>
      <c r="AN3" s="173"/>
      <c r="AO3" s="173"/>
      <c r="AP3" s="173"/>
      <c r="AQ3" s="173"/>
      <c r="AR3" s="173"/>
      <c r="AS3" s="173"/>
      <c r="AT3" s="173"/>
      <c r="AU3" s="173"/>
      <c r="AV3" s="173"/>
      <c r="AW3" s="173"/>
      <c r="AX3" s="173"/>
      <c r="AY3" s="173"/>
      <c r="AZ3" s="173"/>
      <c r="BA3" s="173"/>
      <c r="BB3" s="173"/>
      <c r="BC3" s="173"/>
      <c r="BD3" s="173"/>
      <c r="BE3" s="173"/>
      <c r="BF3" s="173"/>
      <c r="BG3" s="173"/>
      <c r="BH3" s="173"/>
      <c r="BI3" s="173"/>
      <c r="BJ3" s="173"/>
      <c r="BK3" s="173"/>
      <c r="BL3" s="173"/>
      <c r="BM3" s="173"/>
      <c r="BN3" s="173"/>
      <c r="BO3" s="173"/>
      <c r="BP3" s="173"/>
      <c r="BQ3" s="173"/>
      <c r="BR3" s="173"/>
      <c r="BS3" s="173"/>
      <c r="BT3" s="173"/>
      <c r="BU3" s="173"/>
      <c r="BV3" s="173"/>
      <c r="BW3" s="173"/>
      <c r="BX3" s="173"/>
      <c r="BY3" s="173"/>
      <c r="BZ3" s="173"/>
      <c r="CA3" s="173"/>
      <c r="CB3" s="173"/>
      <c r="CC3" s="173"/>
      <c r="CD3" s="173"/>
      <c r="CE3" s="173"/>
      <c r="CF3" s="173"/>
      <c r="CG3" s="173"/>
      <c r="CH3" s="173"/>
      <c r="CI3" s="173"/>
      <c r="CJ3" s="173"/>
      <c r="CK3" s="173"/>
      <c r="CL3" s="173"/>
      <c r="CM3" s="173"/>
      <c r="CN3" s="173"/>
      <c r="CO3" s="173"/>
      <c r="CP3" s="173"/>
      <c r="CQ3" s="173"/>
      <c r="CR3" s="173"/>
      <c r="CS3" s="173"/>
      <c r="CT3" s="173"/>
      <c r="CU3" s="173"/>
      <c r="CV3" s="173"/>
      <c r="CW3" s="173"/>
      <c r="CX3" s="173"/>
      <c r="CY3" s="173"/>
      <c r="CZ3" s="173"/>
      <c r="DA3" s="173"/>
      <c r="DB3" s="173"/>
      <c r="DC3" s="173"/>
      <c r="DD3" s="173"/>
      <c r="DE3" s="173"/>
      <c r="DF3" s="173"/>
      <c r="DG3" s="173"/>
      <c r="DH3" s="173"/>
      <c r="DI3" s="173"/>
      <c r="DJ3" s="173"/>
      <c r="DK3" s="173"/>
      <c r="DL3" s="173"/>
      <c r="DM3" s="173"/>
      <c r="DN3" s="173"/>
      <c r="DO3" s="173"/>
      <c r="DP3" s="173"/>
      <c r="DQ3" s="173"/>
      <c r="DR3" s="173"/>
      <c r="DS3" s="173"/>
      <c r="DT3" s="173"/>
      <c r="DU3" s="173"/>
      <c r="DV3" s="173"/>
      <c r="DW3" s="173"/>
    </row>
    <row r="4" spans="1:127" ht="7.5" customHeight="1">
      <c r="A4" s="173"/>
      <c r="B4" s="173"/>
      <c r="C4" s="173"/>
      <c r="D4" s="173"/>
      <c r="E4" s="173"/>
      <c r="F4" s="173"/>
      <c r="G4" s="173"/>
      <c r="H4" s="173"/>
      <c r="I4" s="173"/>
      <c r="J4" s="173"/>
      <c r="K4" s="173"/>
      <c r="L4" s="173"/>
      <c r="M4" s="173"/>
      <c r="N4" s="173"/>
      <c r="O4" s="173"/>
      <c r="P4" s="173"/>
      <c r="Q4" s="173"/>
      <c r="R4" s="173"/>
      <c r="S4" s="173"/>
      <c r="T4" s="173"/>
      <c r="U4" s="173"/>
      <c r="V4" s="173"/>
      <c r="W4" s="173"/>
      <c r="X4" s="173"/>
      <c r="Y4" s="173"/>
      <c r="Z4" s="173"/>
      <c r="AA4" s="173"/>
      <c r="AB4" s="173"/>
      <c r="AC4" s="173"/>
      <c r="AD4" s="173"/>
      <c r="AE4" s="173"/>
      <c r="AF4" s="173"/>
      <c r="AG4" s="173"/>
      <c r="AH4" s="173"/>
      <c r="AI4" s="173"/>
      <c r="AJ4" s="173"/>
      <c r="AK4" s="173"/>
      <c r="AL4" s="173"/>
      <c r="AM4" s="173"/>
      <c r="AN4" s="173"/>
      <c r="AO4" s="173"/>
      <c r="AP4" s="173"/>
      <c r="AQ4" s="173"/>
      <c r="AR4" s="173"/>
      <c r="AS4" s="173"/>
      <c r="AT4" s="173"/>
      <c r="AU4" s="173"/>
      <c r="AV4" s="173"/>
      <c r="AW4" s="173"/>
      <c r="AX4" s="173"/>
      <c r="AY4" s="173"/>
      <c r="AZ4" s="173"/>
      <c r="BA4" s="173"/>
      <c r="BB4" s="173"/>
      <c r="BC4" s="173"/>
      <c r="BD4" s="173"/>
      <c r="BE4" s="173"/>
      <c r="BF4" s="173"/>
      <c r="BG4" s="173"/>
      <c r="BH4" s="173"/>
      <c r="BI4" s="173"/>
      <c r="BJ4" s="173"/>
      <c r="BK4" s="173"/>
      <c r="BL4" s="173"/>
      <c r="BM4" s="173"/>
      <c r="BN4" s="173"/>
      <c r="BO4" s="173"/>
      <c r="BP4" s="173"/>
      <c r="BQ4" s="173"/>
      <c r="BR4" s="173"/>
      <c r="BS4" s="173"/>
      <c r="BT4" s="173"/>
      <c r="BU4" s="173"/>
      <c r="BV4" s="173"/>
      <c r="BW4" s="173"/>
      <c r="BX4" s="173"/>
      <c r="BY4" s="173"/>
      <c r="BZ4" s="173"/>
      <c r="CA4" s="173"/>
      <c r="CB4" s="173"/>
      <c r="CC4" s="173"/>
      <c r="CD4" s="173"/>
      <c r="CE4" s="173"/>
      <c r="CF4" s="173"/>
      <c r="CG4" s="173"/>
      <c r="CH4" s="173"/>
      <c r="CI4" s="173"/>
      <c r="CJ4" s="173"/>
      <c r="CK4" s="173"/>
      <c r="CL4" s="173"/>
      <c r="CM4" s="173"/>
      <c r="CN4" s="173"/>
      <c r="CO4" s="173"/>
      <c r="CP4" s="173"/>
      <c r="CQ4" s="173"/>
      <c r="CR4" s="173"/>
      <c r="CS4" s="173"/>
      <c r="CT4" s="173"/>
      <c r="CU4" s="173"/>
      <c r="CV4" s="173"/>
      <c r="CW4" s="173"/>
      <c r="CX4" s="173"/>
      <c r="CY4" s="173"/>
      <c r="CZ4" s="173"/>
      <c r="DA4" s="173"/>
      <c r="DB4" s="173"/>
      <c r="DC4" s="173"/>
      <c r="DD4" s="173"/>
      <c r="DE4" s="173"/>
      <c r="DF4" s="173"/>
      <c r="DG4" s="173"/>
      <c r="DH4" s="173"/>
      <c r="DI4" s="173"/>
      <c r="DJ4" s="173"/>
      <c r="DK4" s="173"/>
      <c r="DL4" s="173"/>
      <c r="DM4" s="173"/>
      <c r="DN4" s="173"/>
      <c r="DO4" s="173"/>
      <c r="DP4" s="173"/>
      <c r="DQ4" s="173"/>
      <c r="DR4" s="173"/>
      <c r="DS4" s="173"/>
      <c r="DT4" s="173"/>
      <c r="DU4" s="173"/>
      <c r="DV4" s="173"/>
      <c r="DW4" s="173"/>
    </row>
    <row r="5" spans="1:127" ht="20.100000000000001" customHeight="1">
      <c r="A5" s="173"/>
      <c r="B5" s="366" t="s">
        <v>25</v>
      </c>
      <c r="C5" s="364" t="s">
        <v>26</v>
      </c>
      <c r="D5" s="364" t="str">
        <f>BIODATA_SISWA!L8</f>
        <v>Kompetensi Keahlian</v>
      </c>
      <c r="E5" s="399" t="str">
        <f>IF('MAPPING-MAPEL'!C8="","",'MAPPING-MAPEL'!C8)</f>
        <v>I. Normatif</v>
      </c>
      <c r="F5" s="399"/>
      <c r="G5" s="399"/>
      <c r="H5" s="399"/>
      <c r="I5" s="399"/>
      <c r="J5" s="399"/>
      <c r="K5" s="399"/>
      <c r="L5" s="399"/>
      <c r="M5" s="399"/>
      <c r="N5" s="399"/>
      <c r="O5" s="399"/>
      <c r="P5" s="399"/>
      <c r="Q5" s="399"/>
      <c r="R5" s="399"/>
      <c r="S5" s="399"/>
      <c r="T5" s="399"/>
      <c r="U5" s="399"/>
      <c r="V5" s="399"/>
      <c r="W5" s="399"/>
      <c r="X5" s="399"/>
      <c r="Y5" s="399"/>
      <c r="Z5" s="399"/>
      <c r="AA5" s="399"/>
      <c r="AB5" s="399"/>
      <c r="AC5" s="399"/>
      <c r="AD5" s="399"/>
      <c r="AE5" s="399"/>
      <c r="AF5" s="399"/>
      <c r="AG5" s="399"/>
      <c r="AH5" s="399"/>
      <c r="AI5" s="399"/>
      <c r="AJ5" s="399"/>
      <c r="AK5" s="399"/>
      <c r="AL5" s="399"/>
      <c r="AM5" s="399"/>
      <c r="AN5" s="396" t="str">
        <f>IF('MAPPING-MAPEL'!C14="","",'MAPPING-MAPEL'!C14)</f>
        <v>II. Adaptif</v>
      </c>
      <c r="AO5" s="397"/>
      <c r="AP5" s="397"/>
      <c r="AQ5" s="397"/>
      <c r="AR5" s="397"/>
      <c r="AS5" s="397"/>
      <c r="AT5" s="397"/>
      <c r="AU5" s="397"/>
      <c r="AV5" s="397"/>
      <c r="AW5" s="397"/>
      <c r="AX5" s="397"/>
      <c r="AY5" s="397"/>
      <c r="AZ5" s="397"/>
      <c r="BA5" s="397"/>
      <c r="BB5" s="397"/>
      <c r="BC5" s="397"/>
      <c r="BD5" s="397"/>
      <c r="BE5" s="397"/>
      <c r="BF5" s="397"/>
      <c r="BG5" s="397"/>
      <c r="BH5" s="397"/>
      <c r="BI5" s="397"/>
      <c r="BJ5" s="397"/>
      <c r="BK5" s="397"/>
      <c r="BL5" s="397"/>
      <c r="BM5" s="397"/>
      <c r="BN5" s="397"/>
      <c r="BO5" s="397"/>
      <c r="BP5" s="397"/>
      <c r="BQ5" s="397"/>
      <c r="BR5" s="397"/>
      <c r="BS5" s="397"/>
      <c r="BT5" s="397"/>
      <c r="BU5" s="397"/>
      <c r="BV5" s="397"/>
      <c r="BW5" s="397"/>
      <c r="BX5" s="397"/>
      <c r="BY5" s="397"/>
      <c r="BZ5" s="397"/>
      <c r="CA5" s="397"/>
      <c r="CB5" s="397"/>
      <c r="CC5" s="397"/>
      <c r="CD5" s="397"/>
      <c r="CE5" s="397"/>
      <c r="CF5" s="397"/>
      <c r="CG5" s="397"/>
      <c r="CH5" s="397"/>
      <c r="CI5" s="397"/>
      <c r="CJ5" s="397"/>
      <c r="CK5" s="397"/>
      <c r="CL5" s="397"/>
      <c r="CM5" s="397"/>
      <c r="CN5" s="397"/>
      <c r="CO5" s="397"/>
      <c r="CP5" s="397"/>
      <c r="CQ5" s="397"/>
      <c r="CR5" s="397"/>
      <c r="CS5" s="397"/>
      <c r="CT5" s="397"/>
      <c r="CU5" s="397"/>
      <c r="CV5" s="397"/>
      <c r="CW5" s="397"/>
      <c r="CX5" s="397"/>
      <c r="CY5" s="397"/>
      <c r="CZ5" s="397"/>
      <c r="DA5" s="397"/>
      <c r="DB5" s="397"/>
      <c r="DC5" s="397"/>
      <c r="DD5" s="397"/>
      <c r="DE5" s="397"/>
      <c r="DF5" s="399" t="str">
        <f>IF('MAPPING-MAPEL'!F8="","",'MAPPING-MAPEL'!F8)</f>
        <v>III. Produktif</v>
      </c>
      <c r="DG5" s="399"/>
      <c r="DH5" s="399"/>
      <c r="DI5" s="399"/>
      <c r="DJ5" s="399"/>
      <c r="DK5" s="399"/>
      <c r="DL5" s="399"/>
      <c r="DM5" s="399"/>
      <c r="DN5" s="399"/>
      <c r="DO5" s="399"/>
      <c r="DP5" s="399"/>
      <c r="DQ5" s="399"/>
      <c r="DR5" s="399"/>
      <c r="DS5" s="399"/>
      <c r="DT5" s="387" t="s">
        <v>64</v>
      </c>
      <c r="DU5" s="388"/>
      <c r="DV5" s="389"/>
      <c r="DW5" s="173"/>
    </row>
    <row r="6" spans="1:127" ht="20.100000000000001" customHeight="1">
      <c r="A6" s="173"/>
      <c r="B6" s="420"/>
      <c r="C6" s="421"/>
      <c r="D6" s="405"/>
      <c r="E6" s="422" t="str">
        <f>IF('MAPPING-MAPEL'!C9="","",'MAPPING-MAPEL'!C9)</f>
        <v>Pendidikan Agama</v>
      </c>
      <c r="F6" s="423"/>
      <c r="G6" s="423"/>
      <c r="H6" s="423"/>
      <c r="I6" s="423"/>
      <c r="J6" s="423"/>
      <c r="K6" s="424"/>
      <c r="L6" s="404" t="str">
        <f>IF('MAPPING-MAPEL'!C10="","",'MAPPING-MAPEL'!C10)</f>
        <v>Pendidikan Kewarganegaraan</v>
      </c>
      <c r="M6" s="404"/>
      <c r="N6" s="404"/>
      <c r="O6" s="404"/>
      <c r="P6" s="404"/>
      <c r="Q6" s="404"/>
      <c r="R6" s="404"/>
      <c r="S6" s="404" t="str">
        <f>IF('MAPPING-MAPEL'!C11="","",'MAPPING-MAPEL'!C11)</f>
        <v>Bahasa Indonesia</v>
      </c>
      <c r="T6" s="404"/>
      <c r="U6" s="404"/>
      <c r="V6" s="404"/>
      <c r="W6" s="404"/>
      <c r="X6" s="404"/>
      <c r="Y6" s="404"/>
      <c r="Z6" s="404" t="str">
        <f>IF('MAPPING-MAPEL'!C12="","",'MAPPING-MAPEL'!C12)</f>
        <v>Penjaskes</v>
      </c>
      <c r="AA6" s="404"/>
      <c r="AB6" s="404"/>
      <c r="AC6" s="404"/>
      <c r="AD6" s="404"/>
      <c r="AE6" s="404"/>
      <c r="AF6" s="404"/>
      <c r="AG6" s="404" t="str">
        <f>IF('MAPPING-MAPEL'!C13="","",'MAPPING-MAPEL'!C13)</f>
        <v>Seni Budaya</v>
      </c>
      <c r="AH6" s="404"/>
      <c r="AI6" s="404"/>
      <c r="AJ6" s="404"/>
      <c r="AK6" s="404"/>
      <c r="AL6" s="404"/>
      <c r="AM6" s="404"/>
      <c r="AN6" s="411" t="str">
        <f>IF('MAPPING-MAPEL'!C15="","",'MAPPING-MAPEL'!C15)</f>
        <v>Matematika</v>
      </c>
      <c r="AO6" s="412"/>
      <c r="AP6" s="412"/>
      <c r="AQ6" s="412"/>
      <c r="AR6" s="412"/>
      <c r="AS6" s="412"/>
      <c r="AT6" s="413"/>
      <c r="AU6" s="411" t="str">
        <f>IF('MAPPING-MAPEL'!C16="","",'MAPPING-MAPEL'!C16)</f>
        <v>Bahasa Inggris</v>
      </c>
      <c r="AV6" s="412"/>
      <c r="AW6" s="412"/>
      <c r="AX6" s="412"/>
      <c r="AY6" s="412"/>
      <c r="AZ6" s="412"/>
      <c r="BA6" s="413"/>
      <c r="BB6" s="411" t="str">
        <f>IF('MAPPING-MAPEL'!C17="","",'MAPPING-MAPEL'!C17)</f>
        <v>Keterampilan Komputer dan Pengelolaan Informasi (KKPI)</v>
      </c>
      <c r="BC6" s="412"/>
      <c r="BD6" s="412"/>
      <c r="BE6" s="412"/>
      <c r="BF6" s="412"/>
      <c r="BG6" s="412"/>
      <c r="BH6" s="413"/>
      <c r="BI6" s="404" t="str">
        <f>IF('MAPPING-MAPEL'!C18="","",'MAPPING-MAPEL'!C18)</f>
        <v>Kewira Usahaan</v>
      </c>
      <c r="BJ6" s="404"/>
      <c r="BK6" s="404"/>
      <c r="BL6" s="404"/>
      <c r="BM6" s="404"/>
      <c r="BN6" s="404"/>
      <c r="BO6" s="404"/>
      <c r="BP6" s="411" t="str">
        <f>IF('MAPPING-MAPEL'!C19="","",'MAPPING-MAPEL'!C19)</f>
        <v>Ilmu Pengetahuan Alam (IPA)</v>
      </c>
      <c r="BQ6" s="412"/>
      <c r="BR6" s="412"/>
      <c r="BS6" s="412"/>
      <c r="BT6" s="412"/>
      <c r="BU6" s="412"/>
      <c r="BV6" s="413"/>
      <c r="BW6" s="404" t="str">
        <f>IF('MAPPING-MAPEL'!C20="","",'MAPPING-MAPEL'!C20)</f>
        <v>Ilmu Pengetahuan Sosial (IPS)</v>
      </c>
      <c r="BX6" s="404"/>
      <c r="BY6" s="404"/>
      <c r="BZ6" s="404"/>
      <c r="CA6" s="404"/>
      <c r="CB6" s="404"/>
      <c r="CC6" s="404"/>
      <c r="CD6" s="404" t="str">
        <f>IF('MAPPING-MAPEL'!C21="","",'MAPPING-MAPEL'!C21)</f>
        <v>Fisika</v>
      </c>
      <c r="CE6" s="404"/>
      <c r="CF6" s="404"/>
      <c r="CG6" s="404"/>
      <c r="CH6" s="404"/>
      <c r="CI6" s="404"/>
      <c r="CJ6" s="404"/>
      <c r="CK6" s="404" t="str">
        <f>IF('MAPPING-MAPEL'!C22="","",'MAPPING-MAPEL'!C22)</f>
        <v>Kimia</v>
      </c>
      <c r="CL6" s="404"/>
      <c r="CM6" s="404"/>
      <c r="CN6" s="404"/>
      <c r="CO6" s="404"/>
      <c r="CP6" s="404"/>
      <c r="CQ6" s="404"/>
      <c r="CR6" s="404" t="str">
        <f>IF('MAPPING-MAPEL'!C24="","",'MAPPING-MAPEL'!C24)</f>
        <v>a. Bahasa Sunda</v>
      </c>
      <c r="CS6" s="404"/>
      <c r="CT6" s="404"/>
      <c r="CU6" s="404"/>
      <c r="CV6" s="404"/>
      <c r="CW6" s="404"/>
      <c r="CX6" s="404"/>
      <c r="CY6" s="404" t="str">
        <f>IF('MAPPING-MAPEL'!C25="","",'MAPPING-MAPEL'!C25)</f>
        <v>b. ..................</v>
      </c>
      <c r="CZ6" s="404"/>
      <c r="DA6" s="404"/>
      <c r="DB6" s="404"/>
      <c r="DC6" s="404"/>
      <c r="DD6" s="404"/>
      <c r="DE6" s="404"/>
      <c r="DF6" s="404" t="str">
        <f>IF('MAPPING-MAPEL'!F9="","",'MAPPING-MAPEL'!F9)</f>
        <v>Dasar Kompetensi Kejuruan</v>
      </c>
      <c r="DG6" s="404"/>
      <c r="DH6" s="404"/>
      <c r="DI6" s="404"/>
      <c r="DJ6" s="404"/>
      <c r="DK6" s="404"/>
      <c r="DL6" s="404"/>
      <c r="DM6" s="404" t="str">
        <f>IF('MAPPING-MAPEL'!F10="","",'MAPPING-MAPEL'!F10)</f>
        <v>Kompetensi Kejuruan</v>
      </c>
      <c r="DN6" s="404"/>
      <c r="DO6" s="404"/>
      <c r="DP6" s="404"/>
      <c r="DQ6" s="404"/>
      <c r="DR6" s="404"/>
      <c r="DS6" s="404"/>
      <c r="DT6" s="390"/>
      <c r="DU6" s="391"/>
      <c r="DV6" s="392"/>
      <c r="DW6" s="173"/>
    </row>
    <row r="7" spans="1:127" ht="20.100000000000001" customHeight="1">
      <c r="A7" s="173"/>
      <c r="B7" s="420"/>
      <c r="C7" s="421"/>
      <c r="D7" s="405"/>
      <c r="E7" s="393" t="s">
        <v>51</v>
      </c>
      <c r="F7" s="394"/>
      <c r="G7" s="394"/>
      <c r="H7" s="394"/>
      <c r="I7" s="394"/>
      <c r="J7" s="395"/>
      <c r="K7" s="368" t="s">
        <v>53</v>
      </c>
      <c r="L7" s="400" t="s">
        <v>51</v>
      </c>
      <c r="M7" s="401"/>
      <c r="N7" s="401"/>
      <c r="O7" s="401"/>
      <c r="P7" s="401"/>
      <c r="Q7" s="402"/>
      <c r="R7" s="403" t="s">
        <v>53</v>
      </c>
      <c r="S7" s="400" t="s">
        <v>51</v>
      </c>
      <c r="T7" s="401"/>
      <c r="U7" s="401"/>
      <c r="V7" s="401"/>
      <c r="W7" s="401"/>
      <c r="X7" s="402"/>
      <c r="Y7" s="403" t="s">
        <v>53</v>
      </c>
      <c r="Z7" s="400" t="s">
        <v>51</v>
      </c>
      <c r="AA7" s="401"/>
      <c r="AB7" s="401"/>
      <c r="AC7" s="401"/>
      <c r="AD7" s="401"/>
      <c r="AE7" s="402"/>
      <c r="AF7" s="403" t="s">
        <v>53</v>
      </c>
      <c r="AG7" s="400" t="s">
        <v>51</v>
      </c>
      <c r="AH7" s="401"/>
      <c r="AI7" s="401"/>
      <c r="AJ7" s="401"/>
      <c r="AK7" s="401"/>
      <c r="AL7" s="402"/>
      <c r="AM7" s="403" t="s">
        <v>53</v>
      </c>
      <c r="AN7" s="393" t="s">
        <v>51</v>
      </c>
      <c r="AO7" s="394"/>
      <c r="AP7" s="394"/>
      <c r="AQ7" s="394"/>
      <c r="AR7" s="394"/>
      <c r="AS7" s="395"/>
      <c r="AT7" s="398" t="s">
        <v>53</v>
      </c>
      <c r="AU7" s="393" t="s">
        <v>51</v>
      </c>
      <c r="AV7" s="394"/>
      <c r="AW7" s="394"/>
      <c r="AX7" s="394"/>
      <c r="AY7" s="394"/>
      <c r="AZ7" s="395"/>
      <c r="BA7" s="398" t="s">
        <v>53</v>
      </c>
      <c r="BB7" s="393" t="s">
        <v>51</v>
      </c>
      <c r="BC7" s="394"/>
      <c r="BD7" s="394"/>
      <c r="BE7" s="394"/>
      <c r="BF7" s="394"/>
      <c r="BG7" s="395"/>
      <c r="BH7" s="398" t="s">
        <v>53</v>
      </c>
      <c r="BI7" s="400" t="s">
        <v>51</v>
      </c>
      <c r="BJ7" s="401"/>
      <c r="BK7" s="401"/>
      <c r="BL7" s="401"/>
      <c r="BM7" s="401"/>
      <c r="BN7" s="402"/>
      <c r="BO7" s="403" t="s">
        <v>53</v>
      </c>
      <c r="BP7" s="393" t="s">
        <v>51</v>
      </c>
      <c r="BQ7" s="394"/>
      <c r="BR7" s="394"/>
      <c r="BS7" s="394"/>
      <c r="BT7" s="394"/>
      <c r="BU7" s="395"/>
      <c r="BV7" s="398" t="s">
        <v>53</v>
      </c>
      <c r="BW7" s="400" t="s">
        <v>51</v>
      </c>
      <c r="BX7" s="401"/>
      <c r="BY7" s="401"/>
      <c r="BZ7" s="401"/>
      <c r="CA7" s="401"/>
      <c r="CB7" s="402"/>
      <c r="CC7" s="403" t="s">
        <v>53</v>
      </c>
      <c r="CD7" s="400" t="s">
        <v>51</v>
      </c>
      <c r="CE7" s="401"/>
      <c r="CF7" s="401"/>
      <c r="CG7" s="401"/>
      <c r="CH7" s="401"/>
      <c r="CI7" s="402"/>
      <c r="CJ7" s="403" t="s">
        <v>53</v>
      </c>
      <c r="CK7" s="400" t="s">
        <v>51</v>
      </c>
      <c r="CL7" s="401"/>
      <c r="CM7" s="401"/>
      <c r="CN7" s="401"/>
      <c r="CO7" s="401"/>
      <c r="CP7" s="402"/>
      <c r="CQ7" s="403" t="s">
        <v>53</v>
      </c>
      <c r="CR7" s="400" t="s">
        <v>51</v>
      </c>
      <c r="CS7" s="401"/>
      <c r="CT7" s="401"/>
      <c r="CU7" s="401"/>
      <c r="CV7" s="401"/>
      <c r="CW7" s="402"/>
      <c r="CX7" s="403" t="s">
        <v>53</v>
      </c>
      <c r="CY7" s="400" t="s">
        <v>51</v>
      </c>
      <c r="CZ7" s="401"/>
      <c r="DA7" s="401"/>
      <c r="DB7" s="401"/>
      <c r="DC7" s="401"/>
      <c r="DD7" s="402"/>
      <c r="DE7" s="403" t="s">
        <v>53</v>
      </c>
      <c r="DF7" s="400" t="s">
        <v>51</v>
      </c>
      <c r="DG7" s="401"/>
      <c r="DH7" s="401"/>
      <c r="DI7" s="401"/>
      <c r="DJ7" s="401"/>
      <c r="DK7" s="402"/>
      <c r="DL7" s="403" t="s">
        <v>53</v>
      </c>
      <c r="DM7" s="400" t="s">
        <v>51</v>
      </c>
      <c r="DN7" s="401"/>
      <c r="DO7" s="401"/>
      <c r="DP7" s="401"/>
      <c r="DQ7" s="401"/>
      <c r="DR7" s="402"/>
      <c r="DS7" s="403" t="s">
        <v>53</v>
      </c>
      <c r="DT7" s="407" t="s">
        <v>57</v>
      </c>
      <c r="DU7" s="409" t="s">
        <v>61</v>
      </c>
      <c r="DV7" s="385" t="s">
        <v>66</v>
      </c>
      <c r="DW7" s="173"/>
    </row>
    <row r="8" spans="1:127" ht="20.100000000000001" customHeight="1">
      <c r="A8" s="173"/>
      <c r="B8" s="367"/>
      <c r="C8" s="365"/>
      <c r="D8" s="406"/>
      <c r="E8" s="157" t="s">
        <v>46</v>
      </c>
      <c r="F8" s="157" t="s">
        <v>47</v>
      </c>
      <c r="G8" s="157" t="s">
        <v>48</v>
      </c>
      <c r="H8" s="16" t="s">
        <v>49</v>
      </c>
      <c r="I8" s="16" t="s">
        <v>50</v>
      </c>
      <c r="J8" s="16" t="s">
        <v>52</v>
      </c>
      <c r="K8" s="372"/>
      <c r="L8" s="157" t="s">
        <v>46</v>
      </c>
      <c r="M8" s="157" t="s">
        <v>47</v>
      </c>
      <c r="N8" s="157" t="s">
        <v>48</v>
      </c>
      <c r="O8" s="16" t="s">
        <v>49</v>
      </c>
      <c r="P8" s="16" t="s">
        <v>50</v>
      </c>
      <c r="Q8" s="16" t="s">
        <v>52</v>
      </c>
      <c r="R8" s="372"/>
      <c r="S8" s="157" t="s">
        <v>46</v>
      </c>
      <c r="T8" s="157" t="s">
        <v>47</v>
      </c>
      <c r="U8" s="157" t="s">
        <v>48</v>
      </c>
      <c r="V8" s="16" t="s">
        <v>49</v>
      </c>
      <c r="W8" s="16" t="s">
        <v>50</v>
      </c>
      <c r="X8" s="16" t="s">
        <v>52</v>
      </c>
      <c r="Y8" s="372"/>
      <c r="Z8" s="157" t="s">
        <v>46</v>
      </c>
      <c r="AA8" s="157" t="s">
        <v>47</v>
      </c>
      <c r="AB8" s="157" t="s">
        <v>48</v>
      </c>
      <c r="AC8" s="16" t="s">
        <v>49</v>
      </c>
      <c r="AD8" s="16" t="s">
        <v>50</v>
      </c>
      <c r="AE8" s="16" t="s">
        <v>52</v>
      </c>
      <c r="AF8" s="372"/>
      <c r="AG8" s="157" t="s">
        <v>46</v>
      </c>
      <c r="AH8" s="157" t="s">
        <v>47</v>
      </c>
      <c r="AI8" s="157" t="s">
        <v>48</v>
      </c>
      <c r="AJ8" s="16" t="s">
        <v>49</v>
      </c>
      <c r="AK8" s="16" t="s">
        <v>50</v>
      </c>
      <c r="AL8" s="16" t="s">
        <v>52</v>
      </c>
      <c r="AM8" s="372"/>
      <c r="AN8" s="157" t="s">
        <v>46</v>
      </c>
      <c r="AO8" s="157" t="s">
        <v>47</v>
      </c>
      <c r="AP8" s="157" t="s">
        <v>48</v>
      </c>
      <c r="AQ8" s="16" t="s">
        <v>49</v>
      </c>
      <c r="AR8" s="16" t="s">
        <v>50</v>
      </c>
      <c r="AS8" s="16" t="s">
        <v>52</v>
      </c>
      <c r="AT8" s="398"/>
      <c r="AU8" s="157" t="s">
        <v>46</v>
      </c>
      <c r="AV8" s="157" t="s">
        <v>47</v>
      </c>
      <c r="AW8" s="157" t="s">
        <v>48</v>
      </c>
      <c r="AX8" s="16" t="s">
        <v>49</v>
      </c>
      <c r="AY8" s="16" t="s">
        <v>50</v>
      </c>
      <c r="AZ8" s="16" t="s">
        <v>52</v>
      </c>
      <c r="BA8" s="398"/>
      <c r="BB8" s="157" t="s">
        <v>46</v>
      </c>
      <c r="BC8" s="157" t="s">
        <v>47</v>
      </c>
      <c r="BD8" s="157" t="s">
        <v>48</v>
      </c>
      <c r="BE8" s="16" t="s">
        <v>49</v>
      </c>
      <c r="BF8" s="16" t="s">
        <v>50</v>
      </c>
      <c r="BG8" s="16" t="s">
        <v>52</v>
      </c>
      <c r="BH8" s="398"/>
      <c r="BI8" s="157" t="s">
        <v>46</v>
      </c>
      <c r="BJ8" s="157" t="s">
        <v>47</v>
      </c>
      <c r="BK8" s="157" t="s">
        <v>48</v>
      </c>
      <c r="BL8" s="16" t="s">
        <v>49</v>
      </c>
      <c r="BM8" s="16" t="s">
        <v>50</v>
      </c>
      <c r="BN8" s="16" t="s">
        <v>52</v>
      </c>
      <c r="BO8" s="372"/>
      <c r="BP8" s="157" t="s">
        <v>46</v>
      </c>
      <c r="BQ8" s="157" t="s">
        <v>47</v>
      </c>
      <c r="BR8" s="157" t="s">
        <v>48</v>
      </c>
      <c r="BS8" s="16" t="s">
        <v>49</v>
      </c>
      <c r="BT8" s="16" t="s">
        <v>50</v>
      </c>
      <c r="BU8" s="16" t="s">
        <v>52</v>
      </c>
      <c r="BV8" s="398"/>
      <c r="BW8" s="157" t="s">
        <v>46</v>
      </c>
      <c r="BX8" s="157" t="s">
        <v>47</v>
      </c>
      <c r="BY8" s="157" t="s">
        <v>48</v>
      </c>
      <c r="BZ8" s="16" t="s">
        <v>49</v>
      </c>
      <c r="CA8" s="16" t="s">
        <v>50</v>
      </c>
      <c r="CB8" s="16" t="s">
        <v>52</v>
      </c>
      <c r="CC8" s="372"/>
      <c r="CD8" s="311" t="s">
        <v>46</v>
      </c>
      <c r="CE8" s="311" t="s">
        <v>47</v>
      </c>
      <c r="CF8" s="311" t="s">
        <v>48</v>
      </c>
      <c r="CG8" s="16" t="s">
        <v>49</v>
      </c>
      <c r="CH8" s="16" t="s">
        <v>50</v>
      </c>
      <c r="CI8" s="16" t="s">
        <v>52</v>
      </c>
      <c r="CJ8" s="372"/>
      <c r="CK8" s="311" t="s">
        <v>46</v>
      </c>
      <c r="CL8" s="311" t="s">
        <v>47</v>
      </c>
      <c r="CM8" s="311" t="s">
        <v>48</v>
      </c>
      <c r="CN8" s="16" t="s">
        <v>49</v>
      </c>
      <c r="CO8" s="16" t="s">
        <v>50</v>
      </c>
      <c r="CP8" s="16" t="s">
        <v>52</v>
      </c>
      <c r="CQ8" s="372"/>
      <c r="CR8" s="311" t="s">
        <v>46</v>
      </c>
      <c r="CS8" s="311" t="s">
        <v>47</v>
      </c>
      <c r="CT8" s="311" t="s">
        <v>48</v>
      </c>
      <c r="CU8" s="16" t="s">
        <v>49</v>
      </c>
      <c r="CV8" s="16" t="s">
        <v>50</v>
      </c>
      <c r="CW8" s="16" t="s">
        <v>52</v>
      </c>
      <c r="CX8" s="372"/>
      <c r="CY8" s="311" t="s">
        <v>46</v>
      </c>
      <c r="CZ8" s="311" t="s">
        <v>47</v>
      </c>
      <c r="DA8" s="311" t="s">
        <v>48</v>
      </c>
      <c r="DB8" s="16" t="s">
        <v>49</v>
      </c>
      <c r="DC8" s="16" t="s">
        <v>50</v>
      </c>
      <c r="DD8" s="16" t="s">
        <v>52</v>
      </c>
      <c r="DE8" s="372"/>
      <c r="DF8" s="157" t="s">
        <v>46</v>
      </c>
      <c r="DG8" s="157" t="s">
        <v>47</v>
      </c>
      <c r="DH8" s="157" t="s">
        <v>48</v>
      </c>
      <c r="DI8" s="16" t="s">
        <v>49</v>
      </c>
      <c r="DJ8" s="16" t="s">
        <v>50</v>
      </c>
      <c r="DK8" s="16" t="s">
        <v>52</v>
      </c>
      <c r="DL8" s="372"/>
      <c r="DM8" s="157" t="s">
        <v>46</v>
      </c>
      <c r="DN8" s="157" t="s">
        <v>47</v>
      </c>
      <c r="DO8" s="157" t="s">
        <v>48</v>
      </c>
      <c r="DP8" s="16" t="s">
        <v>49</v>
      </c>
      <c r="DQ8" s="16" t="s">
        <v>50</v>
      </c>
      <c r="DR8" s="16" t="s">
        <v>52</v>
      </c>
      <c r="DS8" s="372"/>
      <c r="DT8" s="408"/>
      <c r="DU8" s="410"/>
      <c r="DV8" s="386"/>
      <c r="DW8" s="173"/>
    </row>
    <row r="9" spans="1:127" ht="20.100000000000001" customHeight="1">
      <c r="A9" s="173"/>
      <c r="B9" s="190">
        <f>BIODATA_SISWA!B10</f>
        <v>1</v>
      </c>
      <c r="C9" s="191" t="str">
        <f>IF(BIODATA_SISWA!C10="","",BIODATA_SISWA!C10)</f>
        <v>Maulidaini</v>
      </c>
      <c r="D9" s="191" t="str">
        <f>IF(BIODATA_SISWA!L10="","",BIODATA_SISWA!L10)</f>
        <v>Akuntansi</v>
      </c>
      <c r="E9" s="199">
        <v>60</v>
      </c>
      <c r="F9" s="199">
        <v>60</v>
      </c>
      <c r="G9" s="199">
        <v>60</v>
      </c>
      <c r="H9" s="199">
        <v>60</v>
      </c>
      <c r="I9" s="199">
        <v>60</v>
      </c>
      <c r="J9" s="199">
        <v>60</v>
      </c>
      <c r="K9" s="193">
        <f>IFERROR(AVERAGE(E9:J9),"")</f>
        <v>60</v>
      </c>
      <c r="L9" s="199">
        <v>60</v>
      </c>
      <c r="M9" s="199">
        <v>60</v>
      </c>
      <c r="N9" s="199">
        <v>60</v>
      </c>
      <c r="O9" s="199">
        <v>60</v>
      </c>
      <c r="P9" s="199">
        <v>60</v>
      </c>
      <c r="Q9" s="199">
        <v>60</v>
      </c>
      <c r="R9" s="193">
        <f>IFERROR(AVERAGE(L9:Q9),"")</f>
        <v>60</v>
      </c>
      <c r="S9" s="199">
        <v>60</v>
      </c>
      <c r="T9" s="199">
        <v>60</v>
      </c>
      <c r="U9" s="199">
        <v>60</v>
      </c>
      <c r="V9" s="199">
        <v>60</v>
      </c>
      <c r="W9" s="199">
        <v>60</v>
      </c>
      <c r="X9" s="199">
        <v>60</v>
      </c>
      <c r="Y9" s="193">
        <f>IFERROR(AVERAGE(S9:X9),"")</f>
        <v>60</v>
      </c>
      <c r="Z9" s="199">
        <v>60</v>
      </c>
      <c r="AA9" s="199">
        <v>60</v>
      </c>
      <c r="AB9" s="199">
        <v>60</v>
      </c>
      <c r="AC9" s="199">
        <v>60</v>
      </c>
      <c r="AD9" s="199">
        <v>60</v>
      </c>
      <c r="AE9" s="199">
        <v>60</v>
      </c>
      <c r="AF9" s="193">
        <f>IFERROR(AVERAGE(Z9:AE9),"")</f>
        <v>60</v>
      </c>
      <c r="AG9" s="199">
        <v>60</v>
      </c>
      <c r="AH9" s="199">
        <v>60</v>
      </c>
      <c r="AI9" s="199">
        <v>60</v>
      </c>
      <c r="AJ9" s="199">
        <v>60</v>
      </c>
      <c r="AK9" s="199">
        <v>60</v>
      </c>
      <c r="AL9" s="199">
        <v>60</v>
      </c>
      <c r="AM9" s="193">
        <f>IFERROR(AVERAGE(AG9:AL9),"")</f>
        <v>60</v>
      </c>
      <c r="AN9" s="199">
        <v>60</v>
      </c>
      <c r="AO9" s="199">
        <v>60</v>
      </c>
      <c r="AP9" s="199">
        <v>60</v>
      </c>
      <c r="AQ9" s="199">
        <v>60</v>
      </c>
      <c r="AR9" s="199">
        <v>60</v>
      </c>
      <c r="AS9" s="199">
        <v>60</v>
      </c>
      <c r="AT9" s="193">
        <f>IFERROR(AVERAGE(AN9:AS9),"")</f>
        <v>60</v>
      </c>
      <c r="AU9" s="199">
        <v>60</v>
      </c>
      <c r="AV9" s="199">
        <v>60</v>
      </c>
      <c r="AW9" s="199">
        <v>60</v>
      </c>
      <c r="AX9" s="199">
        <v>60</v>
      </c>
      <c r="AY9" s="199">
        <v>60</v>
      </c>
      <c r="AZ9" s="199">
        <v>60</v>
      </c>
      <c r="BA9" s="193">
        <f>IFERROR(AVERAGE(AU9:AZ9),"")</f>
        <v>60</v>
      </c>
      <c r="BB9" s="199">
        <v>60</v>
      </c>
      <c r="BC9" s="199">
        <v>60</v>
      </c>
      <c r="BD9" s="199">
        <v>60</v>
      </c>
      <c r="BE9" s="199">
        <v>60</v>
      </c>
      <c r="BF9" s="199">
        <v>60</v>
      </c>
      <c r="BG9" s="199">
        <v>60</v>
      </c>
      <c r="BH9" s="193">
        <f>IFERROR(AVERAGE(BB9:BG9),"")</f>
        <v>60</v>
      </c>
      <c r="BI9" s="199">
        <v>60</v>
      </c>
      <c r="BJ9" s="199">
        <v>60</v>
      </c>
      <c r="BK9" s="199">
        <v>60</v>
      </c>
      <c r="BL9" s="199">
        <v>60</v>
      </c>
      <c r="BM9" s="199">
        <v>60</v>
      </c>
      <c r="BN9" s="199">
        <v>60</v>
      </c>
      <c r="BO9" s="193">
        <f>IFERROR(AVERAGE(BI9:BN9),"")</f>
        <v>60</v>
      </c>
      <c r="BP9" s="199">
        <v>60</v>
      </c>
      <c r="BQ9" s="199">
        <v>60</v>
      </c>
      <c r="BR9" s="199">
        <v>60</v>
      </c>
      <c r="BS9" s="199">
        <v>60</v>
      </c>
      <c r="BT9" s="199">
        <v>60</v>
      </c>
      <c r="BU9" s="199">
        <v>60</v>
      </c>
      <c r="BV9" s="193">
        <f>IFERROR(AVERAGE(BP9:BU9),"")</f>
        <v>60</v>
      </c>
      <c r="BW9" s="199">
        <v>60</v>
      </c>
      <c r="BX9" s="199">
        <v>60</v>
      </c>
      <c r="BY9" s="199">
        <v>60</v>
      </c>
      <c r="BZ9" s="199">
        <v>60</v>
      </c>
      <c r="CA9" s="199">
        <v>60</v>
      </c>
      <c r="CB9" s="199">
        <v>60</v>
      </c>
      <c r="CC9" s="193">
        <f>IFERROR(AVERAGE(BW9:CB9),"")</f>
        <v>60</v>
      </c>
      <c r="CD9" s="199">
        <v>60</v>
      </c>
      <c r="CE9" s="199">
        <v>60</v>
      </c>
      <c r="CF9" s="199">
        <v>60</v>
      </c>
      <c r="CG9" s="199">
        <v>60</v>
      </c>
      <c r="CH9" s="199">
        <v>60</v>
      </c>
      <c r="CI9" s="199">
        <v>60</v>
      </c>
      <c r="CJ9" s="193">
        <f>IFERROR(AVERAGE(CD9:CI9),"")</f>
        <v>60</v>
      </c>
      <c r="CK9" s="199">
        <v>60</v>
      </c>
      <c r="CL9" s="199">
        <v>60</v>
      </c>
      <c r="CM9" s="199">
        <v>60</v>
      </c>
      <c r="CN9" s="199">
        <v>60</v>
      </c>
      <c r="CO9" s="199">
        <v>60</v>
      </c>
      <c r="CP9" s="199">
        <v>60</v>
      </c>
      <c r="CQ9" s="193">
        <f>IFERROR(AVERAGE(CK9:CP9),"")</f>
        <v>60</v>
      </c>
      <c r="CR9" s="199">
        <v>60</v>
      </c>
      <c r="CS9" s="199">
        <v>60</v>
      </c>
      <c r="CT9" s="199">
        <v>60</v>
      </c>
      <c r="CU9" s="199">
        <v>60</v>
      </c>
      <c r="CV9" s="199">
        <v>60</v>
      </c>
      <c r="CW9" s="199">
        <v>60</v>
      </c>
      <c r="CX9" s="193">
        <f>IFERROR(AVERAGE(CR9:CW9),"")</f>
        <v>60</v>
      </c>
      <c r="CY9" s="199"/>
      <c r="CZ9" s="199"/>
      <c r="DA9" s="199"/>
      <c r="DB9" s="199"/>
      <c r="DC9" s="199"/>
      <c r="DD9" s="199"/>
      <c r="DE9" s="193" t="str">
        <f>IFERROR(AVERAGE(CY9:DD9),"")</f>
        <v/>
      </c>
      <c r="DF9" s="199">
        <v>60</v>
      </c>
      <c r="DG9" s="199">
        <v>60</v>
      </c>
      <c r="DH9" s="199">
        <v>60</v>
      </c>
      <c r="DI9" s="199">
        <v>60</v>
      </c>
      <c r="DJ9" s="199">
        <v>60</v>
      </c>
      <c r="DK9" s="199">
        <v>60</v>
      </c>
      <c r="DL9" s="193">
        <f>IFERROR(AVERAGE(DF9:DK9),"")</f>
        <v>60</v>
      </c>
      <c r="DM9" s="199">
        <v>60</v>
      </c>
      <c r="DN9" s="199">
        <v>60</v>
      </c>
      <c r="DO9" s="199">
        <v>60</v>
      </c>
      <c r="DP9" s="199">
        <v>60</v>
      </c>
      <c r="DQ9" s="199">
        <v>60</v>
      </c>
      <c r="DR9" s="199">
        <v>60</v>
      </c>
      <c r="DS9" s="193">
        <f>IFERROR(AVERAGE(DM9:DR9),"")</f>
        <v>60</v>
      </c>
      <c r="DT9" s="194">
        <f>IF(OR(C9="",E9=""),"",SUM(E9:J9,L9:Q9,S9:X9,Z9:AE9,AG9:AL9,AN9:AS9,AU9:AZ9,BB9:BG9,BI9:BN9,BP9:BU9,BW9:CB9,CD9:CI9,CK9:CP9,CR9:CW9,CY9:DD9,DF9:DK9,DM9:DR9))</f>
        <v>5760</v>
      </c>
      <c r="DU9" s="195">
        <f>IF(OR(C9="",E9=""),"",AVERAGE(E9:J9,L9:Q9,S9:X9,Z9:AE9,AG9:AL9,AN9:AS9,AU9:AZ9,BB9:BG9,BI9:BN9,BP9:BU9,BW9:CB9,CD9:CI9,CK9:CP9,CR9:CW9,CY9:DD9,DF9:DK9,DM9:DR9))</f>
        <v>60</v>
      </c>
      <c r="DV9" s="196">
        <f>IF(OR(C9="",E9=""),"",RANK(DT9,$DT$9:$DT$408)+COUNTIF(DT$9:DT9,DT9)-1)</f>
        <v>3</v>
      </c>
      <c r="DW9" s="173"/>
    </row>
    <row r="10" spans="1:127" ht="20.100000000000001" customHeight="1">
      <c r="A10" s="173"/>
      <c r="B10" s="190">
        <f>BIODATA_SISWA!B11</f>
        <v>2</v>
      </c>
      <c r="C10" s="191" t="str">
        <f>IF(BIODATA_SISWA!C11="","",BIODATA_SISWA!C11)</f>
        <v>Syarlisma</v>
      </c>
      <c r="D10" s="191" t="str">
        <f>IF(BIODATA_SISWA!L11="","",BIODATA_SISWA!L11)</f>
        <v>Teknik Audio Video</v>
      </c>
      <c r="E10" s="199">
        <v>70</v>
      </c>
      <c r="F10" s="199">
        <v>70</v>
      </c>
      <c r="G10" s="199">
        <v>70</v>
      </c>
      <c r="H10" s="199">
        <v>70</v>
      </c>
      <c r="I10" s="199">
        <v>70</v>
      </c>
      <c r="J10" s="199">
        <v>70</v>
      </c>
      <c r="K10" s="193">
        <f t="shared" ref="K10:K73" si="0">IFERROR(AVERAGE(E10:J10),"")</f>
        <v>70</v>
      </c>
      <c r="L10" s="199">
        <v>70</v>
      </c>
      <c r="M10" s="199">
        <v>70</v>
      </c>
      <c r="N10" s="199">
        <v>70</v>
      </c>
      <c r="O10" s="199">
        <v>70</v>
      </c>
      <c r="P10" s="199">
        <v>70</v>
      </c>
      <c r="Q10" s="199">
        <v>70</v>
      </c>
      <c r="R10" s="193">
        <f>IFERROR(AVERAGE(L10:Q10),"")</f>
        <v>70</v>
      </c>
      <c r="S10" s="199">
        <v>70</v>
      </c>
      <c r="T10" s="199">
        <v>70</v>
      </c>
      <c r="U10" s="199">
        <v>70</v>
      </c>
      <c r="V10" s="199">
        <v>70</v>
      </c>
      <c r="W10" s="199">
        <v>70</v>
      </c>
      <c r="X10" s="199">
        <v>70</v>
      </c>
      <c r="Y10" s="193">
        <f t="shared" ref="Y10:Y73" si="1">IFERROR(AVERAGE(S10:X10),"")</f>
        <v>70</v>
      </c>
      <c r="Z10" s="199">
        <v>70</v>
      </c>
      <c r="AA10" s="199">
        <v>70</v>
      </c>
      <c r="AB10" s="199">
        <v>70</v>
      </c>
      <c r="AC10" s="199">
        <v>70</v>
      </c>
      <c r="AD10" s="199">
        <v>70</v>
      </c>
      <c r="AE10" s="199">
        <v>70</v>
      </c>
      <c r="AF10" s="193">
        <f t="shared" ref="AF10:AF73" si="2">IFERROR(AVERAGE(Z10:AE10),"")</f>
        <v>70</v>
      </c>
      <c r="AG10" s="199">
        <v>70</v>
      </c>
      <c r="AH10" s="199">
        <v>70</v>
      </c>
      <c r="AI10" s="199">
        <v>70</v>
      </c>
      <c r="AJ10" s="199">
        <v>70</v>
      </c>
      <c r="AK10" s="199">
        <v>70</v>
      </c>
      <c r="AL10" s="199">
        <v>70</v>
      </c>
      <c r="AM10" s="193">
        <f t="shared" ref="AM10:AM73" si="3">IFERROR(AVERAGE(AG10:AL10),"")</f>
        <v>70</v>
      </c>
      <c r="AN10" s="199">
        <v>70</v>
      </c>
      <c r="AO10" s="199">
        <v>70</v>
      </c>
      <c r="AP10" s="199">
        <v>70</v>
      </c>
      <c r="AQ10" s="199">
        <v>70</v>
      </c>
      <c r="AR10" s="199">
        <v>70</v>
      </c>
      <c r="AS10" s="199">
        <v>70</v>
      </c>
      <c r="AT10" s="193">
        <f t="shared" ref="AT10:AT73" si="4">IFERROR(AVERAGE(AN10:AS10),"")</f>
        <v>70</v>
      </c>
      <c r="AU10" s="199">
        <v>70</v>
      </c>
      <c r="AV10" s="199">
        <v>70</v>
      </c>
      <c r="AW10" s="199">
        <v>70</v>
      </c>
      <c r="AX10" s="199">
        <v>70</v>
      </c>
      <c r="AY10" s="199">
        <v>70</v>
      </c>
      <c r="AZ10" s="199">
        <v>70</v>
      </c>
      <c r="BA10" s="193">
        <f t="shared" ref="BA10:BA73" si="5">IFERROR(AVERAGE(AU10:AZ10),"")</f>
        <v>70</v>
      </c>
      <c r="BB10" s="199">
        <v>70</v>
      </c>
      <c r="BC10" s="199">
        <v>70</v>
      </c>
      <c r="BD10" s="199">
        <v>70</v>
      </c>
      <c r="BE10" s="199">
        <v>70</v>
      </c>
      <c r="BF10" s="199">
        <v>70</v>
      </c>
      <c r="BG10" s="199">
        <v>70</v>
      </c>
      <c r="BH10" s="193">
        <f t="shared" ref="BH10:BH73" si="6">IFERROR(AVERAGE(BB10:BG10),"")</f>
        <v>70</v>
      </c>
      <c r="BI10" s="199">
        <v>70</v>
      </c>
      <c r="BJ10" s="199">
        <v>70</v>
      </c>
      <c r="BK10" s="199">
        <v>70</v>
      </c>
      <c r="BL10" s="199">
        <v>70</v>
      </c>
      <c r="BM10" s="199">
        <v>70</v>
      </c>
      <c r="BN10" s="199">
        <v>70</v>
      </c>
      <c r="BO10" s="193">
        <f t="shared" ref="BO10:BO73" si="7">IFERROR(AVERAGE(BI10:BN10),"")</f>
        <v>70</v>
      </c>
      <c r="BP10" s="199">
        <v>70</v>
      </c>
      <c r="BQ10" s="199">
        <v>70</v>
      </c>
      <c r="BR10" s="199">
        <v>70</v>
      </c>
      <c r="BS10" s="199">
        <v>70</v>
      </c>
      <c r="BT10" s="199">
        <v>70</v>
      </c>
      <c r="BU10" s="199">
        <v>70</v>
      </c>
      <c r="BV10" s="193">
        <f t="shared" ref="BV10:BV73" si="8">IFERROR(AVERAGE(BP10:BU10),"")</f>
        <v>70</v>
      </c>
      <c r="BW10" s="199">
        <v>70</v>
      </c>
      <c r="BX10" s="199">
        <v>70</v>
      </c>
      <c r="BY10" s="199">
        <v>70</v>
      </c>
      <c r="BZ10" s="199">
        <v>70</v>
      </c>
      <c r="CA10" s="199">
        <v>70</v>
      </c>
      <c r="CB10" s="199">
        <v>70</v>
      </c>
      <c r="CC10" s="193">
        <f t="shared" ref="CC10:CC73" si="9">IFERROR(AVERAGE(BW10:CB10),"")</f>
        <v>70</v>
      </c>
      <c r="CD10" s="199">
        <v>70</v>
      </c>
      <c r="CE10" s="199">
        <v>70</v>
      </c>
      <c r="CF10" s="199">
        <v>70</v>
      </c>
      <c r="CG10" s="199">
        <v>70</v>
      </c>
      <c r="CH10" s="199">
        <v>70</v>
      </c>
      <c r="CI10" s="199">
        <v>70</v>
      </c>
      <c r="CJ10" s="193">
        <f t="shared" ref="CJ10:CJ73" si="10">IFERROR(AVERAGE(CD10:CI10),"")</f>
        <v>70</v>
      </c>
      <c r="CK10" s="199">
        <v>70</v>
      </c>
      <c r="CL10" s="199">
        <v>70</v>
      </c>
      <c r="CM10" s="199">
        <v>70</v>
      </c>
      <c r="CN10" s="199">
        <v>70</v>
      </c>
      <c r="CO10" s="199">
        <v>70</v>
      </c>
      <c r="CP10" s="199">
        <v>70</v>
      </c>
      <c r="CQ10" s="193">
        <f t="shared" ref="CQ10:CQ73" si="11">IFERROR(AVERAGE(CK10:CP10),"")</f>
        <v>70</v>
      </c>
      <c r="CR10" s="199">
        <v>70</v>
      </c>
      <c r="CS10" s="199">
        <v>70</v>
      </c>
      <c r="CT10" s="199">
        <v>70</v>
      </c>
      <c r="CU10" s="199">
        <v>70</v>
      </c>
      <c r="CV10" s="199">
        <v>70</v>
      </c>
      <c r="CW10" s="199">
        <v>70</v>
      </c>
      <c r="CX10" s="193">
        <f t="shared" ref="CX10:CX73" si="12">IFERROR(AVERAGE(CR10:CW10),"")</f>
        <v>70</v>
      </c>
      <c r="CY10" s="199"/>
      <c r="CZ10" s="199"/>
      <c r="DA10" s="199"/>
      <c r="DB10" s="199"/>
      <c r="DC10" s="199"/>
      <c r="DD10" s="199"/>
      <c r="DE10" s="193" t="str">
        <f t="shared" ref="DE10:DE73" si="13">IFERROR(AVERAGE(CY10:DD10),"")</f>
        <v/>
      </c>
      <c r="DF10" s="199">
        <v>70</v>
      </c>
      <c r="DG10" s="199">
        <v>70</v>
      </c>
      <c r="DH10" s="199">
        <v>70</v>
      </c>
      <c r="DI10" s="199">
        <v>70</v>
      </c>
      <c r="DJ10" s="199">
        <v>70</v>
      </c>
      <c r="DK10" s="199">
        <v>70</v>
      </c>
      <c r="DL10" s="193">
        <f t="shared" ref="DL10:DL73" si="14">IFERROR(AVERAGE(DF10:DK10),"")</f>
        <v>70</v>
      </c>
      <c r="DM10" s="199">
        <v>70</v>
      </c>
      <c r="DN10" s="199">
        <v>70</v>
      </c>
      <c r="DO10" s="199">
        <v>70</v>
      </c>
      <c r="DP10" s="199">
        <v>70</v>
      </c>
      <c r="DQ10" s="199">
        <v>70</v>
      </c>
      <c r="DR10" s="199">
        <v>70</v>
      </c>
      <c r="DS10" s="193">
        <f t="shared" ref="DS10:DS73" si="15">IFERROR(AVERAGE(DM10:DR10),"")</f>
        <v>70</v>
      </c>
      <c r="DT10" s="194">
        <f t="shared" ref="DT10:DT73" si="16">IF(OR(C10="",E10=""),"",SUM(E10:J10,L10:Q10,S10:X10,Z10:AE10,AG10:AL10,AN10:AS10,AU10:AZ10,BB10:BG10,BI10:BN10,BP10:BU10,BW10:CB10,CD10:CI10,CK10:CP10,CR10:CW10,CY10:DD10,DF10:DK10,DM10:DR10))</f>
        <v>6720</v>
      </c>
      <c r="DU10" s="195">
        <f t="shared" ref="DU10:DU73" si="17">IF(OR(C10="",E10=""),"",AVERAGE(E10:J10,L10:Q10,S10:X10,Z10:AE10,AG10:AL10,AN10:AS10,AU10:AZ10,BB10:BG10,BI10:BN10,BP10:BU10,BW10:CB10,CD10:CI10,CK10:CP10,CR10:CW10,CY10:DD10,DF10:DK10,DM10:DR10))</f>
        <v>70</v>
      </c>
      <c r="DV10" s="196">
        <f>IF(OR(C10="",E10=""),"",RANK(DT10,$DT$9:$DT$408)+COUNTIF(DT$9:DT10,DT10)-1)</f>
        <v>2</v>
      </c>
      <c r="DW10" s="173"/>
    </row>
    <row r="11" spans="1:127" ht="20.100000000000001" customHeight="1">
      <c r="A11" s="173"/>
      <c r="B11" s="190">
        <f>BIODATA_SISWA!B12</f>
        <v>3</v>
      </c>
      <c r="C11" s="191" t="str">
        <f>IF(BIODATA_SISWA!C12="","",BIODATA_SISWA!C12)</f>
        <v>Wanita</v>
      </c>
      <c r="D11" s="191" t="str">
        <f>IF(BIODATA_SISWA!L12="","",BIODATA_SISWA!L12)</f>
        <v>Teknik Kendaraan Ringan</v>
      </c>
      <c r="E11" s="199">
        <v>80</v>
      </c>
      <c r="F11" s="199">
        <v>80</v>
      </c>
      <c r="G11" s="199">
        <v>80</v>
      </c>
      <c r="H11" s="199">
        <v>80</v>
      </c>
      <c r="I11" s="199">
        <v>80</v>
      </c>
      <c r="J11" s="199">
        <v>80</v>
      </c>
      <c r="K11" s="193">
        <f t="shared" si="0"/>
        <v>80</v>
      </c>
      <c r="L11" s="199">
        <v>80</v>
      </c>
      <c r="M11" s="199">
        <v>80</v>
      </c>
      <c r="N11" s="199">
        <v>80</v>
      </c>
      <c r="O11" s="199">
        <v>80</v>
      </c>
      <c r="P11" s="199">
        <v>80</v>
      </c>
      <c r="Q11" s="199">
        <v>80</v>
      </c>
      <c r="R11" s="193">
        <f t="shared" ref="R11:R73" si="18">IFERROR(AVERAGE(L11:Q11),"")</f>
        <v>80</v>
      </c>
      <c r="S11" s="199">
        <v>80</v>
      </c>
      <c r="T11" s="199">
        <v>80</v>
      </c>
      <c r="U11" s="199">
        <v>80</v>
      </c>
      <c r="V11" s="199">
        <v>80</v>
      </c>
      <c r="W11" s="199">
        <v>80</v>
      </c>
      <c r="X11" s="199">
        <v>80</v>
      </c>
      <c r="Y11" s="193">
        <f t="shared" si="1"/>
        <v>80</v>
      </c>
      <c r="Z11" s="199">
        <v>80</v>
      </c>
      <c r="AA11" s="199">
        <v>80</v>
      </c>
      <c r="AB11" s="199">
        <v>80</v>
      </c>
      <c r="AC11" s="199">
        <v>80</v>
      </c>
      <c r="AD11" s="199">
        <v>80</v>
      </c>
      <c r="AE11" s="199">
        <v>80</v>
      </c>
      <c r="AF11" s="193">
        <f t="shared" si="2"/>
        <v>80</v>
      </c>
      <c r="AG11" s="199">
        <v>80</v>
      </c>
      <c r="AH11" s="199">
        <v>80</v>
      </c>
      <c r="AI11" s="199">
        <v>80</v>
      </c>
      <c r="AJ11" s="199">
        <v>80</v>
      </c>
      <c r="AK11" s="199">
        <v>80</v>
      </c>
      <c r="AL11" s="199">
        <v>80</v>
      </c>
      <c r="AM11" s="193">
        <f t="shared" si="3"/>
        <v>80</v>
      </c>
      <c r="AN11" s="199">
        <v>80</v>
      </c>
      <c r="AO11" s="199">
        <v>80</v>
      </c>
      <c r="AP11" s="199">
        <v>80</v>
      </c>
      <c r="AQ11" s="199">
        <v>80</v>
      </c>
      <c r="AR11" s="199">
        <v>80</v>
      </c>
      <c r="AS11" s="199">
        <v>80</v>
      </c>
      <c r="AT11" s="193">
        <f t="shared" si="4"/>
        <v>80</v>
      </c>
      <c r="AU11" s="199">
        <v>80</v>
      </c>
      <c r="AV11" s="199">
        <v>80</v>
      </c>
      <c r="AW11" s="199">
        <v>80</v>
      </c>
      <c r="AX11" s="199">
        <v>80</v>
      </c>
      <c r="AY11" s="199">
        <v>80</v>
      </c>
      <c r="AZ11" s="199">
        <v>80</v>
      </c>
      <c r="BA11" s="193">
        <f t="shared" si="5"/>
        <v>80</v>
      </c>
      <c r="BB11" s="199">
        <v>80</v>
      </c>
      <c r="BC11" s="199">
        <v>80</v>
      </c>
      <c r="BD11" s="199">
        <v>80</v>
      </c>
      <c r="BE11" s="199">
        <v>80</v>
      </c>
      <c r="BF11" s="199">
        <v>80</v>
      </c>
      <c r="BG11" s="199">
        <v>80</v>
      </c>
      <c r="BH11" s="193">
        <f t="shared" si="6"/>
        <v>80</v>
      </c>
      <c r="BI11" s="199">
        <v>80</v>
      </c>
      <c r="BJ11" s="199">
        <v>80</v>
      </c>
      <c r="BK11" s="199">
        <v>80</v>
      </c>
      <c r="BL11" s="199">
        <v>80</v>
      </c>
      <c r="BM11" s="199">
        <v>80</v>
      </c>
      <c r="BN11" s="199">
        <v>80</v>
      </c>
      <c r="BO11" s="193">
        <f t="shared" si="7"/>
        <v>80</v>
      </c>
      <c r="BP11" s="199">
        <v>80</v>
      </c>
      <c r="BQ11" s="199">
        <v>80</v>
      </c>
      <c r="BR11" s="199">
        <v>80</v>
      </c>
      <c r="BS11" s="199">
        <v>80</v>
      </c>
      <c r="BT11" s="199">
        <v>80</v>
      </c>
      <c r="BU11" s="199">
        <v>80</v>
      </c>
      <c r="BV11" s="193">
        <f t="shared" si="8"/>
        <v>80</v>
      </c>
      <c r="BW11" s="199">
        <v>80</v>
      </c>
      <c r="BX11" s="199">
        <v>80</v>
      </c>
      <c r="BY11" s="199">
        <v>80</v>
      </c>
      <c r="BZ11" s="199">
        <v>80</v>
      </c>
      <c r="CA11" s="199">
        <v>80</v>
      </c>
      <c r="CB11" s="199">
        <v>80</v>
      </c>
      <c r="CC11" s="193">
        <f t="shared" si="9"/>
        <v>80</v>
      </c>
      <c r="CD11" s="199">
        <v>80</v>
      </c>
      <c r="CE11" s="199">
        <v>80</v>
      </c>
      <c r="CF11" s="199">
        <v>80</v>
      </c>
      <c r="CG11" s="199">
        <v>80</v>
      </c>
      <c r="CH11" s="199">
        <v>80</v>
      </c>
      <c r="CI11" s="199">
        <v>80</v>
      </c>
      <c r="CJ11" s="193">
        <f t="shared" si="10"/>
        <v>80</v>
      </c>
      <c r="CK11" s="199">
        <v>80</v>
      </c>
      <c r="CL11" s="199">
        <v>80</v>
      </c>
      <c r="CM11" s="199">
        <v>80</v>
      </c>
      <c r="CN11" s="199">
        <v>80</v>
      </c>
      <c r="CO11" s="199">
        <v>80</v>
      </c>
      <c r="CP11" s="199">
        <v>80</v>
      </c>
      <c r="CQ11" s="193">
        <f t="shared" si="11"/>
        <v>80</v>
      </c>
      <c r="CR11" s="199">
        <v>80</v>
      </c>
      <c r="CS11" s="199">
        <v>80</v>
      </c>
      <c r="CT11" s="199">
        <v>80</v>
      </c>
      <c r="CU11" s="199">
        <v>80</v>
      </c>
      <c r="CV11" s="199">
        <v>80</v>
      </c>
      <c r="CW11" s="199">
        <v>80</v>
      </c>
      <c r="CX11" s="193">
        <f t="shared" si="12"/>
        <v>80</v>
      </c>
      <c r="CY11" s="199"/>
      <c r="CZ11" s="199"/>
      <c r="DA11" s="199"/>
      <c r="DB11" s="199"/>
      <c r="DC11" s="199"/>
      <c r="DD11" s="199"/>
      <c r="DE11" s="193" t="str">
        <f t="shared" si="13"/>
        <v/>
      </c>
      <c r="DF11" s="199">
        <v>80</v>
      </c>
      <c r="DG11" s="199">
        <v>80</v>
      </c>
      <c r="DH11" s="199">
        <v>80</v>
      </c>
      <c r="DI11" s="199">
        <v>80</v>
      </c>
      <c r="DJ11" s="199">
        <v>80</v>
      </c>
      <c r="DK11" s="199">
        <v>80</v>
      </c>
      <c r="DL11" s="193">
        <f t="shared" si="14"/>
        <v>80</v>
      </c>
      <c r="DM11" s="199">
        <v>80</v>
      </c>
      <c r="DN11" s="199">
        <v>80</v>
      </c>
      <c r="DO11" s="199">
        <v>80</v>
      </c>
      <c r="DP11" s="199">
        <v>80</v>
      </c>
      <c r="DQ11" s="199">
        <v>80</v>
      </c>
      <c r="DR11" s="199">
        <v>80</v>
      </c>
      <c r="DS11" s="193">
        <f t="shared" si="15"/>
        <v>80</v>
      </c>
      <c r="DT11" s="194">
        <f t="shared" si="16"/>
        <v>7680</v>
      </c>
      <c r="DU11" s="195">
        <f t="shared" si="17"/>
        <v>80</v>
      </c>
      <c r="DV11" s="196">
        <f>IF(OR(C11="",E11=""),"",RANK(DT11,$DT$9:$DT$408)+COUNTIF(DT$9:DT11,DT11)-1)</f>
        <v>1</v>
      </c>
      <c r="DW11" s="173"/>
    </row>
    <row r="12" spans="1:127" ht="20.100000000000001" customHeight="1">
      <c r="A12" s="173"/>
      <c r="B12" s="190" t="str">
        <f>BIODATA_SISWA!B13</f>
        <v/>
      </c>
      <c r="C12" s="191" t="str">
        <f>IF(BIODATA_SISWA!C13="","",BIODATA_SISWA!C13)</f>
        <v/>
      </c>
      <c r="D12" s="191" t="str">
        <f>IF(BIODATA_SISWA!L13="","",BIODATA_SISWA!L13)</f>
        <v/>
      </c>
      <c r="E12" s="199"/>
      <c r="F12" s="199"/>
      <c r="G12" s="199"/>
      <c r="H12" s="199"/>
      <c r="I12" s="199"/>
      <c r="J12" s="199"/>
      <c r="K12" s="193" t="str">
        <f t="shared" si="0"/>
        <v/>
      </c>
      <c r="L12" s="199"/>
      <c r="M12" s="199"/>
      <c r="N12" s="199"/>
      <c r="O12" s="199"/>
      <c r="P12" s="199"/>
      <c r="Q12" s="199"/>
      <c r="R12" s="193" t="str">
        <f t="shared" si="18"/>
        <v/>
      </c>
      <c r="S12" s="199"/>
      <c r="T12" s="199"/>
      <c r="U12" s="199"/>
      <c r="V12" s="199"/>
      <c r="W12" s="199"/>
      <c r="X12" s="199"/>
      <c r="Y12" s="193" t="str">
        <f t="shared" si="1"/>
        <v/>
      </c>
      <c r="Z12" s="199"/>
      <c r="AA12" s="199"/>
      <c r="AB12" s="199"/>
      <c r="AC12" s="199"/>
      <c r="AD12" s="199"/>
      <c r="AE12" s="199"/>
      <c r="AF12" s="193" t="str">
        <f t="shared" si="2"/>
        <v/>
      </c>
      <c r="AG12" s="199"/>
      <c r="AH12" s="199"/>
      <c r="AI12" s="199"/>
      <c r="AJ12" s="199"/>
      <c r="AK12" s="199"/>
      <c r="AL12" s="199"/>
      <c r="AM12" s="193" t="str">
        <f t="shared" si="3"/>
        <v/>
      </c>
      <c r="AN12" s="199"/>
      <c r="AO12" s="199"/>
      <c r="AP12" s="199"/>
      <c r="AQ12" s="199"/>
      <c r="AR12" s="199"/>
      <c r="AS12" s="199"/>
      <c r="AT12" s="193" t="str">
        <f t="shared" si="4"/>
        <v/>
      </c>
      <c r="AU12" s="199"/>
      <c r="AV12" s="199"/>
      <c r="AW12" s="199"/>
      <c r="AX12" s="199"/>
      <c r="AY12" s="199"/>
      <c r="AZ12" s="199"/>
      <c r="BA12" s="193" t="str">
        <f t="shared" si="5"/>
        <v/>
      </c>
      <c r="BB12" s="199"/>
      <c r="BC12" s="199"/>
      <c r="BD12" s="199"/>
      <c r="BE12" s="199"/>
      <c r="BF12" s="199"/>
      <c r="BG12" s="199"/>
      <c r="BH12" s="193" t="str">
        <f t="shared" si="6"/>
        <v/>
      </c>
      <c r="BI12" s="199"/>
      <c r="BJ12" s="199"/>
      <c r="BK12" s="199"/>
      <c r="BL12" s="199"/>
      <c r="BM12" s="199"/>
      <c r="BN12" s="199"/>
      <c r="BO12" s="193" t="str">
        <f t="shared" si="7"/>
        <v/>
      </c>
      <c r="BP12" s="199"/>
      <c r="BQ12" s="199"/>
      <c r="BR12" s="199"/>
      <c r="BS12" s="199"/>
      <c r="BT12" s="199"/>
      <c r="BU12" s="199"/>
      <c r="BV12" s="193" t="str">
        <f t="shared" si="8"/>
        <v/>
      </c>
      <c r="BW12" s="199"/>
      <c r="BX12" s="199"/>
      <c r="BY12" s="199"/>
      <c r="BZ12" s="199"/>
      <c r="CA12" s="199"/>
      <c r="CB12" s="199"/>
      <c r="CC12" s="193" t="str">
        <f t="shared" si="9"/>
        <v/>
      </c>
      <c r="CD12" s="199"/>
      <c r="CE12" s="199"/>
      <c r="CF12" s="199"/>
      <c r="CG12" s="199"/>
      <c r="CH12" s="199"/>
      <c r="CI12" s="199"/>
      <c r="CJ12" s="193" t="str">
        <f t="shared" si="10"/>
        <v/>
      </c>
      <c r="CK12" s="199"/>
      <c r="CL12" s="199"/>
      <c r="CM12" s="199"/>
      <c r="CN12" s="199"/>
      <c r="CO12" s="199"/>
      <c r="CP12" s="199"/>
      <c r="CQ12" s="193" t="str">
        <f t="shared" si="11"/>
        <v/>
      </c>
      <c r="CR12" s="199"/>
      <c r="CS12" s="199"/>
      <c r="CT12" s="199"/>
      <c r="CU12" s="199"/>
      <c r="CV12" s="199"/>
      <c r="CW12" s="199"/>
      <c r="CX12" s="193" t="str">
        <f t="shared" si="12"/>
        <v/>
      </c>
      <c r="CY12" s="199"/>
      <c r="CZ12" s="199"/>
      <c r="DA12" s="199"/>
      <c r="DB12" s="199"/>
      <c r="DC12" s="199"/>
      <c r="DD12" s="199"/>
      <c r="DE12" s="193" t="str">
        <f t="shared" si="13"/>
        <v/>
      </c>
      <c r="DF12" s="199"/>
      <c r="DG12" s="199"/>
      <c r="DH12" s="199"/>
      <c r="DI12" s="199"/>
      <c r="DJ12" s="199"/>
      <c r="DK12" s="199"/>
      <c r="DL12" s="193" t="str">
        <f t="shared" si="14"/>
        <v/>
      </c>
      <c r="DM12" s="199"/>
      <c r="DN12" s="199"/>
      <c r="DO12" s="199"/>
      <c r="DP12" s="199"/>
      <c r="DQ12" s="199"/>
      <c r="DR12" s="199"/>
      <c r="DS12" s="193" t="str">
        <f t="shared" si="15"/>
        <v/>
      </c>
      <c r="DT12" s="194" t="str">
        <f t="shared" si="16"/>
        <v/>
      </c>
      <c r="DU12" s="195" t="str">
        <f t="shared" si="17"/>
        <v/>
      </c>
      <c r="DV12" s="196" t="str">
        <f>IF(OR(C12="",E12=""),"",RANK(DT12,$DT$9:$DT$408)+COUNTIF(DT$9:DT12,DT12)-1)</f>
        <v/>
      </c>
      <c r="DW12" s="173"/>
    </row>
    <row r="13" spans="1:127" ht="20.100000000000001" customHeight="1">
      <c r="A13" s="173"/>
      <c r="B13" s="190" t="str">
        <f>BIODATA_SISWA!B14</f>
        <v/>
      </c>
      <c r="C13" s="191" t="str">
        <f>IF(BIODATA_SISWA!C14="","",BIODATA_SISWA!C14)</f>
        <v/>
      </c>
      <c r="D13" s="191" t="str">
        <f>IF(BIODATA_SISWA!L14="","",BIODATA_SISWA!L14)</f>
        <v/>
      </c>
      <c r="E13" s="199"/>
      <c r="F13" s="199"/>
      <c r="G13" s="199"/>
      <c r="H13" s="199"/>
      <c r="I13" s="199"/>
      <c r="J13" s="199"/>
      <c r="K13" s="193" t="str">
        <f t="shared" si="0"/>
        <v/>
      </c>
      <c r="L13" s="199"/>
      <c r="M13" s="199"/>
      <c r="N13" s="199"/>
      <c r="O13" s="199"/>
      <c r="P13" s="199"/>
      <c r="Q13" s="199"/>
      <c r="R13" s="193" t="str">
        <f t="shared" si="18"/>
        <v/>
      </c>
      <c r="S13" s="199"/>
      <c r="T13" s="199"/>
      <c r="U13" s="199"/>
      <c r="V13" s="199"/>
      <c r="W13" s="199"/>
      <c r="X13" s="199"/>
      <c r="Y13" s="193" t="str">
        <f t="shared" si="1"/>
        <v/>
      </c>
      <c r="Z13" s="199"/>
      <c r="AA13" s="199"/>
      <c r="AB13" s="199"/>
      <c r="AC13" s="199"/>
      <c r="AD13" s="199"/>
      <c r="AE13" s="199"/>
      <c r="AF13" s="193" t="str">
        <f t="shared" si="2"/>
        <v/>
      </c>
      <c r="AG13" s="199"/>
      <c r="AH13" s="199"/>
      <c r="AI13" s="199"/>
      <c r="AJ13" s="199"/>
      <c r="AK13" s="199"/>
      <c r="AL13" s="199"/>
      <c r="AM13" s="193" t="str">
        <f t="shared" si="3"/>
        <v/>
      </c>
      <c r="AN13" s="199"/>
      <c r="AO13" s="199"/>
      <c r="AP13" s="199"/>
      <c r="AQ13" s="199"/>
      <c r="AR13" s="199"/>
      <c r="AS13" s="199"/>
      <c r="AT13" s="193" t="str">
        <f t="shared" si="4"/>
        <v/>
      </c>
      <c r="AU13" s="199"/>
      <c r="AV13" s="199"/>
      <c r="AW13" s="199"/>
      <c r="AX13" s="199"/>
      <c r="AY13" s="199"/>
      <c r="AZ13" s="199"/>
      <c r="BA13" s="193" t="str">
        <f t="shared" si="5"/>
        <v/>
      </c>
      <c r="BB13" s="199"/>
      <c r="BC13" s="199"/>
      <c r="BD13" s="199"/>
      <c r="BE13" s="199"/>
      <c r="BF13" s="199"/>
      <c r="BG13" s="199"/>
      <c r="BH13" s="193" t="str">
        <f t="shared" si="6"/>
        <v/>
      </c>
      <c r="BI13" s="199"/>
      <c r="BJ13" s="199"/>
      <c r="BK13" s="199"/>
      <c r="BL13" s="199"/>
      <c r="BM13" s="199"/>
      <c r="BN13" s="199"/>
      <c r="BO13" s="193" t="str">
        <f t="shared" si="7"/>
        <v/>
      </c>
      <c r="BP13" s="199"/>
      <c r="BQ13" s="199"/>
      <c r="BR13" s="199"/>
      <c r="BS13" s="199"/>
      <c r="BT13" s="199"/>
      <c r="BU13" s="199"/>
      <c r="BV13" s="193" t="str">
        <f t="shared" si="8"/>
        <v/>
      </c>
      <c r="BW13" s="199"/>
      <c r="BX13" s="199"/>
      <c r="BY13" s="199"/>
      <c r="BZ13" s="199"/>
      <c r="CA13" s="199"/>
      <c r="CB13" s="199"/>
      <c r="CC13" s="193" t="str">
        <f t="shared" si="9"/>
        <v/>
      </c>
      <c r="CD13" s="199"/>
      <c r="CE13" s="199"/>
      <c r="CF13" s="199"/>
      <c r="CG13" s="199"/>
      <c r="CH13" s="199"/>
      <c r="CI13" s="199"/>
      <c r="CJ13" s="193" t="str">
        <f t="shared" si="10"/>
        <v/>
      </c>
      <c r="CK13" s="199"/>
      <c r="CL13" s="199"/>
      <c r="CM13" s="199"/>
      <c r="CN13" s="199"/>
      <c r="CO13" s="199"/>
      <c r="CP13" s="199"/>
      <c r="CQ13" s="193" t="str">
        <f t="shared" si="11"/>
        <v/>
      </c>
      <c r="CR13" s="199"/>
      <c r="CS13" s="199"/>
      <c r="CT13" s="199"/>
      <c r="CU13" s="199"/>
      <c r="CV13" s="199"/>
      <c r="CW13" s="199"/>
      <c r="CX13" s="193" t="str">
        <f t="shared" si="12"/>
        <v/>
      </c>
      <c r="CY13" s="199"/>
      <c r="CZ13" s="199"/>
      <c r="DA13" s="199"/>
      <c r="DB13" s="199"/>
      <c r="DC13" s="199"/>
      <c r="DD13" s="199"/>
      <c r="DE13" s="193" t="str">
        <f t="shared" si="13"/>
        <v/>
      </c>
      <c r="DF13" s="199"/>
      <c r="DG13" s="199"/>
      <c r="DH13" s="199"/>
      <c r="DI13" s="199"/>
      <c r="DJ13" s="199"/>
      <c r="DK13" s="199"/>
      <c r="DL13" s="193" t="str">
        <f t="shared" si="14"/>
        <v/>
      </c>
      <c r="DM13" s="199"/>
      <c r="DN13" s="199"/>
      <c r="DO13" s="199"/>
      <c r="DP13" s="199"/>
      <c r="DQ13" s="199"/>
      <c r="DR13" s="199"/>
      <c r="DS13" s="193" t="str">
        <f t="shared" si="15"/>
        <v/>
      </c>
      <c r="DT13" s="194" t="str">
        <f t="shared" si="16"/>
        <v/>
      </c>
      <c r="DU13" s="195" t="str">
        <f t="shared" si="17"/>
        <v/>
      </c>
      <c r="DV13" s="196" t="str">
        <f>IF(OR(C13="",E13=""),"",RANK(DT13,$DT$9:$DT$408)+COUNTIF(DT$9:DT13,DT13)-1)</f>
        <v/>
      </c>
      <c r="DW13" s="173"/>
    </row>
    <row r="14" spans="1:127" ht="20.100000000000001" customHeight="1">
      <c r="A14" s="173"/>
      <c r="B14" s="190" t="str">
        <f>BIODATA_SISWA!B15</f>
        <v/>
      </c>
      <c r="C14" s="191" t="str">
        <f>IF(BIODATA_SISWA!C15="","",BIODATA_SISWA!C15)</f>
        <v/>
      </c>
      <c r="D14" s="191" t="str">
        <f>IF(BIODATA_SISWA!L15="","",BIODATA_SISWA!L15)</f>
        <v/>
      </c>
      <c r="E14" s="199"/>
      <c r="F14" s="199"/>
      <c r="G14" s="199"/>
      <c r="H14" s="199"/>
      <c r="I14" s="199"/>
      <c r="J14" s="199"/>
      <c r="K14" s="193" t="str">
        <f t="shared" si="0"/>
        <v/>
      </c>
      <c r="L14" s="199"/>
      <c r="M14" s="199"/>
      <c r="N14" s="199"/>
      <c r="O14" s="199"/>
      <c r="P14" s="199"/>
      <c r="Q14" s="199"/>
      <c r="R14" s="193" t="str">
        <f t="shared" si="18"/>
        <v/>
      </c>
      <c r="S14" s="199"/>
      <c r="T14" s="199"/>
      <c r="U14" s="199"/>
      <c r="V14" s="199"/>
      <c r="W14" s="199"/>
      <c r="X14" s="199"/>
      <c r="Y14" s="193" t="str">
        <f t="shared" si="1"/>
        <v/>
      </c>
      <c r="Z14" s="199"/>
      <c r="AA14" s="199"/>
      <c r="AB14" s="199"/>
      <c r="AC14" s="199"/>
      <c r="AD14" s="199"/>
      <c r="AE14" s="199"/>
      <c r="AF14" s="193" t="str">
        <f t="shared" si="2"/>
        <v/>
      </c>
      <c r="AG14" s="199"/>
      <c r="AH14" s="199"/>
      <c r="AI14" s="199"/>
      <c r="AJ14" s="199"/>
      <c r="AK14" s="199"/>
      <c r="AL14" s="199"/>
      <c r="AM14" s="193" t="str">
        <f t="shared" si="3"/>
        <v/>
      </c>
      <c r="AN14" s="199"/>
      <c r="AO14" s="199"/>
      <c r="AP14" s="199"/>
      <c r="AQ14" s="199"/>
      <c r="AR14" s="199"/>
      <c r="AS14" s="199"/>
      <c r="AT14" s="193" t="str">
        <f t="shared" si="4"/>
        <v/>
      </c>
      <c r="AU14" s="199"/>
      <c r="AV14" s="199"/>
      <c r="AW14" s="199"/>
      <c r="AX14" s="199"/>
      <c r="AY14" s="199"/>
      <c r="AZ14" s="199"/>
      <c r="BA14" s="193" t="str">
        <f t="shared" si="5"/>
        <v/>
      </c>
      <c r="BB14" s="199"/>
      <c r="BC14" s="199"/>
      <c r="BD14" s="199"/>
      <c r="BE14" s="199"/>
      <c r="BF14" s="199"/>
      <c r="BG14" s="199"/>
      <c r="BH14" s="193" t="str">
        <f t="shared" si="6"/>
        <v/>
      </c>
      <c r="BI14" s="199"/>
      <c r="BJ14" s="199"/>
      <c r="BK14" s="199"/>
      <c r="BL14" s="199"/>
      <c r="BM14" s="199"/>
      <c r="BN14" s="199"/>
      <c r="BO14" s="193" t="str">
        <f t="shared" si="7"/>
        <v/>
      </c>
      <c r="BP14" s="199"/>
      <c r="BQ14" s="199"/>
      <c r="BR14" s="199"/>
      <c r="BS14" s="199"/>
      <c r="BT14" s="199"/>
      <c r="BU14" s="199"/>
      <c r="BV14" s="193" t="str">
        <f t="shared" si="8"/>
        <v/>
      </c>
      <c r="BW14" s="199"/>
      <c r="BX14" s="199"/>
      <c r="BY14" s="199"/>
      <c r="BZ14" s="199"/>
      <c r="CA14" s="199"/>
      <c r="CB14" s="199"/>
      <c r="CC14" s="193" t="str">
        <f t="shared" si="9"/>
        <v/>
      </c>
      <c r="CD14" s="199"/>
      <c r="CE14" s="199"/>
      <c r="CF14" s="199"/>
      <c r="CG14" s="199"/>
      <c r="CH14" s="199"/>
      <c r="CI14" s="199"/>
      <c r="CJ14" s="193" t="str">
        <f t="shared" si="10"/>
        <v/>
      </c>
      <c r="CK14" s="199"/>
      <c r="CL14" s="199"/>
      <c r="CM14" s="199"/>
      <c r="CN14" s="199"/>
      <c r="CO14" s="199"/>
      <c r="CP14" s="199"/>
      <c r="CQ14" s="193" t="str">
        <f t="shared" si="11"/>
        <v/>
      </c>
      <c r="CR14" s="199"/>
      <c r="CS14" s="199"/>
      <c r="CT14" s="199"/>
      <c r="CU14" s="199"/>
      <c r="CV14" s="199"/>
      <c r="CW14" s="199"/>
      <c r="CX14" s="193" t="str">
        <f t="shared" si="12"/>
        <v/>
      </c>
      <c r="CY14" s="199"/>
      <c r="CZ14" s="199"/>
      <c r="DA14" s="199"/>
      <c r="DB14" s="199"/>
      <c r="DC14" s="199"/>
      <c r="DD14" s="199"/>
      <c r="DE14" s="193" t="str">
        <f t="shared" si="13"/>
        <v/>
      </c>
      <c r="DF14" s="199"/>
      <c r="DG14" s="199"/>
      <c r="DH14" s="199"/>
      <c r="DI14" s="199"/>
      <c r="DJ14" s="199"/>
      <c r="DK14" s="199"/>
      <c r="DL14" s="193" t="str">
        <f t="shared" si="14"/>
        <v/>
      </c>
      <c r="DM14" s="199"/>
      <c r="DN14" s="199"/>
      <c r="DO14" s="199"/>
      <c r="DP14" s="199"/>
      <c r="DQ14" s="199"/>
      <c r="DR14" s="199"/>
      <c r="DS14" s="193" t="str">
        <f t="shared" si="15"/>
        <v/>
      </c>
      <c r="DT14" s="194" t="str">
        <f t="shared" si="16"/>
        <v/>
      </c>
      <c r="DU14" s="195" t="str">
        <f t="shared" si="17"/>
        <v/>
      </c>
      <c r="DV14" s="196" t="str">
        <f>IF(OR(C14="",E14=""),"",RANK(DT14,$DT$9:$DT$408)+COUNTIF(DT$9:DT14,DT14)-1)</f>
        <v/>
      </c>
      <c r="DW14" s="173"/>
    </row>
    <row r="15" spans="1:127" ht="20.100000000000001" customHeight="1">
      <c r="A15" s="173"/>
      <c r="B15" s="190" t="str">
        <f>BIODATA_SISWA!B16</f>
        <v/>
      </c>
      <c r="C15" s="191" t="str">
        <f>IF(BIODATA_SISWA!C16="","",BIODATA_SISWA!C16)</f>
        <v/>
      </c>
      <c r="D15" s="191" t="str">
        <f>IF(BIODATA_SISWA!L16="","",BIODATA_SISWA!L16)</f>
        <v/>
      </c>
      <c r="E15" s="199"/>
      <c r="F15" s="199"/>
      <c r="G15" s="199"/>
      <c r="H15" s="199"/>
      <c r="I15" s="199"/>
      <c r="J15" s="199"/>
      <c r="K15" s="193" t="str">
        <f t="shared" si="0"/>
        <v/>
      </c>
      <c r="L15" s="199"/>
      <c r="M15" s="199"/>
      <c r="N15" s="199"/>
      <c r="O15" s="199"/>
      <c r="P15" s="199"/>
      <c r="Q15" s="199"/>
      <c r="R15" s="193" t="str">
        <f t="shared" si="18"/>
        <v/>
      </c>
      <c r="S15" s="199"/>
      <c r="T15" s="199"/>
      <c r="U15" s="199"/>
      <c r="V15" s="199"/>
      <c r="W15" s="199"/>
      <c r="X15" s="199"/>
      <c r="Y15" s="193" t="str">
        <f t="shared" si="1"/>
        <v/>
      </c>
      <c r="Z15" s="199"/>
      <c r="AA15" s="199"/>
      <c r="AB15" s="199"/>
      <c r="AC15" s="199"/>
      <c r="AD15" s="199"/>
      <c r="AE15" s="199"/>
      <c r="AF15" s="193" t="str">
        <f t="shared" si="2"/>
        <v/>
      </c>
      <c r="AG15" s="199"/>
      <c r="AH15" s="199"/>
      <c r="AI15" s="199"/>
      <c r="AJ15" s="199"/>
      <c r="AK15" s="199"/>
      <c r="AL15" s="199"/>
      <c r="AM15" s="193" t="str">
        <f t="shared" si="3"/>
        <v/>
      </c>
      <c r="AN15" s="199"/>
      <c r="AO15" s="199"/>
      <c r="AP15" s="199"/>
      <c r="AQ15" s="199"/>
      <c r="AR15" s="199"/>
      <c r="AS15" s="199"/>
      <c r="AT15" s="193" t="str">
        <f t="shared" si="4"/>
        <v/>
      </c>
      <c r="AU15" s="199"/>
      <c r="AV15" s="199"/>
      <c r="AW15" s="199"/>
      <c r="AX15" s="199"/>
      <c r="AY15" s="199"/>
      <c r="AZ15" s="199"/>
      <c r="BA15" s="193" t="str">
        <f t="shared" si="5"/>
        <v/>
      </c>
      <c r="BB15" s="199"/>
      <c r="BC15" s="199"/>
      <c r="BD15" s="199"/>
      <c r="BE15" s="199"/>
      <c r="BF15" s="199"/>
      <c r="BG15" s="199"/>
      <c r="BH15" s="193" t="str">
        <f t="shared" si="6"/>
        <v/>
      </c>
      <c r="BI15" s="199"/>
      <c r="BJ15" s="199"/>
      <c r="BK15" s="199"/>
      <c r="BL15" s="199"/>
      <c r="BM15" s="199"/>
      <c r="BN15" s="199"/>
      <c r="BO15" s="193" t="str">
        <f t="shared" si="7"/>
        <v/>
      </c>
      <c r="BP15" s="199"/>
      <c r="BQ15" s="199"/>
      <c r="BR15" s="199"/>
      <c r="BS15" s="199"/>
      <c r="BT15" s="199"/>
      <c r="BU15" s="199"/>
      <c r="BV15" s="193" t="str">
        <f t="shared" si="8"/>
        <v/>
      </c>
      <c r="BW15" s="199"/>
      <c r="BX15" s="199"/>
      <c r="BY15" s="199"/>
      <c r="BZ15" s="199"/>
      <c r="CA15" s="199"/>
      <c r="CB15" s="199"/>
      <c r="CC15" s="193" t="str">
        <f t="shared" si="9"/>
        <v/>
      </c>
      <c r="CD15" s="199"/>
      <c r="CE15" s="199"/>
      <c r="CF15" s="199"/>
      <c r="CG15" s="199"/>
      <c r="CH15" s="199"/>
      <c r="CI15" s="199"/>
      <c r="CJ15" s="193" t="str">
        <f t="shared" si="10"/>
        <v/>
      </c>
      <c r="CK15" s="199"/>
      <c r="CL15" s="199"/>
      <c r="CM15" s="199"/>
      <c r="CN15" s="199"/>
      <c r="CO15" s="199"/>
      <c r="CP15" s="199"/>
      <c r="CQ15" s="193" t="str">
        <f t="shared" si="11"/>
        <v/>
      </c>
      <c r="CR15" s="199"/>
      <c r="CS15" s="199"/>
      <c r="CT15" s="199"/>
      <c r="CU15" s="199"/>
      <c r="CV15" s="199"/>
      <c r="CW15" s="199"/>
      <c r="CX15" s="193" t="str">
        <f t="shared" si="12"/>
        <v/>
      </c>
      <c r="CY15" s="199"/>
      <c r="CZ15" s="199"/>
      <c r="DA15" s="199"/>
      <c r="DB15" s="199"/>
      <c r="DC15" s="199"/>
      <c r="DD15" s="199"/>
      <c r="DE15" s="193" t="str">
        <f t="shared" si="13"/>
        <v/>
      </c>
      <c r="DF15" s="199"/>
      <c r="DG15" s="199"/>
      <c r="DH15" s="199"/>
      <c r="DI15" s="199"/>
      <c r="DJ15" s="199"/>
      <c r="DK15" s="199"/>
      <c r="DL15" s="193" t="str">
        <f t="shared" si="14"/>
        <v/>
      </c>
      <c r="DM15" s="199"/>
      <c r="DN15" s="199"/>
      <c r="DO15" s="199"/>
      <c r="DP15" s="199"/>
      <c r="DQ15" s="199"/>
      <c r="DR15" s="199"/>
      <c r="DS15" s="193" t="str">
        <f t="shared" si="15"/>
        <v/>
      </c>
      <c r="DT15" s="194" t="str">
        <f t="shared" si="16"/>
        <v/>
      </c>
      <c r="DU15" s="195" t="str">
        <f t="shared" si="17"/>
        <v/>
      </c>
      <c r="DV15" s="196" t="str">
        <f>IF(OR(C15="",E15=""),"",RANK(DT15,$DT$9:$DT$408)+COUNTIF(DT$9:DT15,DT15)-1)</f>
        <v/>
      </c>
      <c r="DW15" s="173"/>
    </row>
    <row r="16" spans="1:127" ht="20.100000000000001" customHeight="1">
      <c r="A16" s="173"/>
      <c r="B16" s="190" t="str">
        <f>BIODATA_SISWA!B17</f>
        <v/>
      </c>
      <c r="C16" s="191" t="str">
        <f>IF(BIODATA_SISWA!C17="","",BIODATA_SISWA!C17)</f>
        <v/>
      </c>
      <c r="D16" s="191" t="str">
        <f>IF(BIODATA_SISWA!L17="","",BIODATA_SISWA!L17)</f>
        <v/>
      </c>
      <c r="E16" s="199"/>
      <c r="F16" s="199"/>
      <c r="G16" s="199"/>
      <c r="H16" s="199"/>
      <c r="I16" s="199"/>
      <c r="J16" s="199"/>
      <c r="K16" s="193" t="str">
        <f t="shared" si="0"/>
        <v/>
      </c>
      <c r="L16" s="199"/>
      <c r="M16" s="199"/>
      <c r="N16" s="199"/>
      <c r="O16" s="199"/>
      <c r="P16" s="199"/>
      <c r="Q16" s="199"/>
      <c r="R16" s="193" t="str">
        <f t="shared" si="18"/>
        <v/>
      </c>
      <c r="S16" s="199"/>
      <c r="T16" s="199"/>
      <c r="U16" s="199"/>
      <c r="V16" s="199"/>
      <c r="W16" s="199"/>
      <c r="X16" s="199"/>
      <c r="Y16" s="193" t="str">
        <f t="shared" si="1"/>
        <v/>
      </c>
      <c r="Z16" s="199"/>
      <c r="AA16" s="199"/>
      <c r="AB16" s="199"/>
      <c r="AC16" s="199"/>
      <c r="AD16" s="199"/>
      <c r="AE16" s="199"/>
      <c r="AF16" s="193" t="str">
        <f t="shared" si="2"/>
        <v/>
      </c>
      <c r="AG16" s="199"/>
      <c r="AH16" s="199"/>
      <c r="AI16" s="199"/>
      <c r="AJ16" s="199"/>
      <c r="AK16" s="199"/>
      <c r="AL16" s="199"/>
      <c r="AM16" s="193" t="str">
        <f t="shared" si="3"/>
        <v/>
      </c>
      <c r="AN16" s="199"/>
      <c r="AO16" s="199"/>
      <c r="AP16" s="199"/>
      <c r="AQ16" s="199"/>
      <c r="AR16" s="199"/>
      <c r="AS16" s="199"/>
      <c r="AT16" s="193" t="str">
        <f t="shared" si="4"/>
        <v/>
      </c>
      <c r="AU16" s="199"/>
      <c r="AV16" s="199"/>
      <c r="AW16" s="199"/>
      <c r="AX16" s="199"/>
      <c r="AY16" s="199"/>
      <c r="AZ16" s="199"/>
      <c r="BA16" s="193" t="str">
        <f t="shared" si="5"/>
        <v/>
      </c>
      <c r="BB16" s="199"/>
      <c r="BC16" s="199"/>
      <c r="BD16" s="199"/>
      <c r="BE16" s="199"/>
      <c r="BF16" s="199"/>
      <c r="BG16" s="199"/>
      <c r="BH16" s="193" t="str">
        <f t="shared" si="6"/>
        <v/>
      </c>
      <c r="BI16" s="199"/>
      <c r="BJ16" s="199"/>
      <c r="BK16" s="199"/>
      <c r="BL16" s="199"/>
      <c r="BM16" s="199"/>
      <c r="BN16" s="199"/>
      <c r="BO16" s="193" t="str">
        <f t="shared" si="7"/>
        <v/>
      </c>
      <c r="BP16" s="199"/>
      <c r="BQ16" s="199"/>
      <c r="BR16" s="199"/>
      <c r="BS16" s="199"/>
      <c r="BT16" s="199"/>
      <c r="BU16" s="199"/>
      <c r="BV16" s="193" t="str">
        <f t="shared" si="8"/>
        <v/>
      </c>
      <c r="BW16" s="199"/>
      <c r="BX16" s="199"/>
      <c r="BY16" s="199"/>
      <c r="BZ16" s="199"/>
      <c r="CA16" s="199"/>
      <c r="CB16" s="199"/>
      <c r="CC16" s="193" t="str">
        <f t="shared" si="9"/>
        <v/>
      </c>
      <c r="CD16" s="199"/>
      <c r="CE16" s="199"/>
      <c r="CF16" s="199"/>
      <c r="CG16" s="199"/>
      <c r="CH16" s="199"/>
      <c r="CI16" s="199"/>
      <c r="CJ16" s="193" t="str">
        <f t="shared" si="10"/>
        <v/>
      </c>
      <c r="CK16" s="199"/>
      <c r="CL16" s="199"/>
      <c r="CM16" s="199"/>
      <c r="CN16" s="199"/>
      <c r="CO16" s="199"/>
      <c r="CP16" s="199"/>
      <c r="CQ16" s="193" t="str">
        <f t="shared" si="11"/>
        <v/>
      </c>
      <c r="CR16" s="199"/>
      <c r="CS16" s="199"/>
      <c r="CT16" s="199"/>
      <c r="CU16" s="199"/>
      <c r="CV16" s="199"/>
      <c r="CW16" s="199"/>
      <c r="CX16" s="193" t="str">
        <f t="shared" si="12"/>
        <v/>
      </c>
      <c r="CY16" s="199"/>
      <c r="CZ16" s="199"/>
      <c r="DA16" s="199"/>
      <c r="DB16" s="199"/>
      <c r="DC16" s="199"/>
      <c r="DD16" s="199"/>
      <c r="DE16" s="193" t="str">
        <f t="shared" si="13"/>
        <v/>
      </c>
      <c r="DF16" s="199"/>
      <c r="DG16" s="199"/>
      <c r="DH16" s="199"/>
      <c r="DI16" s="199"/>
      <c r="DJ16" s="199"/>
      <c r="DK16" s="199"/>
      <c r="DL16" s="193" t="str">
        <f t="shared" si="14"/>
        <v/>
      </c>
      <c r="DM16" s="199"/>
      <c r="DN16" s="199"/>
      <c r="DO16" s="199"/>
      <c r="DP16" s="199"/>
      <c r="DQ16" s="199"/>
      <c r="DR16" s="199"/>
      <c r="DS16" s="193" t="str">
        <f t="shared" si="15"/>
        <v/>
      </c>
      <c r="DT16" s="194" t="str">
        <f t="shared" si="16"/>
        <v/>
      </c>
      <c r="DU16" s="195" t="str">
        <f t="shared" si="17"/>
        <v/>
      </c>
      <c r="DV16" s="196" t="str">
        <f>IF(OR(C16="",E16=""),"",RANK(DT16,$DT$9:$DT$408)+COUNTIF(DT$9:DT16,DT16)-1)</f>
        <v/>
      </c>
      <c r="DW16" s="173"/>
    </row>
    <row r="17" spans="1:127" ht="20.100000000000001" customHeight="1">
      <c r="A17" s="173"/>
      <c r="B17" s="190" t="str">
        <f>BIODATA_SISWA!B18</f>
        <v/>
      </c>
      <c r="C17" s="191" t="str">
        <f>IF(BIODATA_SISWA!C18="","",BIODATA_SISWA!C18)</f>
        <v/>
      </c>
      <c r="D17" s="191" t="str">
        <f>IF(BIODATA_SISWA!L18="","",BIODATA_SISWA!L18)</f>
        <v/>
      </c>
      <c r="E17" s="199"/>
      <c r="F17" s="199"/>
      <c r="G17" s="199"/>
      <c r="H17" s="199"/>
      <c r="I17" s="199"/>
      <c r="J17" s="199"/>
      <c r="K17" s="193" t="str">
        <f t="shared" si="0"/>
        <v/>
      </c>
      <c r="L17" s="199"/>
      <c r="M17" s="199"/>
      <c r="N17" s="199"/>
      <c r="O17" s="199"/>
      <c r="P17" s="199"/>
      <c r="Q17" s="199"/>
      <c r="R17" s="193" t="str">
        <f t="shared" si="18"/>
        <v/>
      </c>
      <c r="S17" s="199"/>
      <c r="T17" s="199"/>
      <c r="U17" s="199"/>
      <c r="V17" s="199"/>
      <c r="W17" s="199"/>
      <c r="X17" s="199"/>
      <c r="Y17" s="193" t="str">
        <f t="shared" si="1"/>
        <v/>
      </c>
      <c r="Z17" s="199"/>
      <c r="AA17" s="199"/>
      <c r="AB17" s="199"/>
      <c r="AC17" s="199"/>
      <c r="AD17" s="199"/>
      <c r="AE17" s="199"/>
      <c r="AF17" s="193" t="str">
        <f t="shared" si="2"/>
        <v/>
      </c>
      <c r="AG17" s="199"/>
      <c r="AH17" s="199"/>
      <c r="AI17" s="199"/>
      <c r="AJ17" s="199"/>
      <c r="AK17" s="199"/>
      <c r="AL17" s="199"/>
      <c r="AM17" s="193" t="str">
        <f t="shared" si="3"/>
        <v/>
      </c>
      <c r="AN17" s="199"/>
      <c r="AO17" s="199"/>
      <c r="AP17" s="199"/>
      <c r="AQ17" s="199"/>
      <c r="AR17" s="199"/>
      <c r="AS17" s="199"/>
      <c r="AT17" s="193" t="str">
        <f t="shared" si="4"/>
        <v/>
      </c>
      <c r="AU17" s="199"/>
      <c r="AV17" s="199"/>
      <c r="AW17" s="199"/>
      <c r="AX17" s="199"/>
      <c r="AY17" s="199"/>
      <c r="AZ17" s="199"/>
      <c r="BA17" s="193" t="str">
        <f t="shared" si="5"/>
        <v/>
      </c>
      <c r="BB17" s="199"/>
      <c r="BC17" s="199"/>
      <c r="BD17" s="199"/>
      <c r="BE17" s="199"/>
      <c r="BF17" s="199"/>
      <c r="BG17" s="199"/>
      <c r="BH17" s="193" t="str">
        <f t="shared" si="6"/>
        <v/>
      </c>
      <c r="BI17" s="199"/>
      <c r="BJ17" s="199"/>
      <c r="BK17" s="199"/>
      <c r="BL17" s="199"/>
      <c r="BM17" s="199"/>
      <c r="BN17" s="199"/>
      <c r="BO17" s="193" t="str">
        <f t="shared" si="7"/>
        <v/>
      </c>
      <c r="BP17" s="199"/>
      <c r="BQ17" s="199"/>
      <c r="BR17" s="199"/>
      <c r="BS17" s="199"/>
      <c r="BT17" s="199"/>
      <c r="BU17" s="199"/>
      <c r="BV17" s="193" t="str">
        <f t="shared" si="8"/>
        <v/>
      </c>
      <c r="BW17" s="199"/>
      <c r="BX17" s="199"/>
      <c r="BY17" s="199"/>
      <c r="BZ17" s="199"/>
      <c r="CA17" s="199"/>
      <c r="CB17" s="199"/>
      <c r="CC17" s="193" t="str">
        <f t="shared" si="9"/>
        <v/>
      </c>
      <c r="CD17" s="199"/>
      <c r="CE17" s="199"/>
      <c r="CF17" s="199"/>
      <c r="CG17" s="199"/>
      <c r="CH17" s="199"/>
      <c r="CI17" s="199"/>
      <c r="CJ17" s="193" t="str">
        <f t="shared" si="10"/>
        <v/>
      </c>
      <c r="CK17" s="199"/>
      <c r="CL17" s="199"/>
      <c r="CM17" s="199"/>
      <c r="CN17" s="199"/>
      <c r="CO17" s="199"/>
      <c r="CP17" s="199"/>
      <c r="CQ17" s="193" t="str">
        <f t="shared" si="11"/>
        <v/>
      </c>
      <c r="CR17" s="199"/>
      <c r="CS17" s="199"/>
      <c r="CT17" s="199"/>
      <c r="CU17" s="199"/>
      <c r="CV17" s="199"/>
      <c r="CW17" s="199"/>
      <c r="CX17" s="193" t="str">
        <f t="shared" si="12"/>
        <v/>
      </c>
      <c r="CY17" s="199"/>
      <c r="CZ17" s="199"/>
      <c r="DA17" s="199"/>
      <c r="DB17" s="199"/>
      <c r="DC17" s="199"/>
      <c r="DD17" s="199"/>
      <c r="DE17" s="193" t="str">
        <f t="shared" si="13"/>
        <v/>
      </c>
      <c r="DF17" s="199"/>
      <c r="DG17" s="199"/>
      <c r="DH17" s="199"/>
      <c r="DI17" s="199"/>
      <c r="DJ17" s="199"/>
      <c r="DK17" s="199"/>
      <c r="DL17" s="193" t="str">
        <f t="shared" si="14"/>
        <v/>
      </c>
      <c r="DM17" s="199"/>
      <c r="DN17" s="199"/>
      <c r="DO17" s="199"/>
      <c r="DP17" s="199"/>
      <c r="DQ17" s="199"/>
      <c r="DR17" s="199"/>
      <c r="DS17" s="193" t="str">
        <f t="shared" si="15"/>
        <v/>
      </c>
      <c r="DT17" s="194" t="str">
        <f t="shared" si="16"/>
        <v/>
      </c>
      <c r="DU17" s="195" t="str">
        <f t="shared" si="17"/>
        <v/>
      </c>
      <c r="DV17" s="196" t="str">
        <f>IF(OR(C17="",E17=""),"",RANK(DT17,$DT$9:$DT$408)+COUNTIF(DT$9:DT17,DT17)-1)</f>
        <v/>
      </c>
      <c r="DW17" s="173"/>
    </row>
    <row r="18" spans="1:127" ht="20.100000000000001" customHeight="1">
      <c r="A18" s="173"/>
      <c r="B18" s="190" t="str">
        <f>BIODATA_SISWA!B19</f>
        <v/>
      </c>
      <c r="C18" s="191" t="str">
        <f>IF(BIODATA_SISWA!C19="","",BIODATA_SISWA!C19)</f>
        <v/>
      </c>
      <c r="D18" s="191" t="str">
        <f>IF(BIODATA_SISWA!L19="","",BIODATA_SISWA!L19)</f>
        <v/>
      </c>
      <c r="E18" s="199"/>
      <c r="F18" s="199"/>
      <c r="G18" s="199"/>
      <c r="H18" s="199"/>
      <c r="I18" s="199"/>
      <c r="J18" s="199"/>
      <c r="K18" s="193" t="str">
        <f t="shared" si="0"/>
        <v/>
      </c>
      <c r="L18" s="199"/>
      <c r="M18" s="199"/>
      <c r="N18" s="199"/>
      <c r="O18" s="199"/>
      <c r="P18" s="199"/>
      <c r="Q18" s="199"/>
      <c r="R18" s="193" t="str">
        <f t="shared" si="18"/>
        <v/>
      </c>
      <c r="S18" s="199"/>
      <c r="T18" s="199"/>
      <c r="U18" s="199"/>
      <c r="V18" s="199"/>
      <c r="W18" s="199"/>
      <c r="X18" s="199"/>
      <c r="Y18" s="193" t="str">
        <f t="shared" si="1"/>
        <v/>
      </c>
      <c r="Z18" s="199"/>
      <c r="AA18" s="199"/>
      <c r="AB18" s="199"/>
      <c r="AC18" s="199"/>
      <c r="AD18" s="199"/>
      <c r="AE18" s="199"/>
      <c r="AF18" s="193" t="str">
        <f t="shared" si="2"/>
        <v/>
      </c>
      <c r="AG18" s="199"/>
      <c r="AH18" s="199"/>
      <c r="AI18" s="199"/>
      <c r="AJ18" s="199"/>
      <c r="AK18" s="199"/>
      <c r="AL18" s="199"/>
      <c r="AM18" s="193" t="str">
        <f t="shared" si="3"/>
        <v/>
      </c>
      <c r="AN18" s="199"/>
      <c r="AO18" s="199"/>
      <c r="AP18" s="199"/>
      <c r="AQ18" s="199"/>
      <c r="AR18" s="199"/>
      <c r="AS18" s="199"/>
      <c r="AT18" s="193" t="str">
        <f t="shared" si="4"/>
        <v/>
      </c>
      <c r="AU18" s="199"/>
      <c r="AV18" s="199"/>
      <c r="AW18" s="199"/>
      <c r="AX18" s="199"/>
      <c r="AY18" s="199"/>
      <c r="AZ18" s="199"/>
      <c r="BA18" s="193" t="str">
        <f t="shared" si="5"/>
        <v/>
      </c>
      <c r="BB18" s="199"/>
      <c r="BC18" s="199"/>
      <c r="BD18" s="199"/>
      <c r="BE18" s="199"/>
      <c r="BF18" s="199"/>
      <c r="BG18" s="199"/>
      <c r="BH18" s="193" t="str">
        <f t="shared" si="6"/>
        <v/>
      </c>
      <c r="BI18" s="199"/>
      <c r="BJ18" s="199"/>
      <c r="BK18" s="199"/>
      <c r="BL18" s="199"/>
      <c r="BM18" s="199"/>
      <c r="BN18" s="199"/>
      <c r="BO18" s="193" t="str">
        <f t="shared" si="7"/>
        <v/>
      </c>
      <c r="BP18" s="199"/>
      <c r="BQ18" s="199"/>
      <c r="BR18" s="199"/>
      <c r="BS18" s="199"/>
      <c r="BT18" s="199"/>
      <c r="BU18" s="199"/>
      <c r="BV18" s="193" t="str">
        <f t="shared" si="8"/>
        <v/>
      </c>
      <c r="BW18" s="199"/>
      <c r="BX18" s="199"/>
      <c r="BY18" s="199"/>
      <c r="BZ18" s="199"/>
      <c r="CA18" s="199"/>
      <c r="CB18" s="199"/>
      <c r="CC18" s="193" t="str">
        <f t="shared" si="9"/>
        <v/>
      </c>
      <c r="CD18" s="199"/>
      <c r="CE18" s="199"/>
      <c r="CF18" s="199"/>
      <c r="CG18" s="199"/>
      <c r="CH18" s="199"/>
      <c r="CI18" s="199"/>
      <c r="CJ18" s="193" t="str">
        <f t="shared" si="10"/>
        <v/>
      </c>
      <c r="CK18" s="199"/>
      <c r="CL18" s="199"/>
      <c r="CM18" s="199"/>
      <c r="CN18" s="199"/>
      <c r="CO18" s="199"/>
      <c r="CP18" s="199"/>
      <c r="CQ18" s="193" t="str">
        <f t="shared" si="11"/>
        <v/>
      </c>
      <c r="CR18" s="199"/>
      <c r="CS18" s="199"/>
      <c r="CT18" s="199"/>
      <c r="CU18" s="199"/>
      <c r="CV18" s="199"/>
      <c r="CW18" s="199"/>
      <c r="CX18" s="193" t="str">
        <f t="shared" si="12"/>
        <v/>
      </c>
      <c r="CY18" s="199"/>
      <c r="CZ18" s="199"/>
      <c r="DA18" s="199"/>
      <c r="DB18" s="199"/>
      <c r="DC18" s="199"/>
      <c r="DD18" s="199"/>
      <c r="DE18" s="193" t="str">
        <f t="shared" si="13"/>
        <v/>
      </c>
      <c r="DF18" s="199"/>
      <c r="DG18" s="199"/>
      <c r="DH18" s="199"/>
      <c r="DI18" s="199"/>
      <c r="DJ18" s="199"/>
      <c r="DK18" s="199"/>
      <c r="DL18" s="193" t="str">
        <f t="shared" si="14"/>
        <v/>
      </c>
      <c r="DM18" s="199"/>
      <c r="DN18" s="199"/>
      <c r="DO18" s="199"/>
      <c r="DP18" s="199"/>
      <c r="DQ18" s="199"/>
      <c r="DR18" s="199"/>
      <c r="DS18" s="193" t="str">
        <f t="shared" si="15"/>
        <v/>
      </c>
      <c r="DT18" s="194" t="str">
        <f t="shared" si="16"/>
        <v/>
      </c>
      <c r="DU18" s="195" t="str">
        <f t="shared" si="17"/>
        <v/>
      </c>
      <c r="DV18" s="196" t="str">
        <f>IF(OR(C18="",E18=""),"",RANK(DT18,$DT$9:$DT$408)+COUNTIF(DT$9:DT18,DT18)-1)</f>
        <v/>
      </c>
      <c r="DW18" s="173"/>
    </row>
    <row r="19" spans="1:127" ht="20.100000000000001" customHeight="1">
      <c r="A19" s="173"/>
      <c r="B19" s="190" t="str">
        <f>BIODATA_SISWA!B20</f>
        <v/>
      </c>
      <c r="C19" s="191" t="str">
        <f>IF(BIODATA_SISWA!C20="","",BIODATA_SISWA!C20)</f>
        <v/>
      </c>
      <c r="D19" s="191" t="str">
        <f>IF(BIODATA_SISWA!L20="","",BIODATA_SISWA!L20)</f>
        <v/>
      </c>
      <c r="E19" s="199"/>
      <c r="F19" s="199"/>
      <c r="G19" s="199"/>
      <c r="H19" s="199"/>
      <c r="I19" s="199"/>
      <c r="J19" s="199"/>
      <c r="K19" s="193" t="str">
        <f t="shared" si="0"/>
        <v/>
      </c>
      <c r="L19" s="199"/>
      <c r="M19" s="199"/>
      <c r="N19" s="199"/>
      <c r="O19" s="199"/>
      <c r="P19" s="199"/>
      <c r="Q19" s="199"/>
      <c r="R19" s="193" t="str">
        <f t="shared" si="18"/>
        <v/>
      </c>
      <c r="S19" s="199"/>
      <c r="T19" s="199"/>
      <c r="U19" s="199"/>
      <c r="V19" s="199"/>
      <c r="W19" s="199"/>
      <c r="X19" s="199"/>
      <c r="Y19" s="193" t="str">
        <f t="shared" si="1"/>
        <v/>
      </c>
      <c r="Z19" s="199"/>
      <c r="AA19" s="199"/>
      <c r="AB19" s="199"/>
      <c r="AC19" s="199"/>
      <c r="AD19" s="199"/>
      <c r="AE19" s="199"/>
      <c r="AF19" s="193" t="str">
        <f t="shared" si="2"/>
        <v/>
      </c>
      <c r="AG19" s="199"/>
      <c r="AH19" s="199"/>
      <c r="AI19" s="199"/>
      <c r="AJ19" s="199"/>
      <c r="AK19" s="199"/>
      <c r="AL19" s="199"/>
      <c r="AM19" s="193" t="str">
        <f t="shared" si="3"/>
        <v/>
      </c>
      <c r="AN19" s="199"/>
      <c r="AO19" s="199"/>
      <c r="AP19" s="199"/>
      <c r="AQ19" s="199"/>
      <c r="AR19" s="199"/>
      <c r="AS19" s="199"/>
      <c r="AT19" s="193" t="str">
        <f t="shared" si="4"/>
        <v/>
      </c>
      <c r="AU19" s="199"/>
      <c r="AV19" s="199"/>
      <c r="AW19" s="199"/>
      <c r="AX19" s="199"/>
      <c r="AY19" s="199"/>
      <c r="AZ19" s="199"/>
      <c r="BA19" s="193" t="str">
        <f t="shared" si="5"/>
        <v/>
      </c>
      <c r="BB19" s="199"/>
      <c r="BC19" s="199"/>
      <c r="BD19" s="199"/>
      <c r="BE19" s="199"/>
      <c r="BF19" s="199"/>
      <c r="BG19" s="199"/>
      <c r="BH19" s="193" t="str">
        <f t="shared" si="6"/>
        <v/>
      </c>
      <c r="BI19" s="199"/>
      <c r="BJ19" s="199"/>
      <c r="BK19" s="199"/>
      <c r="BL19" s="199"/>
      <c r="BM19" s="199"/>
      <c r="BN19" s="199"/>
      <c r="BO19" s="193" t="str">
        <f t="shared" si="7"/>
        <v/>
      </c>
      <c r="BP19" s="199"/>
      <c r="BQ19" s="199"/>
      <c r="BR19" s="199"/>
      <c r="BS19" s="199"/>
      <c r="BT19" s="199"/>
      <c r="BU19" s="199"/>
      <c r="BV19" s="193" t="str">
        <f t="shared" si="8"/>
        <v/>
      </c>
      <c r="BW19" s="199"/>
      <c r="BX19" s="199"/>
      <c r="BY19" s="199"/>
      <c r="BZ19" s="199"/>
      <c r="CA19" s="199"/>
      <c r="CB19" s="199"/>
      <c r="CC19" s="193" t="str">
        <f t="shared" si="9"/>
        <v/>
      </c>
      <c r="CD19" s="199"/>
      <c r="CE19" s="199"/>
      <c r="CF19" s="199"/>
      <c r="CG19" s="199"/>
      <c r="CH19" s="199"/>
      <c r="CI19" s="199"/>
      <c r="CJ19" s="193" t="str">
        <f t="shared" si="10"/>
        <v/>
      </c>
      <c r="CK19" s="199"/>
      <c r="CL19" s="199"/>
      <c r="CM19" s="199"/>
      <c r="CN19" s="199"/>
      <c r="CO19" s="199"/>
      <c r="CP19" s="199"/>
      <c r="CQ19" s="193" t="str">
        <f t="shared" si="11"/>
        <v/>
      </c>
      <c r="CR19" s="199"/>
      <c r="CS19" s="199"/>
      <c r="CT19" s="199"/>
      <c r="CU19" s="199"/>
      <c r="CV19" s="199"/>
      <c r="CW19" s="199"/>
      <c r="CX19" s="193" t="str">
        <f t="shared" si="12"/>
        <v/>
      </c>
      <c r="CY19" s="199"/>
      <c r="CZ19" s="199"/>
      <c r="DA19" s="199"/>
      <c r="DB19" s="199"/>
      <c r="DC19" s="199"/>
      <c r="DD19" s="199"/>
      <c r="DE19" s="193" t="str">
        <f t="shared" si="13"/>
        <v/>
      </c>
      <c r="DF19" s="199"/>
      <c r="DG19" s="199"/>
      <c r="DH19" s="199"/>
      <c r="DI19" s="199"/>
      <c r="DJ19" s="199"/>
      <c r="DK19" s="199"/>
      <c r="DL19" s="193" t="str">
        <f t="shared" si="14"/>
        <v/>
      </c>
      <c r="DM19" s="199"/>
      <c r="DN19" s="199"/>
      <c r="DO19" s="199"/>
      <c r="DP19" s="199"/>
      <c r="DQ19" s="199"/>
      <c r="DR19" s="199"/>
      <c r="DS19" s="193" t="str">
        <f t="shared" si="15"/>
        <v/>
      </c>
      <c r="DT19" s="194" t="str">
        <f t="shared" si="16"/>
        <v/>
      </c>
      <c r="DU19" s="195" t="str">
        <f t="shared" si="17"/>
        <v/>
      </c>
      <c r="DV19" s="196" t="str">
        <f>IF(OR(C19="",E19=""),"",RANK(DT19,$DT$9:$DT$408)+COUNTIF(DT$9:DT19,DT19)-1)</f>
        <v/>
      </c>
      <c r="DW19" s="173"/>
    </row>
    <row r="20" spans="1:127" ht="20.100000000000001" customHeight="1">
      <c r="A20" s="173"/>
      <c r="B20" s="190" t="str">
        <f>BIODATA_SISWA!B21</f>
        <v/>
      </c>
      <c r="C20" s="191" t="str">
        <f>IF(BIODATA_SISWA!C21="","",BIODATA_SISWA!C21)</f>
        <v/>
      </c>
      <c r="D20" s="191" t="str">
        <f>IF(BIODATA_SISWA!L21="","",BIODATA_SISWA!L21)</f>
        <v/>
      </c>
      <c r="E20" s="199"/>
      <c r="F20" s="199"/>
      <c r="G20" s="199"/>
      <c r="H20" s="199"/>
      <c r="I20" s="199"/>
      <c r="J20" s="199"/>
      <c r="K20" s="193" t="str">
        <f t="shared" si="0"/>
        <v/>
      </c>
      <c r="L20" s="199"/>
      <c r="M20" s="199"/>
      <c r="N20" s="199"/>
      <c r="O20" s="199"/>
      <c r="P20" s="199"/>
      <c r="Q20" s="199"/>
      <c r="R20" s="193" t="str">
        <f t="shared" si="18"/>
        <v/>
      </c>
      <c r="S20" s="199"/>
      <c r="T20" s="199"/>
      <c r="U20" s="199"/>
      <c r="V20" s="199"/>
      <c r="W20" s="199"/>
      <c r="X20" s="199"/>
      <c r="Y20" s="193" t="str">
        <f t="shared" si="1"/>
        <v/>
      </c>
      <c r="Z20" s="199"/>
      <c r="AA20" s="199"/>
      <c r="AB20" s="199"/>
      <c r="AC20" s="199"/>
      <c r="AD20" s="199"/>
      <c r="AE20" s="199"/>
      <c r="AF20" s="193" t="str">
        <f t="shared" si="2"/>
        <v/>
      </c>
      <c r="AG20" s="199"/>
      <c r="AH20" s="199"/>
      <c r="AI20" s="199"/>
      <c r="AJ20" s="199"/>
      <c r="AK20" s="199"/>
      <c r="AL20" s="199"/>
      <c r="AM20" s="193" t="str">
        <f t="shared" si="3"/>
        <v/>
      </c>
      <c r="AN20" s="199"/>
      <c r="AO20" s="199"/>
      <c r="AP20" s="199"/>
      <c r="AQ20" s="199"/>
      <c r="AR20" s="199"/>
      <c r="AS20" s="199"/>
      <c r="AT20" s="193" t="str">
        <f t="shared" si="4"/>
        <v/>
      </c>
      <c r="AU20" s="199"/>
      <c r="AV20" s="199"/>
      <c r="AW20" s="199"/>
      <c r="AX20" s="199"/>
      <c r="AY20" s="199"/>
      <c r="AZ20" s="199"/>
      <c r="BA20" s="193" t="str">
        <f t="shared" si="5"/>
        <v/>
      </c>
      <c r="BB20" s="199"/>
      <c r="BC20" s="199"/>
      <c r="BD20" s="199"/>
      <c r="BE20" s="199"/>
      <c r="BF20" s="199"/>
      <c r="BG20" s="199"/>
      <c r="BH20" s="193" t="str">
        <f t="shared" si="6"/>
        <v/>
      </c>
      <c r="BI20" s="199"/>
      <c r="BJ20" s="199"/>
      <c r="BK20" s="199"/>
      <c r="BL20" s="199"/>
      <c r="BM20" s="199"/>
      <c r="BN20" s="199"/>
      <c r="BO20" s="193" t="str">
        <f t="shared" si="7"/>
        <v/>
      </c>
      <c r="BP20" s="199"/>
      <c r="BQ20" s="199"/>
      <c r="BR20" s="199"/>
      <c r="BS20" s="199"/>
      <c r="BT20" s="199"/>
      <c r="BU20" s="199"/>
      <c r="BV20" s="193" t="str">
        <f t="shared" si="8"/>
        <v/>
      </c>
      <c r="BW20" s="199"/>
      <c r="BX20" s="199"/>
      <c r="BY20" s="199"/>
      <c r="BZ20" s="199"/>
      <c r="CA20" s="199"/>
      <c r="CB20" s="199"/>
      <c r="CC20" s="193" t="str">
        <f t="shared" si="9"/>
        <v/>
      </c>
      <c r="CD20" s="199"/>
      <c r="CE20" s="199"/>
      <c r="CF20" s="199"/>
      <c r="CG20" s="199"/>
      <c r="CH20" s="199"/>
      <c r="CI20" s="199"/>
      <c r="CJ20" s="193" t="str">
        <f t="shared" si="10"/>
        <v/>
      </c>
      <c r="CK20" s="199"/>
      <c r="CL20" s="199"/>
      <c r="CM20" s="199"/>
      <c r="CN20" s="199"/>
      <c r="CO20" s="199"/>
      <c r="CP20" s="199"/>
      <c r="CQ20" s="193" t="str">
        <f t="shared" si="11"/>
        <v/>
      </c>
      <c r="CR20" s="199"/>
      <c r="CS20" s="199"/>
      <c r="CT20" s="199"/>
      <c r="CU20" s="199"/>
      <c r="CV20" s="199"/>
      <c r="CW20" s="199"/>
      <c r="CX20" s="193" t="str">
        <f t="shared" si="12"/>
        <v/>
      </c>
      <c r="CY20" s="199"/>
      <c r="CZ20" s="199"/>
      <c r="DA20" s="199"/>
      <c r="DB20" s="199"/>
      <c r="DC20" s="199"/>
      <c r="DD20" s="199"/>
      <c r="DE20" s="193" t="str">
        <f t="shared" si="13"/>
        <v/>
      </c>
      <c r="DF20" s="199"/>
      <c r="DG20" s="199"/>
      <c r="DH20" s="199"/>
      <c r="DI20" s="199"/>
      <c r="DJ20" s="199"/>
      <c r="DK20" s="199"/>
      <c r="DL20" s="193" t="str">
        <f t="shared" si="14"/>
        <v/>
      </c>
      <c r="DM20" s="199"/>
      <c r="DN20" s="199"/>
      <c r="DO20" s="199"/>
      <c r="DP20" s="199"/>
      <c r="DQ20" s="199"/>
      <c r="DR20" s="199"/>
      <c r="DS20" s="193" t="str">
        <f t="shared" si="15"/>
        <v/>
      </c>
      <c r="DT20" s="194" t="str">
        <f t="shared" si="16"/>
        <v/>
      </c>
      <c r="DU20" s="195" t="str">
        <f t="shared" si="17"/>
        <v/>
      </c>
      <c r="DV20" s="196" t="str">
        <f>IF(OR(C20="",E20=""),"",RANK(DT20,$DT$9:$DT$408)+COUNTIF(DT$9:DT20,DT20)-1)</f>
        <v/>
      </c>
      <c r="DW20" s="173"/>
    </row>
    <row r="21" spans="1:127" ht="20.100000000000001" customHeight="1">
      <c r="A21" s="173"/>
      <c r="B21" s="190" t="str">
        <f>BIODATA_SISWA!B22</f>
        <v/>
      </c>
      <c r="C21" s="191" t="str">
        <f>IF(BIODATA_SISWA!C22="","",BIODATA_SISWA!C22)</f>
        <v/>
      </c>
      <c r="D21" s="191" t="str">
        <f>IF(BIODATA_SISWA!L22="","",BIODATA_SISWA!L22)</f>
        <v/>
      </c>
      <c r="E21" s="199"/>
      <c r="F21" s="199"/>
      <c r="G21" s="199"/>
      <c r="H21" s="199"/>
      <c r="I21" s="199"/>
      <c r="J21" s="199"/>
      <c r="K21" s="193" t="str">
        <f t="shared" si="0"/>
        <v/>
      </c>
      <c r="L21" s="199"/>
      <c r="M21" s="199"/>
      <c r="N21" s="199"/>
      <c r="O21" s="199"/>
      <c r="P21" s="199"/>
      <c r="Q21" s="199"/>
      <c r="R21" s="193" t="str">
        <f t="shared" si="18"/>
        <v/>
      </c>
      <c r="S21" s="199"/>
      <c r="T21" s="199"/>
      <c r="U21" s="199"/>
      <c r="V21" s="199"/>
      <c r="W21" s="199"/>
      <c r="X21" s="199"/>
      <c r="Y21" s="193" t="str">
        <f t="shared" si="1"/>
        <v/>
      </c>
      <c r="Z21" s="199"/>
      <c r="AA21" s="199"/>
      <c r="AB21" s="199"/>
      <c r="AC21" s="199"/>
      <c r="AD21" s="199"/>
      <c r="AE21" s="199"/>
      <c r="AF21" s="193" t="str">
        <f t="shared" si="2"/>
        <v/>
      </c>
      <c r="AG21" s="199"/>
      <c r="AH21" s="199"/>
      <c r="AI21" s="199"/>
      <c r="AJ21" s="199"/>
      <c r="AK21" s="199"/>
      <c r="AL21" s="199"/>
      <c r="AM21" s="193" t="str">
        <f t="shared" si="3"/>
        <v/>
      </c>
      <c r="AN21" s="199"/>
      <c r="AO21" s="199"/>
      <c r="AP21" s="199"/>
      <c r="AQ21" s="199"/>
      <c r="AR21" s="199"/>
      <c r="AS21" s="199"/>
      <c r="AT21" s="193" t="str">
        <f t="shared" si="4"/>
        <v/>
      </c>
      <c r="AU21" s="199"/>
      <c r="AV21" s="199"/>
      <c r="AW21" s="199"/>
      <c r="AX21" s="199"/>
      <c r="AY21" s="199"/>
      <c r="AZ21" s="199"/>
      <c r="BA21" s="193" t="str">
        <f t="shared" si="5"/>
        <v/>
      </c>
      <c r="BB21" s="199"/>
      <c r="BC21" s="199"/>
      <c r="BD21" s="199"/>
      <c r="BE21" s="199"/>
      <c r="BF21" s="199"/>
      <c r="BG21" s="199"/>
      <c r="BH21" s="193" t="str">
        <f t="shared" si="6"/>
        <v/>
      </c>
      <c r="BI21" s="199"/>
      <c r="BJ21" s="199"/>
      <c r="BK21" s="199"/>
      <c r="BL21" s="199"/>
      <c r="BM21" s="199"/>
      <c r="BN21" s="199"/>
      <c r="BO21" s="193" t="str">
        <f t="shared" si="7"/>
        <v/>
      </c>
      <c r="BP21" s="199"/>
      <c r="BQ21" s="199"/>
      <c r="BR21" s="199"/>
      <c r="BS21" s="199"/>
      <c r="BT21" s="199"/>
      <c r="BU21" s="199"/>
      <c r="BV21" s="193" t="str">
        <f t="shared" si="8"/>
        <v/>
      </c>
      <c r="BW21" s="199"/>
      <c r="BX21" s="199"/>
      <c r="BY21" s="199"/>
      <c r="BZ21" s="199"/>
      <c r="CA21" s="199"/>
      <c r="CB21" s="199"/>
      <c r="CC21" s="193" t="str">
        <f t="shared" si="9"/>
        <v/>
      </c>
      <c r="CD21" s="199"/>
      <c r="CE21" s="199"/>
      <c r="CF21" s="199"/>
      <c r="CG21" s="199"/>
      <c r="CH21" s="199"/>
      <c r="CI21" s="199"/>
      <c r="CJ21" s="193" t="str">
        <f t="shared" si="10"/>
        <v/>
      </c>
      <c r="CK21" s="199"/>
      <c r="CL21" s="199"/>
      <c r="CM21" s="199"/>
      <c r="CN21" s="199"/>
      <c r="CO21" s="199"/>
      <c r="CP21" s="199"/>
      <c r="CQ21" s="193" t="str">
        <f t="shared" si="11"/>
        <v/>
      </c>
      <c r="CR21" s="199"/>
      <c r="CS21" s="199"/>
      <c r="CT21" s="199"/>
      <c r="CU21" s="199"/>
      <c r="CV21" s="199"/>
      <c r="CW21" s="199"/>
      <c r="CX21" s="193" t="str">
        <f t="shared" si="12"/>
        <v/>
      </c>
      <c r="CY21" s="199"/>
      <c r="CZ21" s="199"/>
      <c r="DA21" s="199"/>
      <c r="DB21" s="199"/>
      <c r="DC21" s="199"/>
      <c r="DD21" s="199"/>
      <c r="DE21" s="193" t="str">
        <f t="shared" si="13"/>
        <v/>
      </c>
      <c r="DF21" s="199"/>
      <c r="DG21" s="199"/>
      <c r="DH21" s="199"/>
      <c r="DI21" s="199"/>
      <c r="DJ21" s="199"/>
      <c r="DK21" s="199"/>
      <c r="DL21" s="193" t="str">
        <f t="shared" si="14"/>
        <v/>
      </c>
      <c r="DM21" s="199"/>
      <c r="DN21" s="199"/>
      <c r="DO21" s="199"/>
      <c r="DP21" s="199"/>
      <c r="DQ21" s="199"/>
      <c r="DR21" s="199"/>
      <c r="DS21" s="193" t="str">
        <f t="shared" si="15"/>
        <v/>
      </c>
      <c r="DT21" s="194" t="str">
        <f t="shared" si="16"/>
        <v/>
      </c>
      <c r="DU21" s="195" t="str">
        <f t="shared" si="17"/>
        <v/>
      </c>
      <c r="DV21" s="196" t="str">
        <f>IF(OR(C21="",E21=""),"",RANK(DT21,$DT$9:$DT$408)+COUNTIF(DT$9:DT21,DT21)-1)</f>
        <v/>
      </c>
      <c r="DW21" s="173"/>
    </row>
    <row r="22" spans="1:127" ht="20.100000000000001" customHeight="1">
      <c r="A22" s="173"/>
      <c r="B22" s="190" t="str">
        <f>BIODATA_SISWA!B23</f>
        <v/>
      </c>
      <c r="C22" s="191" t="str">
        <f>IF(BIODATA_SISWA!C23="","",BIODATA_SISWA!C23)</f>
        <v/>
      </c>
      <c r="D22" s="191" t="str">
        <f>IF(BIODATA_SISWA!L23="","",BIODATA_SISWA!L23)</f>
        <v/>
      </c>
      <c r="E22" s="199"/>
      <c r="F22" s="199"/>
      <c r="G22" s="199"/>
      <c r="H22" s="199"/>
      <c r="I22" s="199"/>
      <c r="J22" s="199"/>
      <c r="K22" s="193" t="str">
        <f t="shared" si="0"/>
        <v/>
      </c>
      <c r="L22" s="199"/>
      <c r="M22" s="199"/>
      <c r="N22" s="199"/>
      <c r="O22" s="199"/>
      <c r="P22" s="199"/>
      <c r="Q22" s="199"/>
      <c r="R22" s="193" t="str">
        <f t="shared" si="18"/>
        <v/>
      </c>
      <c r="S22" s="199"/>
      <c r="T22" s="199"/>
      <c r="U22" s="199"/>
      <c r="V22" s="199"/>
      <c r="W22" s="199"/>
      <c r="X22" s="199"/>
      <c r="Y22" s="193" t="str">
        <f t="shared" si="1"/>
        <v/>
      </c>
      <c r="Z22" s="199"/>
      <c r="AA22" s="199"/>
      <c r="AB22" s="199"/>
      <c r="AC22" s="199"/>
      <c r="AD22" s="199"/>
      <c r="AE22" s="199"/>
      <c r="AF22" s="193" t="str">
        <f t="shared" si="2"/>
        <v/>
      </c>
      <c r="AG22" s="199"/>
      <c r="AH22" s="199"/>
      <c r="AI22" s="199"/>
      <c r="AJ22" s="199"/>
      <c r="AK22" s="199"/>
      <c r="AL22" s="199"/>
      <c r="AM22" s="193" t="str">
        <f t="shared" si="3"/>
        <v/>
      </c>
      <c r="AN22" s="199"/>
      <c r="AO22" s="199"/>
      <c r="AP22" s="199"/>
      <c r="AQ22" s="199"/>
      <c r="AR22" s="199"/>
      <c r="AS22" s="199"/>
      <c r="AT22" s="193" t="str">
        <f t="shared" si="4"/>
        <v/>
      </c>
      <c r="AU22" s="199"/>
      <c r="AV22" s="199"/>
      <c r="AW22" s="199"/>
      <c r="AX22" s="199"/>
      <c r="AY22" s="199"/>
      <c r="AZ22" s="199"/>
      <c r="BA22" s="193" t="str">
        <f t="shared" si="5"/>
        <v/>
      </c>
      <c r="BB22" s="199"/>
      <c r="BC22" s="199"/>
      <c r="BD22" s="199"/>
      <c r="BE22" s="199"/>
      <c r="BF22" s="199"/>
      <c r="BG22" s="199"/>
      <c r="BH22" s="193" t="str">
        <f t="shared" si="6"/>
        <v/>
      </c>
      <c r="BI22" s="199"/>
      <c r="BJ22" s="199"/>
      <c r="BK22" s="199"/>
      <c r="BL22" s="199"/>
      <c r="BM22" s="199"/>
      <c r="BN22" s="199"/>
      <c r="BO22" s="193" t="str">
        <f t="shared" si="7"/>
        <v/>
      </c>
      <c r="BP22" s="199"/>
      <c r="BQ22" s="199"/>
      <c r="BR22" s="199"/>
      <c r="BS22" s="199"/>
      <c r="BT22" s="199"/>
      <c r="BU22" s="199"/>
      <c r="BV22" s="193" t="str">
        <f t="shared" si="8"/>
        <v/>
      </c>
      <c r="BW22" s="199"/>
      <c r="BX22" s="199"/>
      <c r="BY22" s="199"/>
      <c r="BZ22" s="199"/>
      <c r="CA22" s="199"/>
      <c r="CB22" s="199"/>
      <c r="CC22" s="193" t="str">
        <f t="shared" si="9"/>
        <v/>
      </c>
      <c r="CD22" s="199"/>
      <c r="CE22" s="199"/>
      <c r="CF22" s="199"/>
      <c r="CG22" s="199"/>
      <c r="CH22" s="199"/>
      <c r="CI22" s="199"/>
      <c r="CJ22" s="193" t="str">
        <f t="shared" si="10"/>
        <v/>
      </c>
      <c r="CK22" s="199"/>
      <c r="CL22" s="199"/>
      <c r="CM22" s="199"/>
      <c r="CN22" s="199"/>
      <c r="CO22" s="199"/>
      <c r="CP22" s="199"/>
      <c r="CQ22" s="193" t="str">
        <f t="shared" si="11"/>
        <v/>
      </c>
      <c r="CR22" s="199"/>
      <c r="CS22" s="199"/>
      <c r="CT22" s="199"/>
      <c r="CU22" s="199"/>
      <c r="CV22" s="199"/>
      <c r="CW22" s="199"/>
      <c r="CX22" s="193" t="str">
        <f t="shared" si="12"/>
        <v/>
      </c>
      <c r="CY22" s="199"/>
      <c r="CZ22" s="199"/>
      <c r="DA22" s="199"/>
      <c r="DB22" s="199"/>
      <c r="DC22" s="199"/>
      <c r="DD22" s="199"/>
      <c r="DE22" s="193" t="str">
        <f t="shared" si="13"/>
        <v/>
      </c>
      <c r="DF22" s="199"/>
      <c r="DG22" s="199"/>
      <c r="DH22" s="199"/>
      <c r="DI22" s="199"/>
      <c r="DJ22" s="199"/>
      <c r="DK22" s="199"/>
      <c r="DL22" s="193" t="str">
        <f t="shared" si="14"/>
        <v/>
      </c>
      <c r="DM22" s="199"/>
      <c r="DN22" s="199"/>
      <c r="DO22" s="199"/>
      <c r="DP22" s="199"/>
      <c r="DQ22" s="199"/>
      <c r="DR22" s="199"/>
      <c r="DS22" s="193" t="str">
        <f t="shared" si="15"/>
        <v/>
      </c>
      <c r="DT22" s="194" t="str">
        <f t="shared" si="16"/>
        <v/>
      </c>
      <c r="DU22" s="195" t="str">
        <f t="shared" si="17"/>
        <v/>
      </c>
      <c r="DV22" s="196" t="str">
        <f>IF(OR(C22="",E22=""),"",RANK(DT22,$DT$9:$DT$408)+COUNTIF(DT$9:DT22,DT22)-1)</f>
        <v/>
      </c>
      <c r="DW22" s="173"/>
    </row>
    <row r="23" spans="1:127" ht="20.100000000000001" customHeight="1">
      <c r="A23" s="173"/>
      <c r="B23" s="190" t="str">
        <f>BIODATA_SISWA!B24</f>
        <v/>
      </c>
      <c r="C23" s="191" t="str">
        <f>IF(BIODATA_SISWA!C24="","",BIODATA_SISWA!C24)</f>
        <v/>
      </c>
      <c r="D23" s="191" t="str">
        <f>IF(BIODATA_SISWA!L24="","",BIODATA_SISWA!L24)</f>
        <v/>
      </c>
      <c r="E23" s="199"/>
      <c r="F23" s="199"/>
      <c r="G23" s="199"/>
      <c r="H23" s="199"/>
      <c r="I23" s="199"/>
      <c r="J23" s="199"/>
      <c r="K23" s="193" t="str">
        <f t="shared" si="0"/>
        <v/>
      </c>
      <c r="L23" s="199"/>
      <c r="M23" s="199"/>
      <c r="N23" s="199"/>
      <c r="O23" s="199"/>
      <c r="P23" s="199"/>
      <c r="Q23" s="199"/>
      <c r="R23" s="193" t="str">
        <f t="shared" si="18"/>
        <v/>
      </c>
      <c r="S23" s="199"/>
      <c r="T23" s="199"/>
      <c r="U23" s="199"/>
      <c r="V23" s="199"/>
      <c r="W23" s="199"/>
      <c r="X23" s="199"/>
      <c r="Y23" s="193" t="str">
        <f t="shared" si="1"/>
        <v/>
      </c>
      <c r="Z23" s="199"/>
      <c r="AA23" s="199"/>
      <c r="AB23" s="199"/>
      <c r="AC23" s="199"/>
      <c r="AD23" s="199"/>
      <c r="AE23" s="199"/>
      <c r="AF23" s="193" t="str">
        <f t="shared" si="2"/>
        <v/>
      </c>
      <c r="AG23" s="199"/>
      <c r="AH23" s="199"/>
      <c r="AI23" s="199"/>
      <c r="AJ23" s="199"/>
      <c r="AK23" s="199"/>
      <c r="AL23" s="199"/>
      <c r="AM23" s="193" t="str">
        <f t="shared" si="3"/>
        <v/>
      </c>
      <c r="AN23" s="199"/>
      <c r="AO23" s="199"/>
      <c r="AP23" s="199"/>
      <c r="AQ23" s="199"/>
      <c r="AR23" s="199"/>
      <c r="AS23" s="199"/>
      <c r="AT23" s="193" t="str">
        <f t="shared" si="4"/>
        <v/>
      </c>
      <c r="AU23" s="199"/>
      <c r="AV23" s="199"/>
      <c r="AW23" s="199"/>
      <c r="AX23" s="199"/>
      <c r="AY23" s="199"/>
      <c r="AZ23" s="199"/>
      <c r="BA23" s="193" t="str">
        <f t="shared" si="5"/>
        <v/>
      </c>
      <c r="BB23" s="199"/>
      <c r="BC23" s="199"/>
      <c r="BD23" s="199"/>
      <c r="BE23" s="199"/>
      <c r="BF23" s="199"/>
      <c r="BG23" s="199"/>
      <c r="BH23" s="193" t="str">
        <f t="shared" si="6"/>
        <v/>
      </c>
      <c r="BI23" s="199"/>
      <c r="BJ23" s="199"/>
      <c r="BK23" s="199"/>
      <c r="BL23" s="199"/>
      <c r="BM23" s="199"/>
      <c r="BN23" s="199"/>
      <c r="BO23" s="193" t="str">
        <f t="shared" si="7"/>
        <v/>
      </c>
      <c r="BP23" s="199"/>
      <c r="BQ23" s="199"/>
      <c r="BR23" s="199"/>
      <c r="BS23" s="199"/>
      <c r="BT23" s="199"/>
      <c r="BU23" s="199"/>
      <c r="BV23" s="193" t="str">
        <f t="shared" si="8"/>
        <v/>
      </c>
      <c r="BW23" s="199"/>
      <c r="BX23" s="199"/>
      <c r="BY23" s="199"/>
      <c r="BZ23" s="199"/>
      <c r="CA23" s="199"/>
      <c r="CB23" s="199"/>
      <c r="CC23" s="193" t="str">
        <f t="shared" si="9"/>
        <v/>
      </c>
      <c r="CD23" s="199"/>
      <c r="CE23" s="199"/>
      <c r="CF23" s="199"/>
      <c r="CG23" s="199"/>
      <c r="CH23" s="199"/>
      <c r="CI23" s="199"/>
      <c r="CJ23" s="193" t="str">
        <f t="shared" si="10"/>
        <v/>
      </c>
      <c r="CK23" s="199"/>
      <c r="CL23" s="199"/>
      <c r="CM23" s="199"/>
      <c r="CN23" s="199"/>
      <c r="CO23" s="199"/>
      <c r="CP23" s="199"/>
      <c r="CQ23" s="193" t="str">
        <f t="shared" si="11"/>
        <v/>
      </c>
      <c r="CR23" s="199"/>
      <c r="CS23" s="199"/>
      <c r="CT23" s="199"/>
      <c r="CU23" s="199"/>
      <c r="CV23" s="199"/>
      <c r="CW23" s="199"/>
      <c r="CX23" s="193" t="str">
        <f t="shared" si="12"/>
        <v/>
      </c>
      <c r="CY23" s="199"/>
      <c r="CZ23" s="199"/>
      <c r="DA23" s="199"/>
      <c r="DB23" s="199"/>
      <c r="DC23" s="199"/>
      <c r="DD23" s="199"/>
      <c r="DE23" s="193" t="str">
        <f t="shared" si="13"/>
        <v/>
      </c>
      <c r="DF23" s="199"/>
      <c r="DG23" s="199"/>
      <c r="DH23" s="199"/>
      <c r="DI23" s="199"/>
      <c r="DJ23" s="199"/>
      <c r="DK23" s="199"/>
      <c r="DL23" s="193" t="str">
        <f t="shared" si="14"/>
        <v/>
      </c>
      <c r="DM23" s="199"/>
      <c r="DN23" s="199"/>
      <c r="DO23" s="199"/>
      <c r="DP23" s="199"/>
      <c r="DQ23" s="199"/>
      <c r="DR23" s="199"/>
      <c r="DS23" s="193" t="str">
        <f t="shared" si="15"/>
        <v/>
      </c>
      <c r="DT23" s="194" t="str">
        <f t="shared" si="16"/>
        <v/>
      </c>
      <c r="DU23" s="195" t="str">
        <f t="shared" si="17"/>
        <v/>
      </c>
      <c r="DV23" s="196" t="str">
        <f>IF(OR(C23="",E23=""),"",RANK(DT23,$DT$9:$DT$408)+COUNTIF(DT$9:DT23,DT23)-1)</f>
        <v/>
      </c>
      <c r="DW23" s="173"/>
    </row>
    <row r="24" spans="1:127" ht="20.100000000000001" customHeight="1">
      <c r="A24" s="173"/>
      <c r="B24" s="190" t="str">
        <f>BIODATA_SISWA!B25</f>
        <v/>
      </c>
      <c r="C24" s="191" t="str">
        <f>IF(BIODATA_SISWA!C25="","",BIODATA_SISWA!C25)</f>
        <v/>
      </c>
      <c r="D24" s="191" t="str">
        <f>IF(BIODATA_SISWA!L25="","",BIODATA_SISWA!L25)</f>
        <v/>
      </c>
      <c r="E24" s="199"/>
      <c r="F24" s="199"/>
      <c r="G24" s="199"/>
      <c r="H24" s="199"/>
      <c r="I24" s="199"/>
      <c r="J24" s="199"/>
      <c r="K24" s="193" t="str">
        <f t="shared" si="0"/>
        <v/>
      </c>
      <c r="L24" s="199"/>
      <c r="M24" s="199"/>
      <c r="N24" s="199"/>
      <c r="O24" s="199"/>
      <c r="P24" s="199"/>
      <c r="Q24" s="199"/>
      <c r="R24" s="193" t="str">
        <f t="shared" si="18"/>
        <v/>
      </c>
      <c r="S24" s="199"/>
      <c r="T24" s="199"/>
      <c r="U24" s="199"/>
      <c r="V24" s="199"/>
      <c r="W24" s="199"/>
      <c r="X24" s="199"/>
      <c r="Y24" s="193" t="str">
        <f t="shared" si="1"/>
        <v/>
      </c>
      <c r="Z24" s="199"/>
      <c r="AA24" s="199"/>
      <c r="AB24" s="199"/>
      <c r="AC24" s="199"/>
      <c r="AD24" s="199"/>
      <c r="AE24" s="199"/>
      <c r="AF24" s="193" t="str">
        <f t="shared" si="2"/>
        <v/>
      </c>
      <c r="AG24" s="199"/>
      <c r="AH24" s="199"/>
      <c r="AI24" s="199"/>
      <c r="AJ24" s="199"/>
      <c r="AK24" s="199"/>
      <c r="AL24" s="199"/>
      <c r="AM24" s="193" t="str">
        <f t="shared" si="3"/>
        <v/>
      </c>
      <c r="AN24" s="199"/>
      <c r="AO24" s="199"/>
      <c r="AP24" s="199"/>
      <c r="AQ24" s="199"/>
      <c r="AR24" s="199"/>
      <c r="AS24" s="199"/>
      <c r="AT24" s="193" t="str">
        <f t="shared" si="4"/>
        <v/>
      </c>
      <c r="AU24" s="199"/>
      <c r="AV24" s="199"/>
      <c r="AW24" s="199"/>
      <c r="AX24" s="199"/>
      <c r="AY24" s="199"/>
      <c r="AZ24" s="199"/>
      <c r="BA24" s="193" t="str">
        <f t="shared" si="5"/>
        <v/>
      </c>
      <c r="BB24" s="199"/>
      <c r="BC24" s="199"/>
      <c r="BD24" s="199"/>
      <c r="BE24" s="199"/>
      <c r="BF24" s="199"/>
      <c r="BG24" s="199"/>
      <c r="BH24" s="193" t="str">
        <f t="shared" si="6"/>
        <v/>
      </c>
      <c r="BI24" s="199"/>
      <c r="BJ24" s="199"/>
      <c r="BK24" s="199"/>
      <c r="BL24" s="199"/>
      <c r="BM24" s="199"/>
      <c r="BN24" s="199"/>
      <c r="BO24" s="193" t="str">
        <f t="shared" si="7"/>
        <v/>
      </c>
      <c r="BP24" s="199"/>
      <c r="BQ24" s="199"/>
      <c r="BR24" s="199"/>
      <c r="BS24" s="199"/>
      <c r="BT24" s="199"/>
      <c r="BU24" s="199"/>
      <c r="BV24" s="193" t="str">
        <f t="shared" si="8"/>
        <v/>
      </c>
      <c r="BW24" s="199"/>
      <c r="BX24" s="199"/>
      <c r="BY24" s="199"/>
      <c r="BZ24" s="199"/>
      <c r="CA24" s="199"/>
      <c r="CB24" s="199"/>
      <c r="CC24" s="193" t="str">
        <f t="shared" si="9"/>
        <v/>
      </c>
      <c r="CD24" s="199"/>
      <c r="CE24" s="199"/>
      <c r="CF24" s="199"/>
      <c r="CG24" s="199"/>
      <c r="CH24" s="199"/>
      <c r="CI24" s="199"/>
      <c r="CJ24" s="193" t="str">
        <f t="shared" si="10"/>
        <v/>
      </c>
      <c r="CK24" s="199"/>
      <c r="CL24" s="199"/>
      <c r="CM24" s="199"/>
      <c r="CN24" s="199"/>
      <c r="CO24" s="199"/>
      <c r="CP24" s="199"/>
      <c r="CQ24" s="193" t="str">
        <f t="shared" si="11"/>
        <v/>
      </c>
      <c r="CR24" s="199"/>
      <c r="CS24" s="199"/>
      <c r="CT24" s="199"/>
      <c r="CU24" s="199"/>
      <c r="CV24" s="199"/>
      <c r="CW24" s="199"/>
      <c r="CX24" s="193" t="str">
        <f t="shared" si="12"/>
        <v/>
      </c>
      <c r="CY24" s="199"/>
      <c r="CZ24" s="199"/>
      <c r="DA24" s="199"/>
      <c r="DB24" s="199"/>
      <c r="DC24" s="199"/>
      <c r="DD24" s="199"/>
      <c r="DE24" s="193" t="str">
        <f t="shared" si="13"/>
        <v/>
      </c>
      <c r="DF24" s="199"/>
      <c r="DG24" s="199"/>
      <c r="DH24" s="199"/>
      <c r="DI24" s="199"/>
      <c r="DJ24" s="199"/>
      <c r="DK24" s="199"/>
      <c r="DL24" s="193" t="str">
        <f t="shared" si="14"/>
        <v/>
      </c>
      <c r="DM24" s="199"/>
      <c r="DN24" s="199"/>
      <c r="DO24" s="199"/>
      <c r="DP24" s="199"/>
      <c r="DQ24" s="199"/>
      <c r="DR24" s="199"/>
      <c r="DS24" s="193" t="str">
        <f t="shared" si="15"/>
        <v/>
      </c>
      <c r="DT24" s="194" t="str">
        <f t="shared" si="16"/>
        <v/>
      </c>
      <c r="DU24" s="195" t="str">
        <f t="shared" si="17"/>
        <v/>
      </c>
      <c r="DV24" s="196" t="str">
        <f>IF(OR(C24="",E24=""),"",RANK(DT24,$DT$9:$DT$408)+COUNTIF(DT$9:DT24,DT24)-1)</f>
        <v/>
      </c>
      <c r="DW24" s="173"/>
    </row>
    <row r="25" spans="1:127" ht="20.100000000000001" customHeight="1">
      <c r="A25" s="173"/>
      <c r="B25" s="190" t="str">
        <f>BIODATA_SISWA!B26</f>
        <v/>
      </c>
      <c r="C25" s="191" t="str">
        <f>IF(BIODATA_SISWA!C26="","",BIODATA_SISWA!C26)</f>
        <v/>
      </c>
      <c r="D25" s="191" t="str">
        <f>IF(BIODATA_SISWA!L26="","",BIODATA_SISWA!L26)</f>
        <v/>
      </c>
      <c r="E25" s="199"/>
      <c r="F25" s="199"/>
      <c r="G25" s="199"/>
      <c r="H25" s="199"/>
      <c r="I25" s="199"/>
      <c r="J25" s="199"/>
      <c r="K25" s="193" t="str">
        <f t="shared" si="0"/>
        <v/>
      </c>
      <c r="L25" s="199"/>
      <c r="M25" s="199"/>
      <c r="N25" s="199"/>
      <c r="O25" s="199"/>
      <c r="P25" s="199"/>
      <c r="Q25" s="199"/>
      <c r="R25" s="193" t="str">
        <f t="shared" si="18"/>
        <v/>
      </c>
      <c r="S25" s="199"/>
      <c r="T25" s="199"/>
      <c r="U25" s="199"/>
      <c r="V25" s="199"/>
      <c r="W25" s="199"/>
      <c r="X25" s="199"/>
      <c r="Y25" s="193" t="str">
        <f t="shared" si="1"/>
        <v/>
      </c>
      <c r="Z25" s="199"/>
      <c r="AA25" s="199"/>
      <c r="AB25" s="199"/>
      <c r="AC25" s="199"/>
      <c r="AD25" s="199"/>
      <c r="AE25" s="199"/>
      <c r="AF25" s="193" t="str">
        <f t="shared" si="2"/>
        <v/>
      </c>
      <c r="AG25" s="199"/>
      <c r="AH25" s="199"/>
      <c r="AI25" s="199"/>
      <c r="AJ25" s="199"/>
      <c r="AK25" s="199"/>
      <c r="AL25" s="199"/>
      <c r="AM25" s="193" t="str">
        <f t="shared" si="3"/>
        <v/>
      </c>
      <c r="AN25" s="199"/>
      <c r="AO25" s="199"/>
      <c r="AP25" s="199"/>
      <c r="AQ25" s="199"/>
      <c r="AR25" s="199"/>
      <c r="AS25" s="199"/>
      <c r="AT25" s="193" t="str">
        <f t="shared" si="4"/>
        <v/>
      </c>
      <c r="AU25" s="199"/>
      <c r="AV25" s="199"/>
      <c r="AW25" s="199"/>
      <c r="AX25" s="199"/>
      <c r="AY25" s="199"/>
      <c r="AZ25" s="199"/>
      <c r="BA25" s="193" t="str">
        <f t="shared" si="5"/>
        <v/>
      </c>
      <c r="BB25" s="199"/>
      <c r="BC25" s="199"/>
      <c r="BD25" s="199"/>
      <c r="BE25" s="199"/>
      <c r="BF25" s="199"/>
      <c r="BG25" s="199"/>
      <c r="BH25" s="193" t="str">
        <f t="shared" si="6"/>
        <v/>
      </c>
      <c r="BI25" s="199"/>
      <c r="BJ25" s="199"/>
      <c r="BK25" s="199"/>
      <c r="BL25" s="199"/>
      <c r="BM25" s="199"/>
      <c r="BN25" s="199"/>
      <c r="BO25" s="193" t="str">
        <f t="shared" si="7"/>
        <v/>
      </c>
      <c r="BP25" s="199"/>
      <c r="BQ25" s="199"/>
      <c r="BR25" s="199"/>
      <c r="BS25" s="199"/>
      <c r="BT25" s="199"/>
      <c r="BU25" s="199"/>
      <c r="BV25" s="193" t="str">
        <f t="shared" si="8"/>
        <v/>
      </c>
      <c r="BW25" s="199"/>
      <c r="BX25" s="199"/>
      <c r="BY25" s="199"/>
      <c r="BZ25" s="199"/>
      <c r="CA25" s="199"/>
      <c r="CB25" s="199"/>
      <c r="CC25" s="193" t="str">
        <f t="shared" si="9"/>
        <v/>
      </c>
      <c r="CD25" s="199"/>
      <c r="CE25" s="199"/>
      <c r="CF25" s="199"/>
      <c r="CG25" s="199"/>
      <c r="CH25" s="199"/>
      <c r="CI25" s="199"/>
      <c r="CJ25" s="193" t="str">
        <f t="shared" si="10"/>
        <v/>
      </c>
      <c r="CK25" s="199"/>
      <c r="CL25" s="199"/>
      <c r="CM25" s="199"/>
      <c r="CN25" s="199"/>
      <c r="CO25" s="199"/>
      <c r="CP25" s="199"/>
      <c r="CQ25" s="193" t="str">
        <f t="shared" si="11"/>
        <v/>
      </c>
      <c r="CR25" s="199"/>
      <c r="CS25" s="199"/>
      <c r="CT25" s="199"/>
      <c r="CU25" s="199"/>
      <c r="CV25" s="199"/>
      <c r="CW25" s="199"/>
      <c r="CX25" s="193" t="str">
        <f t="shared" si="12"/>
        <v/>
      </c>
      <c r="CY25" s="199"/>
      <c r="CZ25" s="199"/>
      <c r="DA25" s="199"/>
      <c r="DB25" s="199"/>
      <c r="DC25" s="199"/>
      <c r="DD25" s="199"/>
      <c r="DE25" s="193" t="str">
        <f t="shared" si="13"/>
        <v/>
      </c>
      <c r="DF25" s="199"/>
      <c r="DG25" s="199"/>
      <c r="DH25" s="199"/>
      <c r="DI25" s="199"/>
      <c r="DJ25" s="199"/>
      <c r="DK25" s="199"/>
      <c r="DL25" s="193" t="str">
        <f t="shared" si="14"/>
        <v/>
      </c>
      <c r="DM25" s="199"/>
      <c r="DN25" s="199"/>
      <c r="DO25" s="199"/>
      <c r="DP25" s="199"/>
      <c r="DQ25" s="199"/>
      <c r="DR25" s="199"/>
      <c r="DS25" s="193" t="str">
        <f t="shared" si="15"/>
        <v/>
      </c>
      <c r="DT25" s="194" t="str">
        <f t="shared" si="16"/>
        <v/>
      </c>
      <c r="DU25" s="195" t="str">
        <f t="shared" si="17"/>
        <v/>
      </c>
      <c r="DV25" s="196" t="str">
        <f>IF(OR(C25="",E25=""),"",RANK(DT25,$DT$9:$DT$408)+COUNTIF(DT$9:DT25,DT25)-1)</f>
        <v/>
      </c>
      <c r="DW25" s="173"/>
    </row>
    <row r="26" spans="1:127" ht="20.100000000000001" customHeight="1">
      <c r="A26" s="173"/>
      <c r="B26" s="190" t="str">
        <f>BIODATA_SISWA!B27</f>
        <v/>
      </c>
      <c r="C26" s="191" t="str">
        <f>IF(BIODATA_SISWA!C27="","",BIODATA_SISWA!C27)</f>
        <v/>
      </c>
      <c r="D26" s="191" t="str">
        <f>IF(BIODATA_SISWA!L27="","",BIODATA_SISWA!L27)</f>
        <v/>
      </c>
      <c r="E26" s="199"/>
      <c r="F26" s="199"/>
      <c r="G26" s="199"/>
      <c r="H26" s="199"/>
      <c r="I26" s="199"/>
      <c r="J26" s="199"/>
      <c r="K26" s="193" t="str">
        <f t="shared" si="0"/>
        <v/>
      </c>
      <c r="L26" s="199"/>
      <c r="M26" s="199"/>
      <c r="N26" s="199"/>
      <c r="O26" s="199"/>
      <c r="P26" s="199"/>
      <c r="Q26" s="199"/>
      <c r="R26" s="193" t="str">
        <f t="shared" si="18"/>
        <v/>
      </c>
      <c r="S26" s="199"/>
      <c r="T26" s="199"/>
      <c r="U26" s="199"/>
      <c r="V26" s="199"/>
      <c r="W26" s="199"/>
      <c r="X26" s="199"/>
      <c r="Y26" s="193" t="str">
        <f t="shared" si="1"/>
        <v/>
      </c>
      <c r="Z26" s="199"/>
      <c r="AA26" s="199"/>
      <c r="AB26" s="199"/>
      <c r="AC26" s="199"/>
      <c r="AD26" s="199"/>
      <c r="AE26" s="199"/>
      <c r="AF26" s="193" t="str">
        <f t="shared" si="2"/>
        <v/>
      </c>
      <c r="AG26" s="199"/>
      <c r="AH26" s="199"/>
      <c r="AI26" s="199"/>
      <c r="AJ26" s="199"/>
      <c r="AK26" s="199"/>
      <c r="AL26" s="199"/>
      <c r="AM26" s="193" t="str">
        <f t="shared" si="3"/>
        <v/>
      </c>
      <c r="AN26" s="199"/>
      <c r="AO26" s="199"/>
      <c r="AP26" s="199"/>
      <c r="AQ26" s="199"/>
      <c r="AR26" s="199"/>
      <c r="AS26" s="199"/>
      <c r="AT26" s="193" t="str">
        <f t="shared" si="4"/>
        <v/>
      </c>
      <c r="AU26" s="199"/>
      <c r="AV26" s="199"/>
      <c r="AW26" s="199"/>
      <c r="AX26" s="199"/>
      <c r="AY26" s="199"/>
      <c r="AZ26" s="199"/>
      <c r="BA26" s="193" t="str">
        <f t="shared" si="5"/>
        <v/>
      </c>
      <c r="BB26" s="199"/>
      <c r="BC26" s="199"/>
      <c r="BD26" s="199"/>
      <c r="BE26" s="199"/>
      <c r="BF26" s="199"/>
      <c r="BG26" s="199"/>
      <c r="BH26" s="193" t="str">
        <f t="shared" si="6"/>
        <v/>
      </c>
      <c r="BI26" s="199"/>
      <c r="BJ26" s="199"/>
      <c r="BK26" s="199"/>
      <c r="BL26" s="199"/>
      <c r="BM26" s="199"/>
      <c r="BN26" s="199"/>
      <c r="BO26" s="193" t="str">
        <f t="shared" si="7"/>
        <v/>
      </c>
      <c r="BP26" s="199"/>
      <c r="BQ26" s="199"/>
      <c r="BR26" s="199"/>
      <c r="BS26" s="199"/>
      <c r="BT26" s="199"/>
      <c r="BU26" s="199"/>
      <c r="BV26" s="193" t="str">
        <f t="shared" si="8"/>
        <v/>
      </c>
      <c r="BW26" s="199"/>
      <c r="BX26" s="199"/>
      <c r="BY26" s="199"/>
      <c r="BZ26" s="199"/>
      <c r="CA26" s="199"/>
      <c r="CB26" s="199"/>
      <c r="CC26" s="193" t="str">
        <f t="shared" si="9"/>
        <v/>
      </c>
      <c r="CD26" s="199"/>
      <c r="CE26" s="199"/>
      <c r="CF26" s="199"/>
      <c r="CG26" s="199"/>
      <c r="CH26" s="199"/>
      <c r="CI26" s="199"/>
      <c r="CJ26" s="193" t="str">
        <f t="shared" si="10"/>
        <v/>
      </c>
      <c r="CK26" s="199"/>
      <c r="CL26" s="199"/>
      <c r="CM26" s="199"/>
      <c r="CN26" s="199"/>
      <c r="CO26" s="199"/>
      <c r="CP26" s="199"/>
      <c r="CQ26" s="193" t="str">
        <f t="shared" si="11"/>
        <v/>
      </c>
      <c r="CR26" s="199"/>
      <c r="CS26" s="199"/>
      <c r="CT26" s="199"/>
      <c r="CU26" s="199"/>
      <c r="CV26" s="199"/>
      <c r="CW26" s="199"/>
      <c r="CX26" s="193" t="str">
        <f t="shared" si="12"/>
        <v/>
      </c>
      <c r="CY26" s="199"/>
      <c r="CZ26" s="199"/>
      <c r="DA26" s="199"/>
      <c r="DB26" s="199"/>
      <c r="DC26" s="199"/>
      <c r="DD26" s="199"/>
      <c r="DE26" s="193" t="str">
        <f t="shared" si="13"/>
        <v/>
      </c>
      <c r="DF26" s="199"/>
      <c r="DG26" s="199"/>
      <c r="DH26" s="199"/>
      <c r="DI26" s="199"/>
      <c r="DJ26" s="199"/>
      <c r="DK26" s="199"/>
      <c r="DL26" s="193" t="str">
        <f t="shared" si="14"/>
        <v/>
      </c>
      <c r="DM26" s="199"/>
      <c r="DN26" s="199"/>
      <c r="DO26" s="199"/>
      <c r="DP26" s="199"/>
      <c r="DQ26" s="199"/>
      <c r="DR26" s="199"/>
      <c r="DS26" s="193" t="str">
        <f t="shared" si="15"/>
        <v/>
      </c>
      <c r="DT26" s="194" t="str">
        <f t="shared" si="16"/>
        <v/>
      </c>
      <c r="DU26" s="195" t="str">
        <f t="shared" si="17"/>
        <v/>
      </c>
      <c r="DV26" s="196" t="str">
        <f>IF(OR(C26="",E26=""),"",RANK(DT26,$DT$9:$DT$408)+COUNTIF(DT$9:DT26,DT26)-1)</f>
        <v/>
      </c>
      <c r="DW26" s="173"/>
    </row>
    <row r="27" spans="1:127" ht="20.100000000000001" customHeight="1">
      <c r="A27" s="173"/>
      <c r="B27" s="190" t="str">
        <f>BIODATA_SISWA!B28</f>
        <v/>
      </c>
      <c r="C27" s="191" t="str">
        <f>IF(BIODATA_SISWA!C28="","",BIODATA_SISWA!C28)</f>
        <v/>
      </c>
      <c r="D27" s="191" t="str">
        <f>IF(BIODATA_SISWA!L28="","",BIODATA_SISWA!L28)</f>
        <v/>
      </c>
      <c r="E27" s="199"/>
      <c r="F27" s="199"/>
      <c r="G27" s="199"/>
      <c r="H27" s="199"/>
      <c r="I27" s="199"/>
      <c r="J27" s="199"/>
      <c r="K27" s="193" t="str">
        <f t="shared" si="0"/>
        <v/>
      </c>
      <c r="L27" s="199"/>
      <c r="M27" s="199"/>
      <c r="N27" s="199"/>
      <c r="O27" s="199"/>
      <c r="P27" s="199"/>
      <c r="Q27" s="199"/>
      <c r="R27" s="193" t="str">
        <f t="shared" si="18"/>
        <v/>
      </c>
      <c r="S27" s="199"/>
      <c r="T27" s="199"/>
      <c r="U27" s="199"/>
      <c r="V27" s="199"/>
      <c r="W27" s="199"/>
      <c r="X27" s="199"/>
      <c r="Y27" s="193" t="str">
        <f t="shared" si="1"/>
        <v/>
      </c>
      <c r="Z27" s="199"/>
      <c r="AA27" s="199"/>
      <c r="AB27" s="199"/>
      <c r="AC27" s="199"/>
      <c r="AD27" s="199"/>
      <c r="AE27" s="199"/>
      <c r="AF27" s="193" t="str">
        <f t="shared" si="2"/>
        <v/>
      </c>
      <c r="AG27" s="199"/>
      <c r="AH27" s="199"/>
      <c r="AI27" s="199"/>
      <c r="AJ27" s="199"/>
      <c r="AK27" s="199"/>
      <c r="AL27" s="199"/>
      <c r="AM27" s="193" t="str">
        <f t="shared" si="3"/>
        <v/>
      </c>
      <c r="AN27" s="199"/>
      <c r="AO27" s="199"/>
      <c r="AP27" s="199"/>
      <c r="AQ27" s="199"/>
      <c r="AR27" s="199"/>
      <c r="AS27" s="199"/>
      <c r="AT27" s="193" t="str">
        <f t="shared" si="4"/>
        <v/>
      </c>
      <c r="AU27" s="199"/>
      <c r="AV27" s="199"/>
      <c r="AW27" s="199"/>
      <c r="AX27" s="199"/>
      <c r="AY27" s="199"/>
      <c r="AZ27" s="199"/>
      <c r="BA27" s="193" t="str">
        <f t="shared" si="5"/>
        <v/>
      </c>
      <c r="BB27" s="199"/>
      <c r="BC27" s="199"/>
      <c r="BD27" s="199"/>
      <c r="BE27" s="199"/>
      <c r="BF27" s="199"/>
      <c r="BG27" s="199"/>
      <c r="BH27" s="193" t="str">
        <f t="shared" si="6"/>
        <v/>
      </c>
      <c r="BI27" s="199"/>
      <c r="BJ27" s="199"/>
      <c r="BK27" s="199"/>
      <c r="BL27" s="199"/>
      <c r="BM27" s="199"/>
      <c r="BN27" s="199"/>
      <c r="BO27" s="193" t="str">
        <f t="shared" si="7"/>
        <v/>
      </c>
      <c r="BP27" s="199"/>
      <c r="BQ27" s="199"/>
      <c r="BR27" s="199"/>
      <c r="BS27" s="199"/>
      <c r="BT27" s="199"/>
      <c r="BU27" s="199"/>
      <c r="BV27" s="193" t="str">
        <f t="shared" si="8"/>
        <v/>
      </c>
      <c r="BW27" s="199"/>
      <c r="BX27" s="199"/>
      <c r="BY27" s="199"/>
      <c r="BZ27" s="199"/>
      <c r="CA27" s="199"/>
      <c r="CB27" s="199"/>
      <c r="CC27" s="193" t="str">
        <f t="shared" si="9"/>
        <v/>
      </c>
      <c r="CD27" s="199"/>
      <c r="CE27" s="199"/>
      <c r="CF27" s="199"/>
      <c r="CG27" s="199"/>
      <c r="CH27" s="199"/>
      <c r="CI27" s="199"/>
      <c r="CJ27" s="193" t="str">
        <f t="shared" si="10"/>
        <v/>
      </c>
      <c r="CK27" s="199"/>
      <c r="CL27" s="199"/>
      <c r="CM27" s="199"/>
      <c r="CN27" s="199"/>
      <c r="CO27" s="199"/>
      <c r="CP27" s="199"/>
      <c r="CQ27" s="193" t="str">
        <f t="shared" si="11"/>
        <v/>
      </c>
      <c r="CR27" s="199"/>
      <c r="CS27" s="199"/>
      <c r="CT27" s="199"/>
      <c r="CU27" s="199"/>
      <c r="CV27" s="199"/>
      <c r="CW27" s="199"/>
      <c r="CX27" s="193" t="str">
        <f t="shared" si="12"/>
        <v/>
      </c>
      <c r="CY27" s="199"/>
      <c r="CZ27" s="199"/>
      <c r="DA27" s="199"/>
      <c r="DB27" s="199"/>
      <c r="DC27" s="199"/>
      <c r="DD27" s="199"/>
      <c r="DE27" s="193" t="str">
        <f t="shared" si="13"/>
        <v/>
      </c>
      <c r="DF27" s="199"/>
      <c r="DG27" s="199"/>
      <c r="DH27" s="199"/>
      <c r="DI27" s="199"/>
      <c r="DJ27" s="199"/>
      <c r="DK27" s="199"/>
      <c r="DL27" s="193" t="str">
        <f t="shared" si="14"/>
        <v/>
      </c>
      <c r="DM27" s="199"/>
      <c r="DN27" s="199"/>
      <c r="DO27" s="199"/>
      <c r="DP27" s="199"/>
      <c r="DQ27" s="199"/>
      <c r="DR27" s="199"/>
      <c r="DS27" s="193" t="str">
        <f t="shared" si="15"/>
        <v/>
      </c>
      <c r="DT27" s="194" t="str">
        <f t="shared" si="16"/>
        <v/>
      </c>
      <c r="DU27" s="195" t="str">
        <f t="shared" si="17"/>
        <v/>
      </c>
      <c r="DV27" s="196" t="str">
        <f>IF(OR(C27="",E27=""),"",RANK(DT27,$DT$9:$DT$408)+COUNTIF(DT$9:DT27,DT27)-1)</f>
        <v/>
      </c>
      <c r="DW27" s="173"/>
    </row>
    <row r="28" spans="1:127" ht="20.100000000000001" customHeight="1">
      <c r="A28" s="173"/>
      <c r="B28" s="190" t="str">
        <f>BIODATA_SISWA!B29</f>
        <v/>
      </c>
      <c r="C28" s="191" t="str">
        <f>IF(BIODATA_SISWA!C29="","",BIODATA_SISWA!C29)</f>
        <v/>
      </c>
      <c r="D28" s="191" t="str">
        <f>IF(BIODATA_SISWA!L29="","",BIODATA_SISWA!L29)</f>
        <v/>
      </c>
      <c r="E28" s="199"/>
      <c r="F28" s="199"/>
      <c r="G28" s="199"/>
      <c r="H28" s="199"/>
      <c r="I28" s="199"/>
      <c r="J28" s="199"/>
      <c r="K28" s="193" t="str">
        <f t="shared" si="0"/>
        <v/>
      </c>
      <c r="L28" s="199"/>
      <c r="M28" s="199"/>
      <c r="N28" s="199"/>
      <c r="O28" s="199"/>
      <c r="P28" s="199"/>
      <c r="Q28" s="199"/>
      <c r="R28" s="193" t="str">
        <f t="shared" si="18"/>
        <v/>
      </c>
      <c r="S28" s="199"/>
      <c r="T28" s="199"/>
      <c r="U28" s="199"/>
      <c r="V28" s="199"/>
      <c r="W28" s="199"/>
      <c r="X28" s="199"/>
      <c r="Y28" s="193" t="str">
        <f t="shared" si="1"/>
        <v/>
      </c>
      <c r="Z28" s="199"/>
      <c r="AA28" s="199"/>
      <c r="AB28" s="199"/>
      <c r="AC28" s="199"/>
      <c r="AD28" s="199"/>
      <c r="AE28" s="199"/>
      <c r="AF28" s="193" t="str">
        <f t="shared" si="2"/>
        <v/>
      </c>
      <c r="AG28" s="199"/>
      <c r="AH28" s="199"/>
      <c r="AI28" s="199"/>
      <c r="AJ28" s="199"/>
      <c r="AK28" s="199"/>
      <c r="AL28" s="199"/>
      <c r="AM28" s="193" t="str">
        <f t="shared" si="3"/>
        <v/>
      </c>
      <c r="AN28" s="199"/>
      <c r="AO28" s="199"/>
      <c r="AP28" s="199"/>
      <c r="AQ28" s="199"/>
      <c r="AR28" s="199"/>
      <c r="AS28" s="199"/>
      <c r="AT28" s="193" t="str">
        <f t="shared" si="4"/>
        <v/>
      </c>
      <c r="AU28" s="199"/>
      <c r="AV28" s="199"/>
      <c r="AW28" s="199"/>
      <c r="AX28" s="199"/>
      <c r="AY28" s="199"/>
      <c r="AZ28" s="199"/>
      <c r="BA28" s="193" t="str">
        <f t="shared" si="5"/>
        <v/>
      </c>
      <c r="BB28" s="199"/>
      <c r="BC28" s="199"/>
      <c r="BD28" s="199"/>
      <c r="BE28" s="199"/>
      <c r="BF28" s="199"/>
      <c r="BG28" s="199"/>
      <c r="BH28" s="193" t="str">
        <f t="shared" si="6"/>
        <v/>
      </c>
      <c r="BI28" s="199"/>
      <c r="BJ28" s="199"/>
      <c r="BK28" s="199"/>
      <c r="BL28" s="199"/>
      <c r="BM28" s="199"/>
      <c r="BN28" s="199"/>
      <c r="BO28" s="193" t="str">
        <f t="shared" si="7"/>
        <v/>
      </c>
      <c r="BP28" s="199"/>
      <c r="BQ28" s="199"/>
      <c r="BR28" s="199"/>
      <c r="BS28" s="199"/>
      <c r="BT28" s="199"/>
      <c r="BU28" s="199"/>
      <c r="BV28" s="193" t="str">
        <f t="shared" si="8"/>
        <v/>
      </c>
      <c r="BW28" s="199"/>
      <c r="BX28" s="199"/>
      <c r="BY28" s="199"/>
      <c r="BZ28" s="199"/>
      <c r="CA28" s="199"/>
      <c r="CB28" s="199"/>
      <c r="CC28" s="193" t="str">
        <f t="shared" si="9"/>
        <v/>
      </c>
      <c r="CD28" s="199"/>
      <c r="CE28" s="199"/>
      <c r="CF28" s="199"/>
      <c r="CG28" s="199"/>
      <c r="CH28" s="199"/>
      <c r="CI28" s="199"/>
      <c r="CJ28" s="193" t="str">
        <f t="shared" si="10"/>
        <v/>
      </c>
      <c r="CK28" s="199"/>
      <c r="CL28" s="199"/>
      <c r="CM28" s="199"/>
      <c r="CN28" s="199"/>
      <c r="CO28" s="199"/>
      <c r="CP28" s="199"/>
      <c r="CQ28" s="193" t="str">
        <f t="shared" si="11"/>
        <v/>
      </c>
      <c r="CR28" s="199"/>
      <c r="CS28" s="199"/>
      <c r="CT28" s="199"/>
      <c r="CU28" s="199"/>
      <c r="CV28" s="199"/>
      <c r="CW28" s="199"/>
      <c r="CX28" s="193" t="str">
        <f t="shared" si="12"/>
        <v/>
      </c>
      <c r="CY28" s="199"/>
      <c r="CZ28" s="199"/>
      <c r="DA28" s="199"/>
      <c r="DB28" s="199"/>
      <c r="DC28" s="199"/>
      <c r="DD28" s="199"/>
      <c r="DE28" s="193" t="str">
        <f t="shared" si="13"/>
        <v/>
      </c>
      <c r="DF28" s="199"/>
      <c r="DG28" s="199"/>
      <c r="DH28" s="199"/>
      <c r="DI28" s="199"/>
      <c r="DJ28" s="199"/>
      <c r="DK28" s="199"/>
      <c r="DL28" s="193" t="str">
        <f t="shared" si="14"/>
        <v/>
      </c>
      <c r="DM28" s="199"/>
      <c r="DN28" s="199"/>
      <c r="DO28" s="199"/>
      <c r="DP28" s="199"/>
      <c r="DQ28" s="199"/>
      <c r="DR28" s="199"/>
      <c r="DS28" s="193" t="str">
        <f t="shared" si="15"/>
        <v/>
      </c>
      <c r="DT28" s="194" t="str">
        <f t="shared" si="16"/>
        <v/>
      </c>
      <c r="DU28" s="195" t="str">
        <f t="shared" si="17"/>
        <v/>
      </c>
      <c r="DV28" s="196" t="str">
        <f>IF(OR(C28="",E28=""),"",RANK(DT28,$DT$9:$DT$408)+COUNTIF(DT$9:DT28,DT28)-1)</f>
        <v/>
      </c>
      <c r="DW28" s="173"/>
    </row>
    <row r="29" spans="1:127" ht="20.100000000000001" customHeight="1">
      <c r="A29" s="173"/>
      <c r="B29" s="190" t="str">
        <f>BIODATA_SISWA!B30</f>
        <v/>
      </c>
      <c r="C29" s="191" t="str">
        <f>IF(BIODATA_SISWA!C30="","",BIODATA_SISWA!C30)</f>
        <v/>
      </c>
      <c r="D29" s="191" t="str">
        <f>IF(BIODATA_SISWA!L30="","",BIODATA_SISWA!L30)</f>
        <v/>
      </c>
      <c r="E29" s="199"/>
      <c r="F29" s="199"/>
      <c r="G29" s="199"/>
      <c r="H29" s="199"/>
      <c r="I29" s="199"/>
      <c r="J29" s="199"/>
      <c r="K29" s="193" t="str">
        <f t="shared" si="0"/>
        <v/>
      </c>
      <c r="L29" s="199"/>
      <c r="M29" s="199"/>
      <c r="N29" s="199"/>
      <c r="O29" s="199"/>
      <c r="P29" s="199"/>
      <c r="Q29" s="199"/>
      <c r="R29" s="193" t="str">
        <f t="shared" si="18"/>
        <v/>
      </c>
      <c r="S29" s="199"/>
      <c r="T29" s="199"/>
      <c r="U29" s="199"/>
      <c r="V29" s="199"/>
      <c r="W29" s="199"/>
      <c r="X29" s="199"/>
      <c r="Y29" s="193" t="str">
        <f t="shared" si="1"/>
        <v/>
      </c>
      <c r="Z29" s="199"/>
      <c r="AA29" s="199"/>
      <c r="AB29" s="199"/>
      <c r="AC29" s="199"/>
      <c r="AD29" s="199"/>
      <c r="AE29" s="199"/>
      <c r="AF29" s="193" t="str">
        <f t="shared" si="2"/>
        <v/>
      </c>
      <c r="AG29" s="199"/>
      <c r="AH29" s="199"/>
      <c r="AI29" s="199"/>
      <c r="AJ29" s="199"/>
      <c r="AK29" s="199"/>
      <c r="AL29" s="199"/>
      <c r="AM29" s="193" t="str">
        <f t="shared" si="3"/>
        <v/>
      </c>
      <c r="AN29" s="199"/>
      <c r="AO29" s="199"/>
      <c r="AP29" s="199"/>
      <c r="AQ29" s="199"/>
      <c r="AR29" s="199"/>
      <c r="AS29" s="199"/>
      <c r="AT29" s="193" t="str">
        <f t="shared" si="4"/>
        <v/>
      </c>
      <c r="AU29" s="199"/>
      <c r="AV29" s="199"/>
      <c r="AW29" s="199"/>
      <c r="AX29" s="199"/>
      <c r="AY29" s="199"/>
      <c r="AZ29" s="199"/>
      <c r="BA29" s="193" t="str">
        <f t="shared" si="5"/>
        <v/>
      </c>
      <c r="BB29" s="199"/>
      <c r="BC29" s="199"/>
      <c r="BD29" s="199"/>
      <c r="BE29" s="199"/>
      <c r="BF29" s="199"/>
      <c r="BG29" s="199"/>
      <c r="BH29" s="193" t="str">
        <f t="shared" si="6"/>
        <v/>
      </c>
      <c r="BI29" s="199"/>
      <c r="BJ29" s="199"/>
      <c r="BK29" s="199"/>
      <c r="BL29" s="199"/>
      <c r="BM29" s="199"/>
      <c r="BN29" s="199"/>
      <c r="BO29" s="193" t="str">
        <f t="shared" si="7"/>
        <v/>
      </c>
      <c r="BP29" s="199"/>
      <c r="BQ29" s="199"/>
      <c r="BR29" s="199"/>
      <c r="BS29" s="199"/>
      <c r="BT29" s="199"/>
      <c r="BU29" s="199"/>
      <c r="BV29" s="193" t="str">
        <f t="shared" si="8"/>
        <v/>
      </c>
      <c r="BW29" s="199"/>
      <c r="BX29" s="199"/>
      <c r="BY29" s="199"/>
      <c r="BZ29" s="199"/>
      <c r="CA29" s="199"/>
      <c r="CB29" s="199"/>
      <c r="CC29" s="193" t="str">
        <f t="shared" si="9"/>
        <v/>
      </c>
      <c r="CD29" s="199"/>
      <c r="CE29" s="199"/>
      <c r="CF29" s="199"/>
      <c r="CG29" s="199"/>
      <c r="CH29" s="199"/>
      <c r="CI29" s="199"/>
      <c r="CJ29" s="193" t="str">
        <f t="shared" si="10"/>
        <v/>
      </c>
      <c r="CK29" s="199"/>
      <c r="CL29" s="199"/>
      <c r="CM29" s="199"/>
      <c r="CN29" s="199"/>
      <c r="CO29" s="199"/>
      <c r="CP29" s="199"/>
      <c r="CQ29" s="193" t="str">
        <f t="shared" si="11"/>
        <v/>
      </c>
      <c r="CR29" s="199"/>
      <c r="CS29" s="199"/>
      <c r="CT29" s="199"/>
      <c r="CU29" s="199"/>
      <c r="CV29" s="199"/>
      <c r="CW29" s="199"/>
      <c r="CX29" s="193" t="str">
        <f t="shared" si="12"/>
        <v/>
      </c>
      <c r="CY29" s="199"/>
      <c r="CZ29" s="199"/>
      <c r="DA29" s="199"/>
      <c r="DB29" s="199"/>
      <c r="DC29" s="199"/>
      <c r="DD29" s="199"/>
      <c r="DE29" s="193" t="str">
        <f t="shared" si="13"/>
        <v/>
      </c>
      <c r="DF29" s="199"/>
      <c r="DG29" s="199"/>
      <c r="DH29" s="199"/>
      <c r="DI29" s="199"/>
      <c r="DJ29" s="199"/>
      <c r="DK29" s="199"/>
      <c r="DL29" s="193" t="str">
        <f t="shared" si="14"/>
        <v/>
      </c>
      <c r="DM29" s="199"/>
      <c r="DN29" s="199"/>
      <c r="DO29" s="199"/>
      <c r="DP29" s="199"/>
      <c r="DQ29" s="199"/>
      <c r="DR29" s="199"/>
      <c r="DS29" s="193" t="str">
        <f t="shared" si="15"/>
        <v/>
      </c>
      <c r="DT29" s="194" t="str">
        <f t="shared" si="16"/>
        <v/>
      </c>
      <c r="DU29" s="195" t="str">
        <f t="shared" si="17"/>
        <v/>
      </c>
      <c r="DV29" s="196" t="str">
        <f>IF(OR(C29="",E29=""),"",RANK(DT29,$DT$9:$DT$408)+COUNTIF(DT$9:DT29,DT29)-1)</f>
        <v/>
      </c>
      <c r="DW29" s="173"/>
    </row>
    <row r="30" spans="1:127" ht="20.100000000000001" customHeight="1">
      <c r="A30" s="173"/>
      <c r="B30" s="190" t="str">
        <f>BIODATA_SISWA!B31</f>
        <v/>
      </c>
      <c r="C30" s="191" t="str">
        <f>IF(BIODATA_SISWA!C31="","",BIODATA_SISWA!C31)</f>
        <v/>
      </c>
      <c r="D30" s="191" t="str">
        <f>IF(BIODATA_SISWA!L31="","",BIODATA_SISWA!L31)</f>
        <v/>
      </c>
      <c r="E30" s="199"/>
      <c r="F30" s="199"/>
      <c r="G30" s="199"/>
      <c r="H30" s="199"/>
      <c r="I30" s="199"/>
      <c r="J30" s="199"/>
      <c r="K30" s="193" t="str">
        <f t="shared" si="0"/>
        <v/>
      </c>
      <c r="L30" s="199"/>
      <c r="M30" s="199"/>
      <c r="N30" s="199"/>
      <c r="O30" s="199"/>
      <c r="P30" s="199"/>
      <c r="Q30" s="199"/>
      <c r="R30" s="193" t="str">
        <f t="shared" si="18"/>
        <v/>
      </c>
      <c r="S30" s="199"/>
      <c r="T30" s="199"/>
      <c r="U30" s="199"/>
      <c r="V30" s="199"/>
      <c r="W30" s="199"/>
      <c r="X30" s="199"/>
      <c r="Y30" s="193" t="str">
        <f t="shared" si="1"/>
        <v/>
      </c>
      <c r="Z30" s="199"/>
      <c r="AA30" s="199"/>
      <c r="AB30" s="199"/>
      <c r="AC30" s="199"/>
      <c r="AD30" s="199"/>
      <c r="AE30" s="199"/>
      <c r="AF30" s="193" t="str">
        <f t="shared" si="2"/>
        <v/>
      </c>
      <c r="AG30" s="199"/>
      <c r="AH30" s="199"/>
      <c r="AI30" s="199"/>
      <c r="AJ30" s="199"/>
      <c r="AK30" s="199"/>
      <c r="AL30" s="199"/>
      <c r="AM30" s="193" t="str">
        <f t="shared" si="3"/>
        <v/>
      </c>
      <c r="AN30" s="199"/>
      <c r="AO30" s="199"/>
      <c r="AP30" s="199"/>
      <c r="AQ30" s="199"/>
      <c r="AR30" s="199"/>
      <c r="AS30" s="199"/>
      <c r="AT30" s="193" t="str">
        <f t="shared" si="4"/>
        <v/>
      </c>
      <c r="AU30" s="199"/>
      <c r="AV30" s="199"/>
      <c r="AW30" s="199"/>
      <c r="AX30" s="199"/>
      <c r="AY30" s="199"/>
      <c r="AZ30" s="199"/>
      <c r="BA30" s="193" t="str">
        <f t="shared" si="5"/>
        <v/>
      </c>
      <c r="BB30" s="199"/>
      <c r="BC30" s="199"/>
      <c r="BD30" s="199"/>
      <c r="BE30" s="199"/>
      <c r="BF30" s="199"/>
      <c r="BG30" s="199"/>
      <c r="BH30" s="193" t="str">
        <f t="shared" si="6"/>
        <v/>
      </c>
      <c r="BI30" s="199"/>
      <c r="BJ30" s="199"/>
      <c r="BK30" s="199"/>
      <c r="BL30" s="199"/>
      <c r="BM30" s="199"/>
      <c r="BN30" s="199"/>
      <c r="BO30" s="193" t="str">
        <f t="shared" si="7"/>
        <v/>
      </c>
      <c r="BP30" s="199"/>
      <c r="BQ30" s="199"/>
      <c r="BR30" s="199"/>
      <c r="BS30" s="199"/>
      <c r="BT30" s="199"/>
      <c r="BU30" s="199"/>
      <c r="BV30" s="193" t="str">
        <f t="shared" si="8"/>
        <v/>
      </c>
      <c r="BW30" s="199"/>
      <c r="BX30" s="199"/>
      <c r="BY30" s="199"/>
      <c r="BZ30" s="199"/>
      <c r="CA30" s="199"/>
      <c r="CB30" s="199"/>
      <c r="CC30" s="193" t="str">
        <f t="shared" si="9"/>
        <v/>
      </c>
      <c r="CD30" s="199"/>
      <c r="CE30" s="199"/>
      <c r="CF30" s="199"/>
      <c r="CG30" s="199"/>
      <c r="CH30" s="199"/>
      <c r="CI30" s="199"/>
      <c r="CJ30" s="193" t="str">
        <f t="shared" si="10"/>
        <v/>
      </c>
      <c r="CK30" s="199"/>
      <c r="CL30" s="199"/>
      <c r="CM30" s="199"/>
      <c r="CN30" s="199"/>
      <c r="CO30" s="199"/>
      <c r="CP30" s="199"/>
      <c r="CQ30" s="193" t="str">
        <f t="shared" si="11"/>
        <v/>
      </c>
      <c r="CR30" s="199"/>
      <c r="CS30" s="199"/>
      <c r="CT30" s="199"/>
      <c r="CU30" s="199"/>
      <c r="CV30" s="199"/>
      <c r="CW30" s="199"/>
      <c r="CX30" s="193" t="str">
        <f t="shared" si="12"/>
        <v/>
      </c>
      <c r="CY30" s="199"/>
      <c r="CZ30" s="199"/>
      <c r="DA30" s="199"/>
      <c r="DB30" s="199"/>
      <c r="DC30" s="199"/>
      <c r="DD30" s="199"/>
      <c r="DE30" s="193" t="str">
        <f t="shared" si="13"/>
        <v/>
      </c>
      <c r="DF30" s="199"/>
      <c r="DG30" s="199"/>
      <c r="DH30" s="199"/>
      <c r="DI30" s="199"/>
      <c r="DJ30" s="199"/>
      <c r="DK30" s="199"/>
      <c r="DL30" s="193" t="str">
        <f t="shared" si="14"/>
        <v/>
      </c>
      <c r="DM30" s="199"/>
      <c r="DN30" s="199"/>
      <c r="DO30" s="199"/>
      <c r="DP30" s="199"/>
      <c r="DQ30" s="199"/>
      <c r="DR30" s="199"/>
      <c r="DS30" s="193" t="str">
        <f t="shared" si="15"/>
        <v/>
      </c>
      <c r="DT30" s="194" t="str">
        <f t="shared" si="16"/>
        <v/>
      </c>
      <c r="DU30" s="195" t="str">
        <f t="shared" si="17"/>
        <v/>
      </c>
      <c r="DV30" s="196" t="str">
        <f>IF(OR(C30="",E30=""),"",RANK(DT30,$DT$9:$DT$408)+COUNTIF(DT$9:DT30,DT30)-1)</f>
        <v/>
      </c>
      <c r="DW30" s="173"/>
    </row>
    <row r="31" spans="1:127" ht="20.100000000000001" customHeight="1">
      <c r="A31" s="173"/>
      <c r="B31" s="190" t="str">
        <f>BIODATA_SISWA!B32</f>
        <v/>
      </c>
      <c r="C31" s="191" t="str">
        <f>IF(BIODATA_SISWA!C32="","",BIODATA_SISWA!C32)</f>
        <v/>
      </c>
      <c r="D31" s="191" t="str">
        <f>IF(BIODATA_SISWA!L32="","",BIODATA_SISWA!L32)</f>
        <v/>
      </c>
      <c r="E31" s="199"/>
      <c r="F31" s="199"/>
      <c r="G31" s="199"/>
      <c r="H31" s="199"/>
      <c r="I31" s="199"/>
      <c r="J31" s="199"/>
      <c r="K31" s="193" t="str">
        <f t="shared" si="0"/>
        <v/>
      </c>
      <c r="L31" s="199"/>
      <c r="M31" s="199"/>
      <c r="N31" s="199"/>
      <c r="O31" s="199"/>
      <c r="P31" s="199"/>
      <c r="Q31" s="199"/>
      <c r="R31" s="193" t="str">
        <f t="shared" si="18"/>
        <v/>
      </c>
      <c r="S31" s="199"/>
      <c r="T31" s="199"/>
      <c r="U31" s="199"/>
      <c r="V31" s="199"/>
      <c r="W31" s="199"/>
      <c r="X31" s="199"/>
      <c r="Y31" s="193" t="str">
        <f t="shared" si="1"/>
        <v/>
      </c>
      <c r="Z31" s="199"/>
      <c r="AA31" s="199"/>
      <c r="AB31" s="199"/>
      <c r="AC31" s="199"/>
      <c r="AD31" s="199"/>
      <c r="AE31" s="199"/>
      <c r="AF31" s="193" t="str">
        <f t="shared" si="2"/>
        <v/>
      </c>
      <c r="AG31" s="199"/>
      <c r="AH31" s="199"/>
      <c r="AI31" s="199"/>
      <c r="AJ31" s="199"/>
      <c r="AK31" s="199"/>
      <c r="AL31" s="199"/>
      <c r="AM31" s="193" t="str">
        <f t="shared" si="3"/>
        <v/>
      </c>
      <c r="AN31" s="199"/>
      <c r="AO31" s="199"/>
      <c r="AP31" s="199"/>
      <c r="AQ31" s="199"/>
      <c r="AR31" s="199"/>
      <c r="AS31" s="199"/>
      <c r="AT31" s="193" t="str">
        <f t="shared" si="4"/>
        <v/>
      </c>
      <c r="AU31" s="199"/>
      <c r="AV31" s="199"/>
      <c r="AW31" s="199"/>
      <c r="AX31" s="199"/>
      <c r="AY31" s="199"/>
      <c r="AZ31" s="199"/>
      <c r="BA31" s="193" t="str">
        <f t="shared" si="5"/>
        <v/>
      </c>
      <c r="BB31" s="199"/>
      <c r="BC31" s="199"/>
      <c r="BD31" s="199"/>
      <c r="BE31" s="199"/>
      <c r="BF31" s="199"/>
      <c r="BG31" s="199"/>
      <c r="BH31" s="193" t="str">
        <f t="shared" si="6"/>
        <v/>
      </c>
      <c r="BI31" s="199"/>
      <c r="BJ31" s="199"/>
      <c r="BK31" s="199"/>
      <c r="BL31" s="199"/>
      <c r="BM31" s="199"/>
      <c r="BN31" s="199"/>
      <c r="BO31" s="193" t="str">
        <f t="shared" si="7"/>
        <v/>
      </c>
      <c r="BP31" s="199"/>
      <c r="BQ31" s="199"/>
      <c r="BR31" s="199"/>
      <c r="BS31" s="199"/>
      <c r="BT31" s="199"/>
      <c r="BU31" s="199"/>
      <c r="BV31" s="193" t="str">
        <f t="shared" si="8"/>
        <v/>
      </c>
      <c r="BW31" s="199"/>
      <c r="BX31" s="199"/>
      <c r="BY31" s="199"/>
      <c r="BZ31" s="199"/>
      <c r="CA31" s="199"/>
      <c r="CB31" s="199"/>
      <c r="CC31" s="193" t="str">
        <f t="shared" si="9"/>
        <v/>
      </c>
      <c r="CD31" s="199"/>
      <c r="CE31" s="199"/>
      <c r="CF31" s="199"/>
      <c r="CG31" s="199"/>
      <c r="CH31" s="199"/>
      <c r="CI31" s="199"/>
      <c r="CJ31" s="193" t="str">
        <f t="shared" si="10"/>
        <v/>
      </c>
      <c r="CK31" s="199"/>
      <c r="CL31" s="199"/>
      <c r="CM31" s="199"/>
      <c r="CN31" s="199"/>
      <c r="CO31" s="199"/>
      <c r="CP31" s="199"/>
      <c r="CQ31" s="193" t="str">
        <f t="shared" si="11"/>
        <v/>
      </c>
      <c r="CR31" s="199"/>
      <c r="CS31" s="199"/>
      <c r="CT31" s="199"/>
      <c r="CU31" s="199"/>
      <c r="CV31" s="199"/>
      <c r="CW31" s="199"/>
      <c r="CX31" s="193" t="str">
        <f t="shared" si="12"/>
        <v/>
      </c>
      <c r="CY31" s="199"/>
      <c r="CZ31" s="199"/>
      <c r="DA31" s="199"/>
      <c r="DB31" s="199"/>
      <c r="DC31" s="199"/>
      <c r="DD31" s="199"/>
      <c r="DE31" s="193" t="str">
        <f t="shared" si="13"/>
        <v/>
      </c>
      <c r="DF31" s="199"/>
      <c r="DG31" s="199"/>
      <c r="DH31" s="199"/>
      <c r="DI31" s="199"/>
      <c r="DJ31" s="199"/>
      <c r="DK31" s="199"/>
      <c r="DL31" s="193" t="str">
        <f t="shared" si="14"/>
        <v/>
      </c>
      <c r="DM31" s="199"/>
      <c r="DN31" s="199"/>
      <c r="DO31" s="199"/>
      <c r="DP31" s="199"/>
      <c r="DQ31" s="199"/>
      <c r="DR31" s="199"/>
      <c r="DS31" s="193" t="str">
        <f t="shared" si="15"/>
        <v/>
      </c>
      <c r="DT31" s="194" t="str">
        <f t="shared" si="16"/>
        <v/>
      </c>
      <c r="DU31" s="195" t="str">
        <f t="shared" si="17"/>
        <v/>
      </c>
      <c r="DV31" s="196" t="str">
        <f>IF(OR(C31="",E31=""),"",RANK(DT31,$DT$9:$DT$408)+COUNTIF(DT$9:DT31,DT31)-1)</f>
        <v/>
      </c>
      <c r="DW31" s="173"/>
    </row>
    <row r="32" spans="1:127" ht="20.100000000000001" customHeight="1">
      <c r="A32" s="173"/>
      <c r="B32" s="190" t="str">
        <f>BIODATA_SISWA!B33</f>
        <v/>
      </c>
      <c r="C32" s="191" t="str">
        <f>IF(BIODATA_SISWA!C33="","",BIODATA_SISWA!C33)</f>
        <v/>
      </c>
      <c r="D32" s="191" t="str">
        <f>IF(BIODATA_SISWA!L33="","",BIODATA_SISWA!L33)</f>
        <v/>
      </c>
      <c r="E32" s="199"/>
      <c r="F32" s="199"/>
      <c r="G32" s="199"/>
      <c r="H32" s="199"/>
      <c r="I32" s="199"/>
      <c r="J32" s="199"/>
      <c r="K32" s="193" t="str">
        <f t="shared" si="0"/>
        <v/>
      </c>
      <c r="L32" s="199"/>
      <c r="M32" s="199"/>
      <c r="N32" s="199"/>
      <c r="O32" s="199"/>
      <c r="P32" s="199"/>
      <c r="Q32" s="199"/>
      <c r="R32" s="193" t="str">
        <f t="shared" si="18"/>
        <v/>
      </c>
      <c r="S32" s="199"/>
      <c r="T32" s="199"/>
      <c r="U32" s="199"/>
      <c r="V32" s="199"/>
      <c r="W32" s="199"/>
      <c r="X32" s="199"/>
      <c r="Y32" s="193" t="str">
        <f t="shared" si="1"/>
        <v/>
      </c>
      <c r="Z32" s="199"/>
      <c r="AA32" s="199"/>
      <c r="AB32" s="199"/>
      <c r="AC32" s="199"/>
      <c r="AD32" s="199"/>
      <c r="AE32" s="199"/>
      <c r="AF32" s="193" t="str">
        <f t="shared" si="2"/>
        <v/>
      </c>
      <c r="AG32" s="199"/>
      <c r="AH32" s="199"/>
      <c r="AI32" s="199"/>
      <c r="AJ32" s="199"/>
      <c r="AK32" s="199"/>
      <c r="AL32" s="199"/>
      <c r="AM32" s="193" t="str">
        <f t="shared" si="3"/>
        <v/>
      </c>
      <c r="AN32" s="199"/>
      <c r="AO32" s="199"/>
      <c r="AP32" s="199"/>
      <c r="AQ32" s="199"/>
      <c r="AR32" s="199"/>
      <c r="AS32" s="199"/>
      <c r="AT32" s="193" t="str">
        <f t="shared" si="4"/>
        <v/>
      </c>
      <c r="AU32" s="199"/>
      <c r="AV32" s="199"/>
      <c r="AW32" s="199"/>
      <c r="AX32" s="199"/>
      <c r="AY32" s="199"/>
      <c r="AZ32" s="199"/>
      <c r="BA32" s="193" t="str">
        <f t="shared" si="5"/>
        <v/>
      </c>
      <c r="BB32" s="199"/>
      <c r="BC32" s="199"/>
      <c r="BD32" s="199"/>
      <c r="BE32" s="199"/>
      <c r="BF32" s="199"/>
      <c r="BG32" s="199"/>
      <c r="BH32" s="193" t="str">
        <f t="shared" si="6"/>
        <v/>
      </c>
      <c r="BI32" s="199"/>
      <c r="BJ32" s="199"/>
      <c r="BK32" s="199"/>
      <c r="BL32" s="199"/>
      <c r="BM32" s="199"/>
      <c r="BN32" s="199"/>
      <c r="BO32" s="193" t="str">
        <f t="shared" si="7"/>
        <v/>
      </c>
      <c r="BP32" s="199"/>
      <c r="BQ32" s="199"/>
      <c r="BR32" s="199"/>
      <c r="BS32" s="199"/>
      <c r="BT32" s="199"/>
      <c r="BU32" s="199"/>
      <c r="BV32" s="193" t="str">
        <f t="shared" si="8"/>
        <v/>
      </c>
      <c r="BW32" s="199"/>
      <c r="BX32" s="199"/>
      <c r="BY32" s="199"/>
      <c r="BZ32" s="199"/>
      <c r="CA32" s="199"/>
      <c r="CB32" s="199"/>
      <c r="CC32" s="193" t="str">
        <f t="shared" si="9"/>
        <v/>
      </c>
      <c r="CD32" s="199"/>
      <c r="CE32" s="199"/>
      <c r="CF32" s="199"/>
      <c r="CG32" s="199"/>
      <c r="CH32" s="199"/>
      <c r="CI32" s="199"/>
      <c r="CJ32" s="193" t="str">
        <f t="shared" si="10"/>
        <v/>
      </c>
      <c r="CK32" s="199"/>
      <c r="CL32" s="199"/>
      <c r="CM32" s="199"/>
      <c r="CN32" s="199"/>
      <c r="CO32" s="199"/>
      <c r="CP32" s="199"/>
      <c r="CQ32" s="193" t="str">
        <f t="shared" si="11"/>
        <v/>
      </c>
      <c r="CR32" s="199"/>
      <c r="CS32" s="199"/>
      <c r="CT32" s="199"/>
      <c r="CU32" s="199"/>
      <c r="CV32" s="199"/>
      <c r="CW32" s="199"/>
      <c r="CX32" s="193" t="str">
        <f t="shared" si="12"/>
        <v/>
      </c>
      <c r="CY32" s="199"/>
      <c r="CZ32" s="199"/>
      <c r="DA32" s="199"/>
      <c r="DB32" s="199"/>
      <c r="DC32" s="199"/>
      <c r="DD32" s="199"/>
      <c r="DE32" s="193" t="str">
        <f t="shared" si="13"/>
        <v/>
      </c>
      <c r="DF32" s="199"/>
      <c r="DG32" s="199"/>
      <c r="DH32" s="199"/>
      <c r="DI32" s="199"/>
      <c r="DJ32" s="199"/>
      <c r="DK32" s="199"/>
      <c r="DL32" s="193" t="str">
        <f t="shared" si="14"/>
        <v/>
      </c>
      <c r="DM32" s="199"/>
      <c r="DN32" s="199"/>
      <c r="DO32" s="199"/>
      <c r="DP32" s="199"/>
      <c r="DQ32" s="199"/>
      <c r="DR32" s="199"/>
      <c r="DS32" s="193" t="str">
        <f t="shared" si="15"/>
        <v/>
      </c>
      <c r="DT32" s="194" t="str">
        <f t="shared" si="16"/>
        <v/>
      </c>
      <c r="DU32" s="195" t="str">
        <f t="shared" si="17"/>
        <v/>
      </c>
      <c r="DV32" s="196" t="str">
        <f>IF(OR(C32="",E32=""),"",RANK(DT32,$DT$9:$DT$408)+COUNTIF(DT$9:DT32,DT32)-1)</f>
        <v/>
      </c>
      <c r="DW32" s="173"/>
    </row>
    <row r="33" spans="1:127" ht="20.100000000000001" customHeight="1">
      <c r="A33" s="173"/>
      <c r="B33" s="190" t="str">
        <f>BIODATA_SISWA!B34</f>
        <v/>
      </c>
      <c r="C33" s="191" t="str">
        <f>IF(BIODATA_SISWA!C34="","",BIODATA_SISWA!C34)</f>
        <v/>
      </c>
      <c r="D33" s="191" t="str">
        <f>IF(BIODATA_SISWA!L34="","",BIODATA_SISWA!L34)</f>
        <v/>
      </c>
      <c r="E33" s="199"/>
      <c r="F33" s="199"/>
      <c r="G33" s="199"/>
      <c r="H33" s="199"/>
      <c r="I33" s="199"/>
      <c r="J33" s="199"/>
      <c r="K33" s="193" t="str">
        <f t="shared" si="0"/>
        <v/>
      </c>
      <c r="L33" s="199"/>
      <c r="M33" s="199"/>
      <c r="N33" s="199"/>
      <c r="O33" s="199"/>
      <c r="P33" s="199"/>
      <c r="Q33" s="199"/>
      <c r="R33" s="193" t="str">
        <f t="shared" si="18"/>
        <v/>
      </c>
      <c r="S33" s="199"/>
      <c r="T33" s="199"/>
      <c r="U33" s="199"/>
      <c r="V33" s="199"/>
      <c r="W33" s="199"/>
      <c r="X33" s="199"/>
      <c r="Y33" s="193" t="str">
        <f t="shared" si="1"/>
        <v/>
      </c>
      <c r="Z33" s="199"/>
      <c r="AA33" s="199"/>
      <c r="AB33" s="199"/>
      <c r="AC33" s="199"/>
      <c r="AD33" s="199"/>
      <c r="AE33" s="199"/>
      <c r="AF33" s="193" t="str">
        <f t="shared" si="2"/>
        <v/>
      </c>
      <c r="AG33" s="199"/>
      <c r="AH33" s="199"/>
      <c r="AI33" s="199"/>
      <c r="AJ33" s="199"/>
      <c r="AK33" s="199"/>
      <c r="AL33" s="199"/>
      <c r="AM33" s="193" t="str">
        <f t="shared" si="3"/>
        <v/>
      </c>
      <c r="AN33" s="199"/>
      <c r="AO33" s="199"/>
      <c r="AP33" s="199"/>
      <c r="AQ33" s="199"/>
      <c r="AR33" s="199"/>
      <c r="AS33" s="199"/>
      <c r="AT33" s="193" t="str">
        <f t="shared" si="4"/>
        <v/>
      </c>
      <c r="AU33" s="199"/>
      <c r="AV33" s="199"/>
      <c r="AW33" s="199"/>
      <c r="AX33" s="199"/>
      <c r="AY33" s="199"/>
      <c r="AZ33" s="199"/>
      <c r="BA33" s="193" t="str">
        <f t="shared" si="5"/>
        <v/>
      </c>
      <c r="BB33" s="199"/>
      <c r="BC33" s="199"/>
      <c r="BD33" s="199"/>
      <c r="BE33" s="199"/>
      <c r="BF33" s="199"/>
      <c r="BG33" s="199"/>
      <c r="BH33" s="193" t="str">
        <f t="shared" si="6"/>
        <v/>
      </c>
      <c r="BI33" s="199"/>
      <c r="BJ33" s="199"/>
      <c r="BK33" s="199"/>
      <c r="BL33" s="199"/>
      <c r="BM33" s="199"/>
      <c r="BN33" s="199"/>
      <c r="BO33" s="193" t="str">
        <f t="shared" si="7"/>
        <v/>
      </c>
      <c r="BP33" s="199"/>
      <c r="BQ33" s="199"/>
      <c r="BR33" s="199"/>
      <c r="BS33" s="199"/>
      <c r="BT33" s="199"/>
      <c r="BU33" s="199"/>
      <c r="BV33" s="193" t="str">
        <f t="shared" si="8"/>
        <v/>
      </c>
      <c r="BW33" s="199"/>
      <c r="BX33" s="199"/>
      <c r="BY33" s="199"/>
      <c r="BZ33" s="199"/>
      <c r="CA33" s="199"/>
      <c r="CB33" s="199"/>
      <c r="CC33" s="193" t="str">
        <f t="shared" si="9"/>
        <v/>
      </c>
      <c r="CD33" s="199"/>
      <c r="CE33" s="199"/>
      <c r="CF33" s="199"/>
      <c r="CG33" s="199"/>
      <c r="CH33" s="199"/>
      <c r="CI33" s="199"/>
      <c r="CJ33" s="193" t="str">
        <f t="shared" si="10"/>
        <v/>
      </c>
      <c r="CK33" s="199"/>
      <c r="CL33" s="199"/>
      <c r="CM33" s="199"/>
      <c r="CN33" s="199"/>
      <c r="CO33" s="199"/>
      <c r="CP33" s="199"/>
      <c r="CQ33" s="193" t="str">
        <f t="shared" si="11"/>
        <v/>
      </c>
      <c r="CR33" s="199"/>
      <c r="CS33" s="199"/>
      <c r="CT33" s="199"/>
      <c r="CU33" s="199"/>
      <c r="CV33" s="199"/>
      <c r="CW33" s="199"/>
      <c r="CX33" s="193" t="str">
        <f t="shared" si="12"/>
        <v/>
      </c>
      <c r="CY33" s="199"/>
      <c r="CZ33" s="199"/>
      <c r="DA33" s="199"/>
      <c r="DB33" s="199"/>
      <c r="DC33" s="199"/>
      <c r="DD33" s="199"/>
      <c r="DE33" s="193" t="str">
        <f t="shared" si="13"/>
        <v/>
      </c>
      <c r="DF33" s="199"/>
      <c r="DG33" s="199"/>
      <c r="DH33" s="199"/>
      <c r="DI33" s="199"/>
      <c r="DJ33" s="199"/>
      <c r="DK33" s="199"/>
      <c r="DL33" s="193" t="str">
        <f t="shared" si="14"/>
        <v/>
      </c>
      <c r="DM33" s="199"/>
      <c r="DN33" s="199"/>
      <c r="DO33" s="199"/>
      <c r="DP33" s="199"/>
      <c r="DQ33" s="199"/>
      <c r="DR33" s="199"/>
      <c r="DS33" s="193" t="str">
        <f t="shared" si="15"/>
        <v/>
      </c>
      <c r="DT33" s="194" t="str">
        <f t="shared" si="16"/>
        <v/>
      </c>
      <c r="DU33" s="195" t="str">
        <f t="shared" si="17"/>
        <v/>
      </c>
      <c r="DV33" s="196" t="str">
        <f>IF(OR(C33="",E33=""),"",RANK(DT33,$DT$9:$DT$408)+COUNTIF(DT$9:DT33,DT33)-1)</f>
        <v/>
      </c>
      <c r="DW33" s="173"/>
    </row>
    <row r="34" spans="1:127" ht="20.100000000000001" customHeight="1">
      <c r="A34" s="173"/>
      <c r="B34" s="190" t="str">
        <f>BIODATA_SISWA!B35</f>
        <v/>
      </c>
      <c r="C34" s="191" t="str">
        <f>IF(BIODATA_SISWA!C35="","",BIODATA_SISWA!C35)</f>
        <v/>
      </c>
      <c r="D34" s="191" t="str">
        <f>IF(BIODATA_SISWA!L35="","",BIODATA_SISWA!L35)</f>
        <v/>
      </c>
      <c r="E34" s="199"/>
      <c r="F34" s="199"/>
      <c r="G34" s="199"/>
      <c r="H34" s="199"/>
      <c r="I34" s="199"/>
      <c r="J34" s="199"/>
      <c r="K34" s="193" t="str">
        <f t="shared" si="0"/>
        <v/>
      </c>
      <c r="L34" s="199"/>
      <c r="M34" s="199"/>
      <c r="N34" s="199"/>
      <c r="O34" s="199"/>
      <c r="P34" s="199"/>
      <c r="Q34" s="199"/>
      <c r="R34" s="193" t="str">
        <f t="shared" si="18"/>
        <v/>
      </c>
      <c r="S34" s="199"/>
      <c r="T34" s="199"/>
      <c r="U34" s="199"/>
      <c r="V34" s="199"/>
      <c r="W34" s="199"/>
      <c r="X34" s="199"/>
      <c r="Y34" s="193" t="str">
        <f t="shared" si="1"/>
        <v/>
      </c>
      <c r="Z34" s="199"/>
      <c r="AA34" s="199"/>
      <c r="AB34" s="199"/>
      <c r="AC34" s="199"/>
      <c r="AD34" s="199"/>
      <c r="AE34" s="199"/>
      <c r="AF34" s="193" t="str">
        <f t="shared" si="2"/>
        <v/>
      </c>
      <c r="AG34" s="199"/>
      <c r="AH34" s="199"/>
      <c r="AI34" s="199"/>
      <c r="AJ34" s="199"/>
      <c r="AK34" s="199"/>
      <c r="AL34" s="199"/>
      <c r="AM34" s="193" t="str">
        <f t="shared" si="3"/>
        <v/>
      </c>
      <c r="AN34" s="199"/>
      <c r="AO34" s="199"/>
      <c r="AP34" s="199"/>
      <c r="AQ34" s="199"/>
      <c r="AR34" s="199"/>
      <c r="AS34" s="199"/>
      <c r="AT34" s="193" t="str">
        <f t="shared" si="4"/>
        <v/>
      </c>
      <c r="AU34" s="199"/>
      <c r="AV34" s="199"/>
      <c r="AW34" s="199"/>
      <c r="AX34" s="199"/>
      <c r="AY34" s="199"/>
      <c r="AZ34" s="199"/>
      <c r="BA34" s="193" t="str">
        <f t="shared" si="5"/>
        <v/>
      </c>
      <c r="BB34" s="199"/>
      <c r="BC34" s="199"/>
      <c r="BD34" s="199"/>
      <c r="BE34" s="199"/>
      <c r="BF34" s="199"/>
      <c r="BG34" s="199"/>
      <c r="BH34" s="193" t="str">
        <f t="shared" si="6"/>
        <v/>
      </c>
      <c r="BI34" s="199"/>
      <c r="BJ34" s="199"/>
      <c r="BK34" s="199"/>
      <c r="BL34" s="199"/>
      <c r="BM34" s="199"/>
      <c r="BN34" s="199"/>
      <c r="BO34" s="193" t="str">
        <f t="shared" si="7"/>
        <v/>
      </c>
      <c r="BP34" s="199"/>
      <c r="BQ34" s="199"/>
      <c r="BR34" s="199"/>
      <c r="BS34" s="199"/>
      <c r="BT34" s="199"/>
      <c r="BU34" s="199"/>
      <c r="BV34" s="193" t="str">
        <f t="shared" si="8"/>
        <v/>
      </c>
      <c r="BW34" s="199"/>
      <c r="BX34" s="199"/>
      <c r="BY34" s="199"/>
      <c r="BZ34" s="199"/>
      <c r="CA34" s="199"/>
      <c r="CB34" s="199"/>
      <c r="CC34" s="193" t="str">
        <f t="shared" si="9"/>
        <v/>
      </c>
      <c r="CD34" s="199"/>
      <c r="CE34" s="199"/>
      <c r="CF34" s="199"/>
      <c r="CG34" s="199"/>
      <c r="CH34" s="199"/>
      <c r="CI34" s="199"/>
      <c r="CJ34" s="193" t="str">
        <f t="shared" si="10"/>
        <v/>
      </c>
      <c r="CK34" s="199"/>
      <c r="CL34" s="199"/>
      <c r="CM34" s="199"/>
      <c r="CN34" s="199"/>
      <c r="CO34" s="199"/>
      <c r="CP34" s="199"/>
      <c r="CQ34" s="193" t="str">
        <f t="shared" si="11"/>
        <v/>
      </c>
      <c r="CR34" s="199"/>
      <c r="CS34" s="199"/>
      <c r="CT34" s="199"/>
      <c r="CU34" s="199"/>
      <c r="CV34" s="199"/>
      <c r="CW34" s="199"/>
      <c r="CX34" s="193" t="str">
        <f t="shared" si="12"/>
        <v/>
      </c>
      <c r="CY34" s="199"/>
      <c r="CZ34" s="199"/>
      <c r="DA34" s="199"/>
      <c r="DB34" s="199"/>
      <c r="DC34" s="199"/>
      <c r="DD34" s="199"/>
      <c r="DE34" s="193" t="str">
        <f t="shared" si="13"/>
        <v/>
      </c>
      <c r="DF34" s="199"/>
      <c r="DG34" s="199"/>
      <c r="DH34" s="199"/>
      <c r="DI34" s="199"/>
      <c r="DJ34" s="199"/>
      <c r="DK34" s="199"/>
      <c r="DL34" s="193" t="str">
        <f t="shared" si="14"/>
        <v/>
      </c>
      <c r="DM34" s="199"/>
      <c r="DN34" s="199"/>
      <c r="DO34" s="199"/>
      <c r="DP34" s="199"/>
      <c r="DQ34" s="199"/>
      <c r="DR34" s="199"/>
      <c r="DS34" s="193" t="str">
        <f t="shared" si="15"/>
        <v/>
      </c>
      <c r="DT34" s="194" t="str">
        <f t="shared" si="16"/>
        <v/>
      </c>
      <c r="DU34" s="195" t="str">
        <f t="shared" si="17"/>
        <v/>
      </c>
      <c r="DV34" s="196" t="str">
        <f>IF(OR(C34="",E34=""),"",RANK(DT34,$DT$9:$DT$408)+COUNTIF(DT$9:DT34,DT34)-1)</f>
        <v/>
      </c>
      <c r="DW34" s="173"/>
    </row>
    <row r="35" spans="1:127" ht="20.100000000000001" customHeight="1">
      <c r="A35" s="173"/>
      <c r="B35" s="190" t="str">
        <f>BIODATA_SISWA!B36</f>
        <v/>
      </c>
      <c r="C35" s="191" t="str">
        <f>IF(BIODATA_SISWA!C36="","",BIODATA_SISWA!C36)</f>
        <v/>
      </c>
      <c r="D35" s="191" t="str">
        <f>IF(BIODATA_SISWA!L36="","",BIODATA_SISWA!L36)</f>
        <v/>
      </c>
      <c r="E35" s="199"/>
      <c r="F35" s="199"/>
      <c r="G35" s="199"/>
      <c r="H35" s="199"/>
      <c r="I35" s="199"/>
      <c r="J35" s="199"/>
      <c r="K35" s="193" t="str">
        <f t="shared" si="0"/>
        <v/>
      </c>
      <c r="L35" s="199"/>
      <c r="M35" s="199"/>
      <c r="N35" s="199"/>
      <c r="O35" s="199"/>
      <c r="P35" s="199"/>
      <c r="Q35" s="199"/>
      <c r="R35" s="193" t="str">
        <f t="shared" si="18"/>
        <v/>
      </c>
      <c r="S35" s="199"/>
      <c r="T35" s="199"/>
      <c r="U35" s="199"/>
      <c r="V35" s="199"/>
      <c r="W35" s="199"/>
      <c r="X35" s="199"/>
      <c r="Y35" s="193" t="str">
        <f t="shared" si="1"/>
        <v/>
      </c>
      <c r="Z35" s="199"/>
      <c r="AA35" s="199"/>
      <c r="AB35" s="199"/>
      <c r="AC35" s="199"/>
      <c r="AD35" s="199"/>
      <c r="AE35" s="199"/>
      <c r="AF35" s="193" t="str">
        <f t="shared" si="2"/>
        <v/>
      </c>
      <c r="AG35" s="199"/>
      <c r="AH35" s="199"/>
      <c r="AI35" s="199"/>
      <c r="AJ35" s="199"/>
      <c r="AK35" s="199"/>
      <c r="AL35" s="199"/>
      <c r="AM35" s="193" t="str">
        <f t="shared" si="3"/>
        <v/>
      </c>
      <c r="AN35" s="199"/>
      <c r="AO35" s="199"/>
      <c r="AP35" s="199"/>
      <c r="AQ35" s="199"/>
      <c r="AR35" s="199"/>
      <c r="AS35" s="199"/>
      <c r="AT35" s="193" t="str">
        <f t="shared" si="4"/>
        <v/>
      </c>
      <c r="AU35" s="199"/>
      <c r="AV35" s="199"/>
      <c r="AW35" s="199"/>
      <c r="AX35" s="199"/>
      <c r="AY35" s="199"/>
      <c r="AZ35" s="199"/>
      <c r="BA35" s="193" t="str">
        <f t="shared" si="5"/>
        <v/>
      </c>
      <c r="BB35" s="199"/>
      <c r="BC35" s="199"/>
      <c r="BD35" s="199"/>
      <c r="BE35" s="199"/>
      <c r="BF35" s="199"/>
      <c r="BG35" s="199"/>
      <c r="BH35" s="193" t="str">
        <f t="shared" si="6"/>
        <v/>
      </c>
      <c r="BI35" s="199"/>
      <c r="BJ35" s="199"/>
      <c r="BK35" s="199"/>
      <c r="BL35" s="199"/>
      <c r="BM35" s="199"/>
      <c r="BN35" s="199"/>
      <c r="BO35" s="193" t="str">
        <f t="shared" si="7"/>
        <v/>
      </c>
      <c r="BP35" s="199"/>
      <c r="BQ35" s="199"/>
      <c r="BR35" s="199"/>
      <c r="BS35" s="199"/>
      <c r="BT35" s="199"/>
      <c r="BU35" s="199"/>
      <c r="BV35" s="193" t="str">
        <f t="shared" si="8"/>
        <v/>
      </c>
      <c r="BW35" s="199"/>
      <c r="BX35" s="199"/>
      <c r="BY35" s="199"/>
      <c r="BZ35" s="199"/>
      <c r="CA35" s="199"/>
      <c r="CB35" s="199"/>
      <c r="CC35" s="193" t="str">
        <f t="shared" si="9"/>
        <v/>
      </c>
      <c r="CD35" s="199"/>
      <c r="CE35" s="199"/>
      <c r="CF35" s="199"/>
      <c r="CG35" s="199"/>
      <c r="CH35" s="199"/>
      <c r="CI35" s="199"/>
      <c r="CJ35" s="193" t="str">
        <f t="shared" si="10"/>
        <v/>
      </c>
      <c r="CK35" s="199"/>
      <c r="CL35" s="199"/>
      <c r="CM35" s="199"/>
      <c r="CN35" s="199"/>
      <c r="CO35" s="199"/>
      <c r="CP35" s="199"/>
      <c r="CQ35" s="193" t="str">
        <f t="shared" si="11"/>
        <v/>
      </c>
      <c r="CR35" s="199"/>
      <c r="CS35" s="199"/>
      <c r="CT35" s="199"/>
      <c r="CU35" s="199"/>
      <c r="CV35" s="199"/>
      <c r="CW35" s="199"/>
      <c r="CX35" s="193" t="str">
        <f t="shared" si="12"/>
        <v/>
      </c>
      <c r="CY35" s="199"/>
      <c r="CZ35" s="199"/>
      <c r="DA35" s="199"/>
      <c r="DB35" s="199"/>
      <c r="DC35" s="199"/>
      <c r="DD35" s="199"/>
      <c r="DE35" s="193" t="str">
        <f t="shared" si="13"/>
        <v/>
      </c>
      <c r="DF35" s="199"/>
      <c r="DG35" s="199"/>
      <c r="DH35" s="199"/>
      <c r="DI35" s="199"/>
      <c r="DJ35" s="199"/>
      <c r="DK35" s="199"/>
      <c r="DL35" s="193" t="str">
        <f t="shared" si="14"/>
        <v/>
      </c>
      <c r="DM35" s="199"/>
      <c r="DN35" s="199"/>
      <c r="DO35" s="199"/>
      <c r="DP35" s="199"/>
      <c r="DQ35" s="199"/>
      <c r="DR35" s="199"/>
      <c r="DS35" s="193" t="str">
        <f t="shared" si="15"/>
        <v/>
      </c>
      <c r="DT35" s="194" t="str">
        <f t="shared" si="16"/>
        <v/>
      </c>
      <c r="DU35" s="195" t="str">
        <f t="shared" si="17"/>
        <v/>
      </c>
      <c r="DV35" s="196" t="str">
        <f>IF(OR(C35="",E35=""),"",RANK(DT35,$DT$9:$DT$408)+COUNTIF(DT$9:DT35,DT35)-1)</f>
        <v/>
      </c>
      <c r="DW35" s="173"/>
    </row>
    <row r="36" spans="1:127" ht="20.100000000000001" customHeight="1">
      <c r="A36" s="173"/>
      <c r="B36" s="190" t="str">
        <f>BIODATA_SISWA!B37</f>
        <v/>
      </c>
      <c r="C36" s="191" t="str">
        <f>IF(BIODATA_SISWA!C37="","",BIODATA_SISWA!C37)</f>
        <v/>
      </c>
      <c r="D36" s="191" t="str">
        <f>IF(BIODATA_SISWA!L37="","",BIODATA_SISWA!L37)</f>
        <v/>
      </c>
      <c r="E36" s="199"/>
      <c r="F36" s="199"/>
      <c r="G36" s="199"/>
      <c r="H36" s="199"/>
      <c r="I36" s="199"/>
      <c r="J36" s="199"/>
      <c r="K36" s="193" t="str">
        <f t="shared" si="0"/>
        <v/>
      </c>
      <c r="L36" s="199"/>
      <c r="M36" s="199"/>
      <c r="N36" s="199"/>
      <c r="O36" s="199"/>
      <c r="P36" s="199"/>
      <c r="Q36" s="199"/>
      <c r="R36" s="193" t="str">
        <f t="shared" si="18"/>
        <v/>
      </c>
      <c r="S36" s="199"/>
      <c r="T36" s="199"/>
      <c r="U36" s="199"/>
      <c r="V36" s="199"/>
      <c r="W36" s="199"/>
      <c r="X36" s="199"/>
      <c r="Y36" s="193" t="str">
        <f t="shared" si="1"/>
        <v/>
      </c>
      <c r="Z36" s="199"/>
      <c r="AA36" s="199"/>
      <c r="AB36" s="199"/>
      <c r="AC36" s="199"/>
      <c r="AD36" s="199"/>
      <c r="AE36" s="199"/>
      <c r="AF36" s="193" t="str">
        <f t="shared" si="2"/>
        <v/>
      </c>
      <c r="AG36" s="199"/>
      <c r="AH36" s="199"/>
      <c r="AI36" s="199"/>
      <c r="AJ36" s="199"/>
      <c r="AK36" s="199"/>
      <c r="AL36" s="199"/>
      <c r="AM36" s="193" t="str">
        <f t="shared" si="3"/>
        <v/>
      </c>
      <c r="AN36" s="199"/>
      <c r="AO36" s="199"/>
      <c r="AP36" s="199"/>
      <c r="AQ36" s="199"/>
      <c r="AR36" s="199"/>
      <c r="AS36" s="199"/>
      <c r="AT36" s="193" t="str">
        <f t="shared" si="4"/>
        <v/>
      </c>
      <c r="AU36" s="199"/>
      <c r="AV36" s="199"/>
      <c r="AW36" s="199"/>
      <c r="AX36" s="199"/>
      <c r="AY36" s="199"/>
      <c r="AZ36" s="199"/>
      <c r="BA36" s="193" t="str">
        <f t="shared" si="5"/>
        <v/>
      </c>
      <c r="BB36" s="199"/>
      <c r="BC36" s="199"/>
      <c r="BD36" s="199"/>
      <c r="BE36" s="199"/>
      <c r="BF36" s="199"/>
      <c r="BG36" s="199"/>
      <c r="BH36" s="193" t="str">
        <f t="shared" si="6"/>
        <v/>
      </c>
      <c r="BI36" s="199"/>
      <c r="BJ36" s="199"/>
      <c r="BK36" s="199"/>
      <c r="BL36" s="199"/>
      <c r="BM36" s="199"/>
      <c r="BN36" s="199"/>
      <c r="BO36" s="193" t="str">
        <f t="shared" si="7"/>
        <v/>
      </c>
      <c r="BP36" s="199"/>
      <c r="BQ36" s="199"/>
      <c r="BR36" s="199"/>
      <c r="BS36" s="199"/>
      <c r="BT36" s="199"/>
      <c r="BU36" s="199"/>
      <c r="BV36" s="193" t="str">
        <f t="shared" si="8"/>
        <v/>
      </c>
      <c r="BW36" s="199"/>
      <c r="BX36" s="199"/>
      <c r="BY36" s="199"/>
      <c r="BZ36" s="199"/>
      <c r="CA36" s="199"/>
      <c r="CB36" s="199"/>
      <c r="CC36" s="193" t="str">
        <f t="shared" si="9"/>
        <v/>
      </c>
      <c r="CD36" s="199"/>
      <c r="CE36" s="199"/>
      <c r="CF36" s="199"/>
      <c r="CG36" s="199"/>
      <c r="CH36" s="199"/>
      <c r="CI36" s="199"/>
      <c r="CJ36" s="193" t="str">
        <f t="shared" si="10"/>
        <v/>
      </c>
      <c r="CK36" s="199"/>
      <c r="CL36" s="199"/>
      <c r="CM36" s="199"/>
      <c r="CN36" s="199"/>
      <c r="CO36" s="199"/>
      <c r="CP36" s="199"/>
      <c r="CQ36" s="193" t="str">
        <f t="shared" si="11"/>
        <v/>
      </c>
      <c r="CR36" s="199"/>
      <c r="CS36" s="199"/>
      <c r="CT36" s="199"/>
      <c r="CU36" s="199"/>
      <c r="CV36" s="199"/>
      <c r="CW36" s="199"/>
      <c r="CX36" s="193" t="str">
        <f t="shared" si="12"/>
        <v/>
      </c>
      <c r="CY36" s="199"/>
      <c r="CZ36" s="199"/>
      <c r="DA36" s="199"/>
      <c r="DB36" s="199"/>
      <c r="DC36" s="199"/>
      <c r="DD36" s="199"/>
      <c r="DE36" s="193" t="str">
        <f t="shared" si="13"/>
        <v/>
      </c>
      <c r="DF36" s="199"/>
      <c r="DG36" s="199"/>
      <c r="DH36" s="199"/>
      <c r="DI36" s="199"/>
      <c r="DJ36" s="199"/>
      <c r="DK36" s="199"/>
      <c r="DL36" s="193" t="str">
        <f t="shared" si="14"/>
        <v/>
      </c>
      <c r="DM36" s="199"/>
      <c r="DN36" s="199"/>
      <c r="DO36" s="199"/>
      <c r="DP36" s="199"/>
      <c r="DQ36" s="199"/>
      <c r="DR36" s="199"/>
      <c r="DS36" s="193" t="str">
        <f t="shared" si="15"/>
        <v/>
      </c>
      <c r="DT36" s="194" t="str">
        <f t="shared" si="16"/>
        <v/>
      </c>
      <c r="DU36" s="195" t="str">
        <f t="shared" si="17"/>
        <v/>
      </c>
      <c r="DV36" s="196" t="str">
        <f>IF(OR(C36="",E36=""),"",RANK(DT36,$DT$9:$DT$408)+COUNTIF(DT$9:DT36,DT36)-1)</f>
        <v/>
      </c>
      <c r="DW36" s="173"/>
    </row>
    <row r="37" spans="1:127" ht="20.100000000000001" customHeight="1">
      <c r="A37" s="173"/>
      <c r="B37" s="190" t="str">
        <f>BIODATA_SISWA!B38</f>
        <v/>
      </c>
      <c r="C37" s="191" t="str">
        <f>IF(BIODATA_SISWA!C38="","",BIODATA_SISWA!C38)</f>
        <v/>
      </c>
      <c r="D37" s="191" t="str">
        <f>IF(BIODATA_SISWA!L38="","",BIODATA_SISWA!L38)</f>
        <v/>
      </c>
      <c r="E37" s="199"/>
      <c r="F37" s="199"/>
      <c r="G37" s="199"/>
      <c r="H37" s="199"/>
      <c r="I37" s="199"/>
      <c r="J37" s="199"/>
      <c r="K37" s="193" t="str">
        <f t="shared" si="0"/>
        <v/>
      </c>
      <c r="L37" s="199"/>
      <c r="M37" s="199"/>
      <c r="N37" s="199"/>
      <c r="O37" s="199"/>
      <c r="P37" s="199"/>
      <c r="Q37" s="199"/>
      <c r="R37" s="193" t="str">
        <f t="shared" si="18"/>
        <v/>
      </c>
      <c r="S37" s="199"/>
      <c r="T37" s="199"/>
      <c r="U37" s="199"/>
      <c r="V37" s="199"/>
      <c r="W37" s="199"/>
      <c r="X37" s="199"/>
      <c r="Y37" s="193" t="str">
        <f t="shared" si="1"/>
        <v/>
      </c>
      <c r="Z37" s="199"/>
      <c r="AA37" s="199"/>
      <c r="AB37" s="199"/>
      <c r="AC37" s="199"/>
      <c r="AD37" s="199"/>
      <c r="AE37" s="199"/>
      <c r="AF37" s="193" t="str">
        <f t="shared" si="2"/>
        <v/>
      </c>
      <c r="AG37" s="199"/>
      <c r="AH37" s="199"/>
      <c r="AI37" s="199"/>
      <c r="AJ37" s="199"/>
      <c r="AK37" s="199"/>
      <c r="AL37" s="199"/>
      <c r="AM37" s="193" t="str">
        <f t="shared" si="3"/>
        <v/>
      </c>
      <c r="AN37" s="199"/>
      <c r="AO37" s="199"/>
      <c r="AP37" s="199"/>
      <c r="AQ37" s="199"/>
      <c r="AR37" s="199"/>
      <c r="AS37" s="199"/>
      <c r="AT37" s="193" t="str">
        <f t="shared" si="4"/>
        <v/>
      </c>
      <c r="AU37" s="199"/>
      <c r="AV37" s="199"/>
      <c r="AW37" s="199"/>
      <c r="AX37" s="199"/>
      <c r="AY37" s="199"/>
      <c r="AZ37" s="199"/>
      <c r="BA37" s="193" t="str">
        <f t="shared" si="5"/>
        <v/>
      </c>
      <c r="BB37" s="199"/>
      <c r="BC37" s="199"/>
      <c r="BD37" s="199"/>
      <c r="BE37" s="199"/>
      <c r="BF37" s="199"/>
      <c r="BG37" s="199"/>
      <c r="BH37" s="193" t="str">
        <f t="shared" si="6"/>
        <v/>
      </c>
      <c r="BI37" s="199"/>
      <c r="BJ37" s="199"/>
      <c r="BK37" s="199"/>
      <c r="BL37" s="199"/>
      <c r="BM37" s="199"/>
      <c r="BN37" s="199"/>
      <c r="BO37" s="193" t="str">
        <f t="shared" si="7"/>
        <v/>
      </c>
      <c r="BP37" s="199"/>
      <c r="BQ37" s="199"/>
      <c r="BR37" s="199"/>
      <c r="BS37" s="199"/>
      <c r="BT37" s="199"/>
      <c r="BU37" s="199"/>
      <c r="BV37" s="193" t="str">
        <f t="shared" si="8"/>
        <v/>
      </c>
      <c r="BW37" s="199"/>
      <c r="BX37" s="199"/>
      <c r="BY37" s="199"/>
      <c r="BZ37" s="199"/>
      <c r="CA37" s="199"/>
      <c r="CB37" s="199"/>
      <c r="CC37" s="193" t="str">
        <f t="shared" si="9"/>
        <v/>
      </c>
      <c r="CD37" s="199"/>
      <c r="CE37" s="199"/>
      <c r="CF37" s="199"/>
      <c r="CG37" s="199"/>
      <c r="CH37" s="199"/>
      <c r="CI37" s="199"/>
      <c r="CJ37" s="193" t="str">
        <f t="shared" si="10"/>
        <v/>
      </c>
      <c r="CK37" s="199"/>
      <c r="CL37" s="199"/>
      <c r="CM37" s="199"/>
      <c r="CN37" s="199"/>
      <c r="CO37" s="199"/>
      <c r="CP37" s="199"/>
      <c r="CQ37" s="193" t="str">
        <f t="shared" si="11"/>
        <v/>
      </c>
      <c r="CR37" s="199"/>
      <c r="CS37" s="199"/>
      <c r="CT37" s="199"/>
      <c r="CU37" s="199"/>
      <c r="CV37" s="199"/>
      <c r="CW37" s="199"/>
      <c r="CX37" s="193" t="str">
        <f t="shared" si="12"/>
        <v/>
      </c>
      <c r="CY37" s="199"/>
      <c r="CZ37" s="199"/>
      <c r="DA37" s="199"/>
      <c r="DB37" s="199"/>
      <c r="DC37" s="199"/>
      <c r="DD37" s="199"/>
      <c r="DE37" s="193" t="str">
        <f t="shared" si="13"/>
        <v/>
      </c>
      <c r="DF37" s="199"/>
      <c r="DG37" s="199"/>
      <c r="DH37" s="199"/>
      <c r="DI37" s="199"/>
      <c r="DJ37" s="199"/>
      <c r="DK37" s="199"/>
      <c r="DL37" s="193" t="str">
        <f t="shared" si="14"/>
        <v/>
      </c>
      <c r="DM37" s="199"/>
      <c r="DN37" s="199"/>
      <c r="DO37" s="199"/>
      <c r="DP37" s="199"/>
      <c r="DQ37" s="199"/>
      <c r="DR37" s="199"/>
      <c r="DS37" s="193" t="str">
        <f t="shared" si="15"/>
        <v/>
      </c>
      <c r="DT37" s="194" t="str">
        <f t="shared" si="16"/>
        <v/>
      </c>
      <c r="DU37" s="195" t="str">
        <f t="shared" si="17"/>
        <v/>
      </c>
      <c r="DV37" s="196" t="str">
        <f>IF(OR(C37="",E37=""),"",RANK(DT37,$DT$9:$DT$408)+COUNTIF(DT$9:DT37,DT37)-1)</f>
        <v/>
      </c>
      <c r="DW37" s="173"/>
    </row>
    <row r="38" spans="1:127" ht="20.100000000000001" customHeight="1">
      <c r="A38" s="173"/>
      <c r="B38" s="190" t="str">
        <f>BIODATA_SISWA!B39</f>
        <v/>
      </c>
      <c r="C38" s="191" t="str">
        <f>IF(BIODATA_SISWA!C39="","",BIODATA_SISWA!C39)</f>
        <v/>
      </c>
      <c r="D38" s="191" t="str">
        <f>IF(BIODATA_SISWA!L39="","",BIODATA_SISWA!L39)</f>
        <v/>
      </c>
      <c r="E38" s="199"/>
      <c r="F38" s="199"/>
      <c r="G38" s="199"/>
      <c r="H38" s="199"/>
      <c r="I38" s="199"/>
      <c r="J38" s="199"/>
      <c r="K38" s="193" t="str">
        <f t="shared" si="0"/>
        <v/>
      </c>
      <c r="L38" s="199"/>
      <c r="M38" s="199"/>
      <c r="N38" s="199"/>
      <c r="O38" s="199"/>
      <c r="P38" s="199"/>
      <c r="Q38" s="199"/>
      <c r="R38" s="193" t="str">
        <f t="shared" si="18"/>
        <v/>
      </c>
      <c r="S38" s="199"/>
      <c r="T38" s="199"/>
      <c r="U38" s="199"/>
      <c r="V38" s="199"/>
      <c r="W38" s="199"/>
      <c r="X38" s="199"/>
      <c r="Y38" s="193" t="str">
        <f t="shared" si="1"/>
        <v/>
      </c>
      <c r="Z38" s="199"/>
      <c r="AA38" s="199"/>
      <c r="AB38" s="199"/>
      <c r="AC38" s="199"/>
      <c r="AD38" s="199"/>
      <c r="AE38" s="199"/>
      <c r="AF38" s="193" t="str">
        <f t="shared" si="2"/>
        <v/>
      </c>
      <c r="AG38" s="199"/>
      <c r="AH38" s="199"/>
      <c r="AI38" s="199"/>
      <c r="AJ38" s="199"/>
      <c r="AK38" s="199"/>
      <c r="AL38" s="199"/>
      <c r="AM38" s="193" t="str">
        <f t="shared" si="3"/>
        <v/>
      </c>
      <c r="AN38" s="199"/>
      <c r="AO38" s="199"/>
      <c r="AP38" s="199"/>
      <c r="AQ38" s="199"/>
      <c r="AR38" s="199"/>
      <c r="AS38" s="199"/>
      <c r="AT38" s="193" t="str">
        <f t="shared" si="4"/>
        <v/>
      </c>
      <c r="AU38" s="199"/>
      <c r="AV38" s="199"/>
      <c r="AW38" s="199"/>
      <c r="AX38" s="199"/>
      <c r="AY38" s="199"/>
      <c r="AZ38" s="199"/>
      <c r="BA38" s="193" t="str">
        <f t="shared" si="5"/>
        <v/>
      </c>
      <c r="BB38" s="199"/>
      <c r="BC38" s="199"/>
      <c r="BD38" s="199"/>
      <c r="BE38" s="199"/>
      <c r="BF38" s="199"/>
      <c r="BG38" s="199"/>
      <c r="BH38" s="193" t="str">
        <f t="shared" si="6"/>
        <v/>
      </c>
      <c r="BI38" s="199"/>
      <c r="BJ38" s="199"/>
      <c r="BK38" s="199"/>
      <c r="BL38" s="199"/>
      <c r="BM38" s="199"/>
      <c r="BN38" s="199"/>
      <c r="BO38" s="193" t="str">
        <f t="shared" si="7"/>
        <v/>
      </c>
      <c r="BP38" s="199"/>
      <c r="BQ38" s="199"/>
      <c r="BR38" s="199"/>
      <c r="BS38" s="199"/>
      <c r="BT38" s="199"/>
      <c r="BU38" s="199"/>
      <c r="BV38" s="193" t="str">
        <f t="shared" si="8"/>
        <v/>
      </c>
      <c r="BW38" s="199"/>
      <c r="BX38" s="199"/>
      <c r="BY38" s="199"/>
      <c r="BZ38" s="199"/>
      <c r="CA38" s="199"/>
      <c r="CB38" s="199"/>
      <c r="CC38" s="193" t="str">
        <f t="shared" si="9"/>
        <v/>
      </c>
      <c r="CD38" s="199"/>
      <c r="CE38" s="199"/>
      <c r="CF38" s="199"/>
      <c r="CG38" s="199"/>
      <c r="CH38" s="199"/>
      <c r="CI38" s="199"/>
      <c r="CJ38" s="193" t="str">
        <f t="shared" si="10"/>
        <v/>
      </c>
      <c r="CK38" s="199"/>
      <c r="CL38" s="199"/>
      <c r="CM38" s="199"/>
      <c r="CN38" s="199"/>
      <c r="CO38" s="199"/>
      <c r="CP38" s="199"/>
      <c r="CQ38" s="193" t="str">
        <f t="shared" si="11"/>
        <v/>
      </c>
      <c r="CR38" s="199"/>
      <c r="CS38" s="199"/>
      <c r="CT38" s="199"/>
      <c r="CU38" s="199"/>
      <c r="CV38" s="199"/>
      <c r="CW38" s="199"/>
      <c r="CX38" s="193" t="str">
        <f t="shared" si="12"/>
        <v/>
      </c>
      <c r="CY38" s="199"/>
      <c r="CZ38" s="199"/>
      <c r="DA38" s="199"/>
      <c r="DB38" s="199"/>
      <c r="DC38" s="199"/>
      <c r="DD38" s="199"/>
      <c r="DE38" s="193" t="str">
        <f t="shared" si="13"/>
        <v/>
      </c>
      <c r="DF38" s="199"/>
      <c r="DG38" s="199"/>
      <c r="DH38" s="199"/>
      <c r="DI38" s="199"/>
      <c r="DJ38" s="199"/>
      <c r="DK38" s="199"/>
      <c r="DL38" s="193" t="str">
        <f t="shared" si="14"/>
        <v/>
      </c>
      <c r="DM38" s="199"/>
      <c r="DN38" s="199"/>
      <c r="DO38" s="199"/>
      <c r="DP38" s="199"/>
      <c r="DQ38" s="199"/>
      <c r="DR38" s="199"/>
      <c r="DS38" s="193" t="str">
        <f t="shared" si="15"/>
        <v/>
      </c>
      <c r="DT38" s="194" t="str">
        <f t="shared" si="16"/>
        <v/>
      </c>
      <c r="DU38" s="195" t="str">
        <f t="shared" si="17"/>
        <v/>
      </c>
      <c r="DV38" s="196" t="str">
        <f>IF(OR(C38="",E38=""),"",RANK(DT38,$DT$9:$DT$408)+COUNTIF(DT$9:DT38,DT38)-1)</f>
        <v/>
      </c>
      <c r="DW38" s="173"/>
    </row>
    <row r="39" spans="1:127" ht="20.100000000000001" customHeight="1">
      <c r="A39" s="173"/>
      <c r="B39" s="190" t="str">
        <f>BIODATA_SISWA!B40</f>
        <v/>
      </c>
      <c r="C39" s="191" t="str">
        <f>IF(BIODATA_SISWA!C40="","",BIODATA_SISWA!C40)</f>
        <v/>
      </c>
      <c r="D39" s="191" t="str">
        <f>IF(BIODATA_SISWA!L40="","",BIODATA_SISWA!L40)</f>
        <v/>
      </c>
      <c r="E39" s="199"/>
      <c r="F39" s="199"/>
      <c r="G39" s="199"/>
      <c r="H39" s="199"/>
      <c r="I39" s="199"/>
      <c r="J39" s="199"/>
      <c r="K39" s="193" t="str">
        <f t="shared" si="0"/>
        <v/>
      </c>
      <c r="L39" s="199"/>
      <c r="M39" s="199"/>
      <c r="N39" s="199"/>
      <c r="O39" s="199"/>
      <c r="P39" s="199"/>
      <c r="Q39" s="199"/>
      <c r="R39" s="193" t="str">
        <f t="shared" si="18"/>
        <v/>
      </c>
      <c r="S39" s="199"/>
      <c r="T39" s="199"/>
      <c r="U39" s="199"/>
      <c r="V39" s="199"/>
      <c r="W39" s="199"/>
      <c r="X39" s="199"/>
      <c r="Y39" s="193" t="str">
        <f t="shared" si="1"/>
        <v/>
      </c>
      <c r="Z39" s="199"/>
      <c r="AA39" s="199"/>
      <c r="AB39" s="199"/>
      <c r="AC39" s="199"/>
      <c r="AD39" s="199"/>
      <c r="AE39" s="199"/>
      <c r="AF39" s="193" t="str">
        <f t="shared" si="2"/>
        <v/>
      </c>
      <c r="AG39" s="199"/>
      <c r="AH39" s="199"/>
      <c r="AI39" s="199"/>
      <c r="AJ39" s="199"/>
      <c r="AK39" s="199"/>
      <c r="AL39" s="199"/>
      <c r="AM39" s="193" t="str">
        <f t="shared" si="3"/>
        <v/>
      </c>
      <c r="AN39" s="199"/>
      <c r="AO39" s="199"/>
      <c r="AP39" s="199"/>
      <c r="AQ39" s="199"/>
      <c r="AR39" s="199"/>
      <c r="AS39" s="199"/>
      <c r="AT39" s="193" t="str">
        <f t="shared" si="4"/>
        <v/>
      </c>
      <c r="AU39" s="199"/>
      <c r="AV39" s="199"/>
      <c r="AW39" s="199"/>
      <c r="AX39" s="199"/>
      <c r="AY39" s="199"/>
      <c r="AZ39" s="199"/>
      <c r="BA39" s="193" t="str">
        <f t="shared" si="5"/>
        <v/>
      </c>
      <c r="BB39" s="199"/>
      <c r="BC39" s="199"/>
      <c r="BD39" s="199"/>
      <c r="BE39" s="199"/>
      <c r="BF39" s="199"/>
      <c r="BG39" s="199"/>
      <c r="BH39" s="193" t="str">
        <f t="shared" si="6"/>
        <v/>
      </c>
      <c r="BI39" s="199"/>
      <c r="BJ39" s="199"/>
      <c r="BK39" s="199"/>
      <c r="BL39" s="199"/>
      <c r="BM39" s="199"/>
      <c r="BN39" s="199"/>
      <c r="BO39" s="193" t="str">
        <f t="shared" si="7"/>
        <v/>
      </c>
      <c r="BP39" s="199"/>
      <c r="BQ39" s="199"/>
      <c r="BR39" s="199"/>
      <c r="BS39" s="199"/>
      <c r="BT39" s="199"/>
      <c r="BU39" s="199"/>
      <c r="BV39" s="193" t="str">
        <f t="shared" si="8"/>
        <v/>
      </c>
      <c r="BW39" s="199"/>
      <c r="BX39" s="199"/>
      <c r="BY39" s="199"/>
      <c r="BZ39" s="199"/>
      <c r="CA39" s="199"/>
      <c r="CB39" s="199"/>
      <c r="CC39" s="193" t="str">
        <f t="shared" si="9"/>
        <v/>
      </c>
      <c r="CD39" s="199"/>
      <c r="CE39" s="199"/>
      <c r="CF39" s="199"/>
      <c r="CG39" s="199"/>
      <c r="CH39" s="199"/>
      <c r="CI39" s="199"/>
      <c r="CJ39" s="193" t="str">
        <f t="shared" si="10"/>
        <v/>
      </c>
      <c r="CK39" s="199"/>
      <c r="CL39" s="199"/>
      <c r="CM39" s="199"/>
      <c r="CN39" s="199"/>
      <c r="CO39" s="199"/>
      <c r="CP39" s="199"/>
      <c r="CQ39" s="193" t="str">
        <f t="shared" si="11"/>
        <v/>
      </c>
      <c r="CR39" s="199"/>
      <c r="CS39" s="199"/>
      <c r="CT39" s="199"/>
      <c r="CU39" s="199"/>
      <c r="CV39" s="199"/>
      <c r="CW39" s="199"/>
      <c r="CX39" s="193" t="str">
        <f t="shared" si="12"/>
        <v/>
      </c>
      <c r="CY39" s="199"/>
      <c r="CZ39" s="199"/>
      <c r="DA39" s="199"/>
      <c r="DB39" s="199"/>
      <c r="DC39" s="199"/>
      <c r="DD39" s="199"/>
      <c r="DE39" s="193" t="str">
        <f t="shared" si="13"/>
        <v/>
      </c>
      <c r="DF39" s="199"/>
      <c r="DG39" s="199"/>
      <c r="DH39" s="199"/>
      <c r="DI39" s="199"/>
      <c r="DJ39" s="199"/>
      <c r="DK39" s="199"/>
      <c r="DL39" s="193" t="str">
        <f t="shared" si="14"/>
        <v/>
      </c>
      <c r="DM39" s="199"/>
      <c r="DN39" s="199"/>
      <c r="DO39" s="199"/>
      <c r="DP39" s="199"/>
      <c r="DQ39" s="199"/>
      <c r="DR39" s="199"/>
      <c r="DS39" s="193" t="str">
        <f t="shared" si="15"/>
        <v/>
      </c>
      <c r="DT39" s="194" t="str">
        <f t="shared" si="16"/>
        <v/>
      </c>
      <c r="DU39" s="195" t="str">
        <f t="shared" si="17"/>
        <v/>
      </c>
      <c r="DV39" s="196" t="str">
        <f>IF(OR(C39="",E39=""),"",RANK(DT39,$DT$9:$DT$408)+COUNTIF(DT$9:DT39,DT39)-1)</f>
        <v/>
      </c>
      <c r="DW39" s="173"/>
    </row>
    <row r="40" spans="1:127" ht="20.100000000000001" customHeight="1">
      <c r="A40" s="173"/>
      <c r="B40" s="190" t="str">
        <f>BIODATA_SISWA!B41</f>
        <v/>
      </c>
      <c r="C40" s="191" t="str">
        <f>IF(BIODATA_SISWA!C41="","",BIODATA_SISWA!C41)</f>
        <v/>
      </c>
      <c r="D40" s="191" t="str">
        <f>IF(BIODATA_SISWA!L41="","",BIODATA_SISWA!L41)</f>
        <v/>
      </c>
      <c r="E40" s="199"/>
      <c r="F40" s="199"/>
      <c r="G40" s="199"/>
      <c r="H40" s="199"/>
      <c r="I40" s="199"/>
      <c r="J40" s="199"/>
      <c r="K40" s="193" t="str">
        <f t="shared" si="0"/>
        <v/>
      </c>
      <c r="L40" s="199"/>
      <c r="M40" s="199"/>
      <c r="N40" s="199"/>
      <c r="O40" s="199"/>
      <c r="P40" s="199"/>
      <c r="Q40" s="199"/>
      <c r="R40" s="193" t="str">
        <f t="shared" si="18"/>
        <v/>
      </c>
      <c r="S40" s="199"/>
      <c r="T40" s="199"/>
      <c r="U40" s="199"/>
      <c r="V40" s="199"/>
      <c r="W40" s="199"/>
      <c r="X40" s="199"/>
      <c r="Y40" s="193" t="str">
        <f t="shared" si="1"/>
        <v/>
      </c>
      <c r="Z40" s="199"/>
      <c r="AA40" s="199"/>
      <c r="AB40" s="199"/>
      <c r="AC40" s="199"/>
      <c r="AD40" s="199"/>
      <c r="AE40" s="199"/>
      <c r="AF40" s="193" t="str">
        <f t="shared" si="2"/>
        <v/>
      </c>
      <c r="AG40" s="199"/>
      <c r="AH40" s="199"/>
      <c r="AI40" s="199"/>
      <c r="AJ40" s="199"/>
      <c r="AK40" s="199"/>
      <c r="AL40" s="199"/>
      <c r="AM40" s="193" t="str">
        <f t="shared" si="3"/>
        <v/>
      </c>
      <c r="AN40" s="199"/>
      <c r="AO40" s="199"/>
      <c r="AP40" s="199"/>
      <c r="AQ40" s="199"/>
      <c r="AR40" s="199"/>
      <c r="AS40" s="199"/>
      <c r="AT40" s="193" t="str">
        <f t="shared" si="4"/>
        <v/>
      </c>
      <c r="AU40" s="199"/>
      <c r="AV40" s="199"/>
      <c r="AW40" s="199"/>
      <c r="AX40" s="199"/>
      <c r="AY40" s="199"/>
      <c r="AZ40" s="199"/>
      <c r="BA40" s="193" t="str">
        <f t="shared" si="5"/>
        <v/>
      </c>
      <c r="BB40" s="199"/>
      <c r="BC40" s="199"/>
      <c r="BD40" s="199"/>
      <c r="BE40" s="199"/>
      <c r="BF40" s="199"/>
      <c r="BG40" s="199"/>
      <c r="BH40" s="193" t="str">
        <f t="shared" si="6"/>
        <v/>
      </c>
      <c r="BI40" s="199"/>
      <c r="BJ40" s="199"/>
      <c r="BK40" s="199"/>
      <c r="BL40" s="199"/>
      <c r="BM40" s="199"/>
      <c r="BN40" s="199"/>
      <c r="BO40" s="193" t="str">
        <f t="shared" si="7"/>
        <v/>
      </c>
      <c r="BP40" s="199"/>
      <c r="BQ40" s="199"/>
      <c r="BR40" s="199"/>
      <c r="BS40" s="199"/>
      <c r="BT40" s="199"/>
      <c r="BU40" s="199"/>
      <c r="BV40" s="193" t="str">
        <f t="shared" si="8"/>
        <v/>
      </c>
      <c r="BW40" s="199"/>
      <c r="BX40" s="199"/>
      <c r="BY40" s="199"/>
      <c r="BZ40" s="199"/>
      <c r="CA40" s="199"/>
      <c r="CB40" s="199"/>
      <c r="CC40" s="193" t="str">
        <f t="shared" si="9"/>
        <v/>
      </c>
      <c r="CD40" s="199"/>
      <c r="CE40" s="199"/>
      <c r="CF40" s="199"/>
      <c r="CG40" s="199"/>
      <c r="CH40" s="199"/>
      <c r="CI40" s="199"/>
      <c r="CJ40" s="193" t="str">
        <f t="shared" si="10"/>
        <v/>
      </c>
      <c r="CK40" s="199"/>
      <c r="CL40" s="199"/>
      <c r="CM40" s="199"/>
      <c r="CN40" s="199"/>
      <c r="CO40" s="199"/>
      <c r="CP40" s="199"/>
      <c r="CQ40" s="193" t="str">
        <f t="shared" si="11"/>
        <v/>
      </c>
      <c r="CR40" s="199"/>
      <c r="CS40" s="199"/>
      <c r="CT40" s="199"/>
      <c r="CU40" s="199"/>
      <c r="CV40" s="199"/>
      <c r="CW40" s="199"/>
      <c r="CX40" s="193" t="str">
        <f t="shared" si="12"/>
        <v/>
      </c>
      <c r="CY40" s="199"/>
      <c r="CZ40" s="199"/>
      <c r="DA40" s="199"/>
      <c r="DB40" s="199"/>
      <c r="DC40" s="199"/>
      <c r="DD40" s="199"/>
      <c r="DE40" s="193" t="str">
        <f t="shared" si="13"/>
        <v/>
      </c>
      <c r="DF40" s="199"/>
      <c r="DG40" s="199"/>
      <c r="DH40" s="199"/>
      <c r="DI40" s="199"/>
      <c r="DJ40" s="199"/>
      <c r="DK40" s="199"/>
      <c r="DL40" s="193" t="str">
        <f t="shared" si="14"/>
        <v/>
      </c>
      <c r="DM40" s="199"/>
      <c r="DN40" s="199"/>
      <c r="DO40" s="199"/>
      <c r="DP40" s="199"/>
      <c r="DQ40" s="199"/>
      <c r="DR40" s="199"/>
      <c r="DS40" s="193" t="str">
        <f t="shared" si="15"/>
        <v/>
      </c>
      <c r="DT40" s="194" t="str">
        <f t="shared" si="16"/>
        <v/>
      </c>
      <c r="DU40" s="195" t="str">
        <f t="shared" si="17"/>
        <v/>
      </c>
      <c r="DV40" s="196" t="str">
        <f>IF(OR(C40="",E40=""),"",RANK(DT40,$DT$9:$DT$408)+COUNTIF(DT$9:DT40,DT40)-1)</f>
        <v/>
      </c>
      <c r="DW40" s="173"/>
    </row>
    <row r="41" spans="1:127" ht="20.100000000000001" customHeight="1">
      <c r="A41" s="173"/>
      <c r="B41" s="190" t="str">
        <f>BIODATA_SISWA!B42</f>
        <v/>
      </c>
      <c r="C41" s="191" t="str">
        <f>IF(BIODATA_SISWA!C42="","",BIODATA_SISWA!C42)</f>
        <v/>
      </c>
      <c r="D41" s="191" t="str">
        <f>IF(BIODATA_SISWA!L42="","",BIODATA_SISWA!L42)</f>
        <v/>
      </c>
      <c r="E41" s="199"/>
      <c r="F41" s="199"/>
      <c r="G41" s="199"/>
      <c r="H41" s="199"/>
      <c r="I41" s="199"/>
      <c r="J41" s="199"/>
      <c r="K41" s="193" t="str">
        <f t="shared" si="0"/>
        <v/>
      </c>
      <c r="L41" s="199"/>
      <c r="M41" s="199"/>
      <c r="N41" s="199"/>
      <c r="O41" s="199"/>
      <c r="P41" s="199"/>
      <c r="Q41" s="199"/>
      <c r="R41" s="193" t="str">
        <f t="shared" si="18"/>
        <v/>
      </c>
      <c r="S41" s="199"/>
      <c r="T41" s="199"/>
      <c r="U41" s="199"/>
      <c r="V41" s="199"/>
      <c r="W41" s="199"/>
      <c r="X41" s="199"/>
      <c r="Y41" s="193" t="str">
        <f t="shared" si="1"/>
        <v/>
      </c>
      <c r="Z41" s="199"/>
      <c r="AA41" s="199"/>
      <c r="AB41" s="199"/>
      <c r="AC41" s="199"/>
      <c r="AD41" s="199"/>
      <c r="AE41" s="199"/>
      <c r="AF41" s="193" t="str">
        <f t="shared" si="2"/>
        <v/>
      </c>
      <c r="AG41" s="199"/>
      <c r="AH41" s="199"/>
      <c r="AI41" s="199"/>
      <c r="AJ41" s="199"/>
      <c r="AK41" s="199"/>
      <c r="AL41" s="199"/>
      <c r="AM41" s="193" t="str">
        <f t="shared" si="3"/>
        <v/>
      </c>
      <c r="AN41" s="199"/>
      <c r="AO41" s="199"/>
      <c r="AP41" s="199"/>
      <c r="AQ41" s="199"/>
      <c r="AR41" s="199"/>
      <c r="AS41" s="199"/>
      <c r="AT41" s="193" t="str">
        <f t="shared" si="4"/>
        <v/>
      </c>
      <c r="AU41" s="199"/>
      <c r="AV41" s="199"/>
      <c r="AW41" s="199"/>
      <c r="AX41" s="199"/>
      <c r="AY41" s="199"/>
      <c r="AZ41" s="199"/>
      <c r="BA41" s="193" t="str">
        <f t="shared" si="5"/>
        <v/>
      </c>
      <c r="BB41" s="199"/>
      <c r="BC41" s="199"/>
      <c r="BD41" s="199"/>
      <c r="BE41" s="199"/>
      <c r="BF41" s="199"/>
      <c r="BG41" s="199"/>
      <c r="BH41" s="193" t="str">
        <f t="shared" si="6"/>
        <v/>
      </c>
      <c r="BI41" s="199"/>
      <c r="BJ41" s="199"/>
      <c r="BK41" s="199"/>
      <c r="BL41" s="199"/>
      <c r="BM41" s="199"/>
      <c r="BN41" s="199"/>
      <c r="BO41" s="193" t="str">
        <f t="shared" si="7"/>
        <v/>
      </c>
      <c r="BP41" s="199"/>
      <c r="BQ41" s="199"/>
      <c r="BR41" s="199"/>
      <c r="BS41" s="199"/>
      <c r="BT41" s="199"/>
      <c r="BU41" s="199"/>
      <c r="BV41" s="193" t="str">
        <f t="shared" si="8"/>
        <v/>
      </c>
      <c r="BW41" s="199"/>
      <c r="BX41" s="199"/>
      <c r="BY41" s="199"/>
      <c r="BZ41" s="199"/>
      <c r="CA41" s="199"/>
      <c r="CB41" s="199"/>
      <c r="CC41" s="193" t="str">
        <f t="shared" si="9"/>
        <v/>
      </c>
      <c r="CD41" s="199"/>
      <c r="CE41" s="199"/>
      <c r="CF41" s="199"/>
      <c r="CG41" s="199"/>
      <c r="CH41" s="199"/>
      <c r="CI41" s="199"/>
      <c r="CJ41" s="193" t="str">
        <f t="shared" si="10"/>
        <v/>
      </c>
      <c r="CK41" s="199"/>
      <c r="CL41" s="199"/>
      <c r="CM41" s="199"/>
      <c r="CN41" s="199"/>
      <c r="CO41" s="199"/>
      <c r="CP41" s="199"/>
      <c r="CQ41" s="193" t="str">
        <f t="shared" si="11"/>
        <v/>
      </c>
      <c r="CR41" s="199"/>
      <c r="CS41" s="199"/>
      <c r="CT41" s="199"/>
      <c r="CU41" s="199"/>
      <c r="CV41" s="199"/>
      <c r="CW41" s="199"/>
      <c r="CX41" s="193" t="str">
        <f t="shared" si="12"/>
        <v/>
      </c>
      <c r="CY41" s="199"/>
      <c r="CZ41" s="199"/>
      <c r="DA41" s="199"/>
      <c r="DB41" s="199"/>
      <c r="DC41" s="199"/>
      <c r="DD41" s="199"/>
      <c r="DE41" s="193" t="str">
        <f t="shared" si="13"/>
        <v/>
      </c>
      <c r="DF41" s="199"/>
      <c r="DG41" s="199"/>
      <c r="DH41" s="199"/>
      <c r="DI41" s="199"/>
      <c r="DJ41" s="199"/>
      <c r="DK41" s="199"/>
      <c r="DL41" s="193" t="str">
        <f t="shared" si="14"/>
        <v/>
      </c>
      <c r="DM41" s="199"/>
      <c r="DN41" s="199"/>
      <c r="DO41" s="199"/>
      <c r="DP41" s="199"/>
      <c r="DQ41" s="199"/>
      <c r="DR41" s="199"/>
      <c r="DS41" s="193" t="str">
        <f t="shared" si="15"/>
        <v/>
      </c>
      <c r="DT41" s="194" t="str">
        <f t="shared" si="16"/>
        <v/>
      </c>
      <c r="DU41" s="195" t="str">
        <f t="shared" si="17"/>
        <v/>
      </c>
      <c r="DV41" s="196" t="str">
        <f>IF(OR(C41="",E41=""),"",RANK(DT41,$DT$9:$DT$408)+COUNTIF(DT$9:DT41,DT41)-1)</f>
        <v/>
      </c>
      <c r="DW41" s="173"/>
    </row>
    <row r="42" spans="1:127" ht="20.100000000000001" customHeight="1">
      <c r="A42" s="173"/>
      <c r="B42" s="190" t="str">
        <f>BIODATA_SISWA!B43</f>
        <v/>
      </c>
      <c r="C42" s="191" t="str">
        <f>IF(BIODATA_SISWA!C43="","",BIODATA_SISWA!C43)</f>
        <v/>
      </c>
      <c r="D42" s="191" t="str">
        <f>IF(BIODATA_SISWA!L43="","",BIODATA_SISWA!L43)</f>
        <v/>
      </c>
      <c r="E42" s="199"/>
      <c r="F42" s="199"/>
      <c r="G42" s="199"/>
      <c r="H42" s="199"/>
      <c r="I42" s="199"/>
      <c r="J42" s="199"/>
      <c r="K42" s="193" t="str">
        <f t="shared" si="0"/>
        <v/>
      </c>
      <c r="L42" s="199"/>
      <c r="M42" s="199"/>
      <c r="N42" s="199"/>
      <c r="O42" s="199"/>
      <c r="P42" s="199"/>
      <c r="Q42" s="199"/>
      <c r="R42" s="193" t="str">
        <f t="shared" si="18"/>
        <v/>
      </c>
      <c r="S42" s="199"/>
      <c r="T42" s="199"/>
      <c r="U42" s="199"/>
      <c r="V42" s="199"/>
      <c r="W42" s="199"/>
      <c r="X42" s="199"/>
      <c r="Y42" s="193" t="str">
        <f t="shared" si="1"/>
        <v/>
      </c>
      <c r="Z42" s="199"/>
      <c r="AA42" s="199"/>
      <c r="AB42" s="199"/>
      <c r="AC42" s="199"/>
      <c r="AD42" s="199"/>
      <c r="AE42" s="199"/>
      <c r="AF42" s="193" t="str">
        <f t="shared" si="2"/>
        <v/>
      </c>
      <c r="AG42" s="199"/>
      <c r="AH42" s="199"/>
      <c r="AI42" s="199"/>
      <c r="AJ42" s="199"/>
      <c r="AK42" s="199"/>
      <c r="AL42" s="199"/>
      <c r="AM42" s="193" t="str">
        <f t="shared" si="3"/>
        <v/>
      </c>
      <c r="AN42" s="199"/>
      <c r="AO42" s="199"/>
      <c r="AP42" s="199"/>
      <c r="AQ42" s="199"/>
      <c r="AR42" s="199"/>
      <c r="AS42" s="199"/>
      <c r="AT42" s="193" t="str">
        <f t="shared" si="4"/>
        <v/>
      </c>
      <c r="AU42" s="199"/>
      <c r="AV42" s="199"/>
      <c r="AW42" s="199"/>
      <c r="AX42" s="199"/>
      <c r="AY42" s="199"/>
      <c r="AZ42" s="199"/>
      <c r="BA42" s="193" t="str">
        <f t="shared" si="5"/>
        <v/>
      </c>
      <c r="BB42" s="199"/>
      <c r="BC42" s="199"/>
      <c r="BD42" s="199"/>
      <c r="BE42" s="199"/>
      <c r="BF42" s="199"/>
      <c r="BG42" s="199"/>
      <c r="BH42" s="193" t="str">
        <f t="shared" si="6"/>
        <v/>
      </c>
      <c r="BI42" s="199"/>
      <c r="BJ42" s="199"/>
      <c r="BK42" s="199"/>
      <c r="BL42" s="199"/>
      <c r="BM42" s="199"/>
      <c r="BN42" s="199"/>
      <c r="BO42" s="193" t="str">
        <f t="shared" si="7"/>
        <v/>
      </c>
      <c r="BP42" s="199"/>
      <c r="BQ42" s="199"/>
      <c r="BR42" s="199"/>
      <c r="BS42" s="199"/>
      <c r="BT42" s="199"/>
      <c r="BU42" s="199"/>
      <c r="BV42" s="193" t="str">
        <f t="shared" si="8"/>
        <v/>
      </c>
      <c r="BW42" s="199"/>
      <c r="BX42" s="199"/>
      <c r="BY42" s="199"/>
      <c r="BZ42" s="199"/>
      <c r="CA42" s="199"/>
      <c r="CB42" s="199"/>
      <c r="CC42" s="193" t="str">
        <f t="shared" si="9"/>
        <v/>
      </c>
      <c r="CD42" s="199"/>
      <c r="CE42" s="199"/>
      <c r="CF42" s="199"/>
      <c r="CG42" s="199"/>
      <c r="CH42" s="199"/>
      <c r="CI42" s="199"/>
      <c r="CJ42" s="193" t="str">
        <f t="shared" si="10"/>
        <v/>
      </c>
      <c r="CK42" s="199"/>
      <c r="CL42" s="199"/>
      <c r="CM42" s="199"/>
      <c r="CN42" s="199"/>
      <c r="CO42" s="199"/>
      <c r="CP42" s="199"/>
      <c r="CQ42" s="193" t="str">
        <f t="shared" si="11"/>
        <v/>
      </c>
      <c r="CR42" s="199"/>
      <c r="CS42" s="199"/>
      <c r="CT42" s="199"/>
      <c r="CU42" s="199"/>
      <c r="CV42" s="199"/>
      <c r="CW42" s="199"/>
      <c r="CX42" s="193" t="str">
        <f t="shared" si="12"/>
        <v/>
      </c>
      <c r="CY42" s="199"/>
      <c r="CZ42" s="199"/>
      <c r="DA42" s="199"/>
      <c r="DB42" s="199"/>
      <c r="DC42" s="199"/>
      <c r="DD42" s="199"/>
      <c r="DE42" s="193" t="str">
        <f t="shared" si="13"/>
        <v/>
      </c>
      <c r="DF42" s="199"/>
      <c r="DG42" s="199"/>
      <c r="DH42" s="199"/>
      <c r="DI42" s="199"/>
      <c r="DJ42" s="199"/>
      <c r="DK42" s="199"/>
      <c r="DL42" s="193" t="str">
        <f t="shared" si="14"/>
        <v/>
      </c>
      <c r="DM42" s="199"/>
      <c r="DN42" s="199"/>
      <c r="DO42" s="199"/>
      <c r="DP42" s="199"/>
      <c r="DQ42" s="199"/>
      <c r="DR42" s="199"/>
      <c r="DS42" s="193" t="str">
        <f t="shared" si="15"/>
        <v/>
      </c>
      <c r="DT42" s="194" t="str">
        <f t="shared" si="16"/>
        <v/>
      </c>
      <c r="DU42" s="195" t="str">
        <f t="shared" si="17"/>
        <v/>
      </c>
      <c r="DV42" s="196" t="str">
        <f>IF(OR(C42="",E42=""),"",RANK(DT42,$DT$9:$DT$408)+COUNTIF(DT$9:DT42,DT42)-1)</f>
        <v/>
      </c>
      <c r="DW42" s="173"/>
    </row>
    <row r="43" spans="1:127" ht="20.100000000000001" customHeight="1">
      <c r="A43" s="173"/>
      <c r="B43" s="190" t="str">
        <f>BIODATA_SISWA!B44</f>
        <v/>
      </c>
      <c r="C43" s="191" t="str">
        <f>IF(BIODATA_SISWA!C44="","",BIODATA_SISWA!C44)</f>
        <v/>
      </c>
      <c r="D43" s="191" t="str">
        <f>IF(BIODATA_SISWA!L44="","",BIODATA_SISWA!L44)</f>
        <v/>
      </c>
      <c r="E43" s="199"/>
      <c r="F43" s="199"/>
      <c r="G43" s="199"/>
      <c r="H43" s="199"/>
      <c r="I43" s="199"/>
      <c r="J43" s="199"/>
      <c r="K43" s="193" t="str">
        <f t="shared" si="0"/>
        <v/>
      </c>
      <c r="L43" s="199"/>
      <c r="M43" s="199"/>
      <c r="N43" s="199"/>
      <c r="O43" s="199"/>
      <c r="P43" s="199"/>
      <c r="Q43" s="199"/>
      <c r="R43" s="193" t="str">
        <f t="shared" si="18"/>
        <v/>
      </c>
      <c r="S43" s="199"/>
      <c r="T43" s="199"/>
      <c r="U43" s="199"/>
      <c r="V43" s="199"/>
      <c r="W43" s="199"/>
      <c r="X43" s="199"/>
      <c r="Y43" s="193" t="str">
        <f t="shared" si="1"/>
        <v/>
      </c>
      <c r="Z43" s="199"/>
      <c r="AA43" s="199"/>
      <c r="AB43" s="199"/>
      <c r="AC43" s="199"/>
      <c r="AD43" s="199"/>
      <c r="AE43" s="199"/>
      <c r="AF43" s="193" t="str">
        <f t="shared" si="2"/>
        <v/>
      </c>
      <c r="AG43" s="199"/>
      <c r="AH43" s="199"/>
      <c r="AI43" s="199"/>
      <c r="AJ43" s="199"/>
      <c r="AK43" s="199"/>
      <c r="AL43" s="199"/>
      <c r="AM43" s="193" t="str">
        <f t="shared" si="3"/>
        <v/>
      </c>
      <c r="AN43" s="199"/>
      <c r="AO43" s="199"/>
      <c r="AP43" s="199"/>
      <c r="AQ43" s="199"/>
      <c r="AR43" s="199"/>
      <c r="AS43" s="199"/>
      <c r="AT43" s="193" t="str">
        <f t="shared" si="4"/>
        <v/>
      </c>
      <c r="AU43" s="199"/>
      <c r="AV43" s="199"/>
      <c r="AW43" s="199"/>
      <c r="AX43" s="199"/>
      <c r="AY43" s="199"/>
      <c r="AZ43" s="199"/>
      <c r="BA43" s="193" t="str">
        <f t="shared" si="5"/>
        <v/>
      </c>
      <c r="BB43" s="199"/>
      <c r="BC43" s="199"/>
      <c r="BD43" s="199"/>
      <c r="BE43" s="199"/>
      <c r="BF43" s="199"/>
      <c r="BG43" s="199"/>
      <c r="BH43" s="193" t="str">
        <f t="shared" si="6"/>
        <v/>
      </c>
      <c r="BI43" s="199"/>
      <c r="BJ43" s="199"/>
      <c r="BK43" s="199"/>
      <c r="BL43" s="199"/>
      <c r="BM43" s="199"/>
      <c r="BN43" s="199"/>
      <c r="BO43" s="193" t="str">
        <f t="shared" si="7"/>
        <v/>
      </c>
      <c r="BP43" s="199"/>
      <c r="BQ43" s="199"/>
      <c r="BR43" s="199"/>
      <c r="BS43" s="199"/>
      <c r="BT43" s="199"/>
      <c r="BU43" s="199"/>
      <c r="BV43" s="193" t="str">
        <f t="shared" si="8"/>
        <v/>
      </c>
      <c r="BW43" s="199"/>
      <c r="BX43" s="199"/>
      <c r="BY43" s="199"/>
      <c r="BZ43" s="199"/>
      <c r="CA43" s="199"/>
      <c r="CB43" s="199"/>
      <c r="CC43" s="193" t="str">
        <f t="shared" si="9"/>
        <v/>
      </c>
      <c r="CD43" s="199"/>
      <c r="CE43" s="199"/>
      <c r="CF43" s="199"/>
      <c r="CG43" s="199"/>
      <c r="CH43" s="199"/>
      <c r="CI43" s="199"/>
      <c r="CJ43" s="193" t="str">
        <f t="shared" si="10"/>
        <v/>
      </c>
      <c r="CK43" s="199"/>
      <c r="CL43" s="199"/>
      <c r="CM43" s="199"/>
      <c r="CN43" s="199"/>
      <c r="CO43" s="199"/>
      <c r="CP43" s="199"/>
      <c r="CQ43" s="193" t="str">
        <f t="shared" si="11"/>
        <v/>
      </c>
      <c r="CR43" s="199"/>
      <c r="CS43" s="199"/>
      <c r="CT43" s="199"/>
      <c r="CU43" s="199"/>
      <c r="CV43" s="199"/>
      <c r="CW43" s="199"/>
      <c r="CX43" s="193" t="str">
        <f t="shared" si="12"/>
        <v/>
      </c>
      <c r="CY43" s="199"/>
      <c r="CZ43" s="199"/>
      <c r="DA43" s="199"/>
      <c r="DB43" s="199"/>
      <c r="DC43" s="199"/>
      <c r="DD43" s="199"/>
      <c r="DE43" s="193" t="str">
        <f t="shared" si="13"/>
        <v/>
      </c>
      <c r="DF43" s="199"/>
      <c r="DG43" s="199"/>
      <c r="DH43" s="199"/>
      <c r="DI43" s="199"/>
      <c r="DJ43" s="199"/>
      <c r="DK43" s="199"/>
      <c r="DL43" s="193" t="str">
        <f t="shared" si="14"/>
        <v/>
      </c>
      <c r="DM43" s="199"/>
      <c r="DN43" s="199"/>
      <c r="DO43" s="199"/>
      <c r="DP43" s="199"/>
      <c r="DQ43" s="199"/>
      <c r="DR43" s="199"/>
      <c r="DS43" s="193" t="str">
        <f t="shared" si="15"/>
        <v/>
      </c>
      <c r="DT43" s="194" t="str">
        <f t="shared" si="16"/>
        <v/>
      </c>
      <c r="DU43" s="195" t="str">
        <f t="shared" si="17"/>
        <v/>
      </c>
      <c r="DV43" s="196" t="str">
        <f>IF(OR(C43="",E43=""),"",RANK(DT43,$DT$9:$DT$408)+COUNTIF(DT$9:DT43,DT43)-1)</f>
        <v/>
      </c>
      <c r="DW43" s="173"/>
    </row>
    <row r="44" spans="1:127" ht="20.100000000000001" customHeight="1">
      <c r="A44" s="173"/>
      <c r="B44" s="190" t="str">
        <f>BIODATA_SISWA!B45</f>
        <v/>
      </c>
      <c r="C44" s="191" t="str">
        <f>IF(BIODATA_SISWA!C45="","",BIODATA_SISWA!C45)</f>
        <v/>
      </c>
      <c r="D44" s="191" t="str">
        <f>IF(BIODATA_SISWA!L45="","",BIODATA_SISWA!L45)</f>
        <v/>
      </c>
      <c r="E44" s="199"/>
      <c r="F44" s="199"/>
      <c r="G44" s="199"/>
      <c r="H44" s="199"/>
      <c r="I44" s="199"/>
      <c r="J44" s="199"/>
      <c r="K44" s="193" t="str">
        <f t="shared" si="0"/>
        <v/>
      </c>
      <c r="L44" s="199"/>
      <c r="M44" s="199"/>
      <c r="N44" s="199"/>
      <c r="O44" s="199"/>
      <c r="P44" s="199"/>
      <c r="Q44" s="199"/>
      <c r="R44" s="193" t="str">
        <f t="shared" si="18"/>
        <v/>
      </c>
      <c r="S44" s="199"/>
      <c r="T44" s="199"/>
      <c r="U44" s="199"/>
      <c r="V44" s="199"/>
      <c r="W44" s="199"/>
      <c r="X44" s="199"/>
      <c r="Y44" s="193" t="str">
        <f t="shared" si="1"/>
        <v/>
      </c>
      <c r="Z44" s="199"/>
      <c r="AA44" s="199"/>
      <c r="AB44" s="199"/>
      <c r="AC44" s="199"/>
      <c r="AD44" s="199"/>
      <c r="AE44" s="199"/>
      <c r="AF44" s="193" t="str">
        <f t="shared" si="2"/>
        <v/>
      </c>
      <c r="AG44" s="199"/>
      <c r="AH44" s="199"/>
      <c r="AI44" s="199"/>
      <c r="AJ44" s="199"/>
      <c r="AK44" s="199"/>
      <c r="AL44" s="199"/>
      <c r="AM44" s="193" t="str">
        <f t="shared" si="3"/>
        <v/>
      </c>
      <c r="AN44" s="199"/>
      <c r="AO44" s="199"/>
      <c r="AP44" s="199"/>
      <c r="AQ44" s="199"/>
      <c r="AR44" s="199"/>
      <c r="AS44" s="199"/>
      <c r="AT44" s="193" t="str">
        <f t="shared" si="4"/>
        <v/>
      </c>
      <c r="AU44" s="199"/>
      <c r="AV44" s="199"/>
      <c r="AW44" s="199"/>
      <c r="AX44" s="199"/>
      <c r="AY44" s="199"/>
      <c r="AZ44" s="199"/>
      <c r="BA44" s="193" t="str">
        <f t="shared" si="5"/>
        <v/>
      </c>
      <c r="BB44" s="199"/>
      <c r="BC44" s="199"/>
      <c r="BD44" s="199"/>
      <c r="BE44" s="199"/>
      <c r="BF44" s="199"/>
      <c r="BG44" s="199"/>
      <c r="BH44" s="193" t="str">
        <f t="shared" si="6"/>
        <v/>
      </c>
      <c r="BI44" s="199"/>
      <c r="BJ44" s="199"/>
      <c r="BK44" s="199"/>
      <c r="BL44" s="199"/>
      <c r="BM44" s="199"/>
      <c r="BN44" s="199"/>
      <c r="BO44" s="193" t="str">
        <f t="shared" si="7"/>
        <v/>
      </c>
      <c r="BP44" s="199"/>
      <c r="BQ44" s="199"/>
      <c r="BR44" s="199"/>
      <c r="BS44" s="199"/>
      <c r="BT44" s="199"/>
      <c r="BU44" s="199"/>
      <c r="BV44" s="193" t="str">
        <f t="shared" si="8"/>
        <v/>
      </c>
      <c r="BW44" s="199"/>
      <c r="BX44" s="199"/>
      <c r="BY44" s="199"/>
      <c r="BZ44" s="199"/>
      <c r="CA44" s="199"/>
      <c r="CB44" s="199"/>
      <c r="CC44" s="193" t="str">
        <f t="shared" si="9"/>
        <v/>
      </c>
      <c r="CD44" s="199"/>
      <c r="CE44" s="199"/>
      <c r="CF44" s="199"/>
      <c r="CG44" s="199"/>
      <c r="CH44" s="199"/>
      <c r="CI44" s="199"/>
      <c r="CJ44" s="193" t="str">
        <f t="shared" si="10"/>
        <v/>
      </c>
      <c r="CK44" s="199"/>
      <c r="CL44" s="199"/>
      <c r="CM44" s="199"/>
      <c r="CN44" s="199"/>
      <c r="CO44" s="199"/>
      <c r="CP44" s="199"/>
      <c r="CQ44" s="193" t="str">
        <f t="shared" si="11"/>
        <v/>
      </c>
      <c r="CR44" s="199"/>
      <c r="CS44" s="199"/>
      <c r="CT44" s="199"/>
      <c r="CU44" s="199"/>
      <c r="CV44" s="199"/>
      <c r="CW44" s="199"/>
      <c r="CX44" s="193" t="str">
        <f t="shared" si="12"/>
        <v/>
      </c>
      <c r="CY44" s="199"/>
      <c r="CZ44" s="199"/>
      <c r="DA44" s="199"/>
      <c r="DB44" s="199"/>
      <c r="DC44" s="199"/>
      <c r="DD44" s="199"/>
      <c r="DE44" s="193" t="str">
        <f t="shared" si="13"/>
        <v/>
      </c>
      <c r="DF44" s="199"/>
      <c r="DG44" s="199"/>
      <c r="DH44" s="199"/>
      <c r="DI44" s="199"/>
      <c r="DJ44" s="199"/>
      <c r="DK44" s="199"/>
      <c r="DL44" s="193" t="str">
        <f t="shared" si="14"/>
        <v/>
      </c>
      <c r="DM44" s="199"/>
      <c r="DN44" s="199"/>
      <c r="DO44" s="199"/>
      <c r="DP44" s="199"/>
      <c r="DQ44" s="199"/>
      <c r="DR44" s="199"/>
      <c r="DS44" s="193" t="str">
        <f t="shared" si="15"/>
        <v/>
      </c>
      <c r="DT44" s="194" t="str">
        <f t="shared" si="16"/>
        <v/>
      </c>
      <c r="DU44" s="195" t="str">
        <f t="shared" si="17"/>
        <v/>
      </c>
      <c r="DV44" s="196" t="str">
        <f>IF(OR(C44="",E44=""),"",RANK(DT44,$DT$9:$DT$408)+COUNTIF(DT$9:DT44,DT44)-1)</f>
        <v/>
      </c>
      <c r="DW44" s="173"/>
    </row>
    <row r="45" spans="1:127" ht="20.100000000000001" customHeight="1">
      <c r="A45" s="173"/>
      <c r="B45" s="190" t="str">
        <f>BIODATA_SISWA!B46</f>
        <v/>
      </c>
      <c r="C45" s="191" t="str">
        <f>IF(BIODATA_SISWA!C46="","",BIODATA_SISWA!C46)</f>
        <v/>
      </c>
      <c r="D45" s="191" t="str">
        <f>IF(BIODATA_SISWA!L46="","",BIODATA_SISWA!L46)</f>
        <v/>
      </c>
      <c r="E45" s="199"/>
      <c r="F45" s="199"/>
      <c r="G45" s="199"/>
      <c r="H45" s="199"/>
      <c r="I45" s="199"/>
      <c r="J45" s="199"/>
      <c r="K45" s="193" t="str">
        <f t="shared" si="0"/>
        <v/>
      </c>
      <c r="L45" s="199"/>
      <c r="M45" s="199"/>
      <c r="N45" s="199"/>
      <c r="O45" s="199"/>
      <c r="P45" s="199"/>
      <c r="Q45" s="199"/>
      <c r="R45" s="193" t="str">
        <f t="shared" si="18"/>
        <v/>
      </c>
      <c r="S45" s="199"/>
      <c r="T45" s="199"/>
      <c r="U45" s="199"/>
      <c r="V45" s="199"/>
      <c r="W45" s="199"/>
      <c r="X45" s="199"/>
      <c r="Y45" s="193" t="str">
        <f t="shared" si="1"/>
        <v/>
      </c>
      <c r="Z45" s="199"/>
      <c r="AA45" s="199"/>
      <c r="AB45" s="199"/>
      <c r="AC45" s="199"/>
      <c r="AD45" s="199"/>
      <c r="AE45" s="199"/>
      <c r="AF45" s="193" t="str">
        <f t="shared" si="2"/>
        <v/>
      </c>
      <c r="AG45" s="199"/>
      <c r="AH45" s="199"/>
      <c r="AI45" s="199"/>
      <c r="AJ45" s="199"/>
      <c r="AK45" s="199"/>
      <c r="AL45" s="199"/>
      <c r="AM45" s="193" t="str">
        <f t="shared" si="3"/>
        <v/>
      </c>
      <c r="AN45" s="199"/>
      <c r="AO45" s="199"/>
      <c r="AP45" s="199"/>
      <c r="AQ45" s="199"/>
      <c r="AR45" s="199"/>
      <c r="AS45" s="199"/>
      <c r="AT45" s="193" t="str">
        <f t="shared" si="4"/>
        <v/>
      </c>
      <c r="AU45" s="199"/>
      <c r="AV45" s="199"/>
      <c r="AW45" s="199"/>
      <c r="AX45" s="199"/>
      <c r="AY45" s="199"/>
      <c r="AZ45" s="199"/>
      <c r="BA45" s="193" t="str">
        <f t="shared" si="5"/>
        <v/>
      </c>
      <c r="BB45" s="199"/>
      <c r="BC45" s="199"/>
      <c r="BD45" s="199"/>
      <c r="BE45" s="199"/>
      <c r="BF45" s="199"/>
      <c r="BG45" s="199"/>
      <c r="BH45" s="193" t="str">
        <f t="shared" si="6"/>
        <v/>
      </c>
      <c r="BI45" s="199"/>
      <c r="BJ45" s="199"/>
      <c r="BK45" s="199"/>
      <c r="BL45" s="199"/>
      <c r="BM45" s="199"/>
      <c r="BN45" s="199"/>
      <c r="BO45" s="193" t="str">
        <f t="shared" si="7"/>
        <v/>
      </c>
      <c r="BP45" s="199"/>
      <c r="BQ45" s="199"/>
      <c r="BR45" s="199"/>
      <c r="BS45" s="199"/>
      <c r="BT45" s="199"/>
      <c r="BU45" s="199"/>
      <c r="BV45" s="193" t="str">
        <f t="shared" si="8"/>
        <v/>
      </c>
      <c r="BW45" s="199"/>
      <c r="BX45" s="199"/>
      <c r="BY45" s="199"/>
      <c r="BZ45" s="199"/>
      <c r="CA45" s="199"/>
      <c r="CB45" s="199"/>
      <c r="CC45" s="193" t="str">
        <f t="shared" si="9"/>
        <v/>
      </c>
      <c r="CD45" s="199"/>
      <c r="CE45" s="199"/>
      <c r="CF45" s="199"/>
      <c r="CG45" s="199"/>
      <c r="CH45" s="199"/>
      <c r="CI45" s="199"/>
      <c r="CJ45" s="193" t="str">
        <f t="shared" si="10"/>
        <v/>
      </c>
      <c r="CK45" s="199"/>
      <c r="CL45" s="199"/>
      <c r="CM45" s="199"/>
      <c r="CN45" s="199"/>
      <c r="CO45" s="199"/>
      <c r="CP45" s="199"/>
      <c r="CQ45" s="193" t="str">
        <f t="shared" si="11"/>
        <v/>
      </c>
      <c r="CR45" s="199"/>
      <c r="CS45" s="199"/>
      <c r="CT45" s="199"/>
      <c r="CU45" s="199"/>
      <c r="CV45" s="199"/>
      <c r="CW45" s="199"/>
      <c r="CX45" s="193" t="str">
        <f t="shared" si="12"/>
        <v/>
      </c>
      <c r="CY45" s="199"/>
      <c r="CZ45" s="199"/>
      <c r="DA45" s="199"/>
      <c r="DB45" s="199"/>
      <c r="DC45" s="199"/>
      <c r="DD45" s="199"/>
      <c r="DE45" s="193" t="str">
        <f t="shared" si="13"/>
        <v/>
      </c>
      <c r="DF45" s="199"/>
      <c r="DG45" s="199"/>
      <c r="DH45" s="199"/>
      <c r="DI45" s="199"/>
      <c r="DJ45" s="199"/>
      <c r="DK45" s="199"/>
      <c r="DL45" s="193" t="str">
        <f t="shared" si="14"/>
        <v/>
      </c>
      <c r="DM45" s="199"/>
      <c r="DN45" s="199"/>
      <c r="DO45" s="199"/>
      <c r="DP45" s="199"/>
      <c r="DQ45" s="199"/>
      <c r="DR45" s="199"/>
      <c r="DS45" s="193" t="str">
        <f t="shared" si="15"/>
        <v/>
      </c>
      <c r="DT45" s="194" t="str">
        <f t="shared" si="16"/>
        <v/>
      </c>
      <c r="DU45" s="195" t="str">
        <f t="shared" si="17"/>
        <v/>
      </c>
      <c r="DV45" s="196" t="str">
        <f>IF(OR(C45="",E45=""),"",RANK(DT45,$DT$9:$DT$408)+COUNTIF(DT$9:DT45,DT45)-1)</f>
        <v/>
      </c>
      <c r="DW45" s="173"/>
    </row>
    <row r="46" spans="1:127" ht="20.100000000000001" customHeight="1">
      <c r="A46" s="173"/>
      <c r="B46" s="190" t="str">
        <f>BIODATA_SISWA!B47</f>
        <v/>
      </c>
      <c r="C46" s="191" t="str">
        <f>IF(BIODATA_SISWA!C47="","",BIODATA_SISWA!C47)</f>
        <v/>
      </c>
      <c r="D46" s="191" t="str">
        <f>IF(BIODATA_SISWA!L47="","",BIODATA_SISWA!L47)</f>
        <v/>
      </c>
      <c r="E46" s="199"/>
      <c r="F46" s="199"/>
      <c r="G46" s="199"/>
      <c r="H46" s="199"/>
      <c r="I46" s="199"/>
      <c r="J46" s="199"/>
      <c r="K46" s="193" t="str">
        <f t="shared" si="0"/>
        <v/>
      </c>
      <c r="L46" s="199"/>
      <c r="M46" s="199"/>
      <c r="N46" s="199"/>
      <c r="O46" s="199"/>
      <c r="P46" s="199"/>
      <c r="Q46" s="199"/>
      <c r="R46" s="193" t="str">
        <f t="shared" si="18"/>
        <v/>
      </c>
      <c r="S46" s="199"/>
      <c r="T46" s="199"/>
      <c r="U46" s="199"/>
      <c r="V46" s="199"/>
      <c r="W46" s="199"/>
      <c r="X46" s="199"/>
      <c r="Y46" s="193" t="str">
        <f t="shared" si="1"/>
        <v/>
      </c>
      <c r="Z46" s="199"/>
      <c r="AA46" s="199"/>
      <c r="AB46" s="199"/>
      <c r="AC46" s="199"/>
      <c r="AD46" s="199"/>
      <c r="AE46" s="199"/>
      <c r="AF46" s="193" t="str">
        <f t="shared" si="2"/>
        <v/>
      </c>
      <c r="AG46" s="199"/>
      <c r="AH46" s="199"/>
      <c r="AI46" s="199"/>
      <c r="AJ46" s="199"/>
      <c r="AK46" s="199"/>
      <c r="AL46" s="199"/>
      <c r="AM46" s="193" t="str">
        <f t="shared" si="3"/>
        <v/>
      </c>
      <c r="AN46" s="199"/>
      <c r="AO46" s="199"/>
      <c r="AP46" s="199"/>
      <c r="AQ46" s="199"/>
      <c r="AR46" s="199"/>
      <c r="AS46" s="199"/>
      <c r="AT46" s="193" t="str">
        <f t="shared" si="4"/>
        <v/>
      </c>
      <c r="AU46" s="199"/>
      <c r="AV46" s="199"/>
      <c r="AW46" s="199"/>
      <c r="AX46" s="199"/>
      <c r="AY46" s="199"/>
      <c r="AZ46" s="199"/>
      <c r="BA46" s="193" t="str">
        <f t="shared" si="5"/>
        <v/>
      </c>
      <c r="BB46" s="199"/>
      <c r="BC46" s="199"/>
      <c r="BD46" s="199"/>
      <c r="BE46" s="199"/>
      <c r="BF46" s="199"/>
      <c r="BG46" s="199"/>
      <c r="BH46" s="193" t="str">
        <f t="shared" si="6"/>
        <v/>
      </c>
      <c r="BI46" s="199"/>
      <c r="BJ46" s="199"/>
      <c r="BK46" s="199"/>
      <c r="BL46" s="199"/>
      <c r="BM46" s="199"/>
      <c r="BN46" s="199"/>
      <c r="BO46" s="193" t="str">
        <f t="shared" si="7"/>
        <v/>
      </c>
      <c r="BP46" s="199"/>
      <c r="BQ46" s="199"/>
      <c r="BR46" s="199"/>
      <c r="BS46" s="199"/>
      <c r="BT46" s="199"/>
      <c r="BU46" s="199"/>
      <c r="BV46" s="193" t="str">
        <f t="shared" si="8"/>
        <v/>
      </c>
      <c r="BW46" s="199"/>
      <c r="BX46" s="199"/>
      <c r="BY46" s="199"/>
      <c r="BZ46" s="199"/>
      <c r="CA46" s="199"/>
      <c r="CB46" s="199"/>
      <c r="CC46" s="193" t="str">
        <f t="shared" si="9"/>
        <v/>
      </c>
      <c r="CD46" s="199"/>
      <c r="CE46" s="199"/>
      <c r="CF46" s="199"/>
      <c r="CG46" s="199"/>
      <c r="CH46" s="199"/>
      <c r="CI46" s="199"/>
      <c r="CJ46" s="193" t="str">
        <f t="shared" si="10"/>
        <v/>
      </c>
      <c r="CK46" s="199"/>
      <c r="CL46" s="199"/>
      <c r="CM46" s="199"/>
      <c r="CN46" s="199"/>
      <c r="CO46" s="199"/>
      <c r="CP46" s="199"/>
      <c r="CQ46" s="193" t="str">
        <f t="shared" si="11"/>
        <v/>
      </c>
      <c r="CR46" s="199"/>
      <c r="CS46" s="199"/>
      <c r="CT46" s="199"/>
      <c r="CU46" s="199"/>
      <c r="CV46" s="199"/>
      <c r="CW46" s="199"/>
      <c r="CX46" s="193" t="str">
        <f t="shared" si="12"/>
        <v/>
      </c>
      <c r="CY46" s="199"/>
      <c r="CZ46" s="199"/>
      <c r="DA46" s="199"/>
      <c r="DB46" s="199"/>
      <c r="DC46" s="199"/>
      <c r="DD46" s="199"/>
      <c r="DE46" s="193" t="str">
        <f t="shared" si="13"/>
        <v/>
      </c>
      <c r="DF46" s="199"/>
      <c r="DG46" s="199"/>
      <c r="DH46" s="199"/>
      <c r="DI46" s="199"/>
      <c r="DJ46" s="199"/>
      <c r="DK46" s="199"/>
      <c r="DL46" s="193" t="str">
        <f t="shared" si="14"/>
        <v/>
      </c>
      <c r="DM46" s="199"/>
      <c r="DN46" s="199"/>
      <c r="DO46" s="199"/>
      <c r="DP46" s="199"/>
      <c r="DQ46" s="199"/>
      <c r="DR46" s="199"/>
      <c r="DS46" s="193" t="str">
        <f t="shared" si="15"/>
        <v/>
      </c>
      <c r="DT46" s="194" t="str">
        <f t="shared" si="16"/>
        <v/>
      </c>
      <c r="DU46" s="195" t="str">
        <f t="shared" si="17"/>
        <v/>
      </c>
      <c r="DV46" s="196" t="str">
        <f>IF(OR(C46="",E46=""),"",RANK(DT46,$DT$9:$DT$408)+COUNTIF(DT$9:DT46,DT46)-1)</f>
        <v/>
      </c>
      <c r="DW46" s="173"/>
    </row>
    <row r="47" spans="1:127" ht="20.100000000000001" customHeight="1">
      <c r="A47" s="173"/>
      <c r="B47" s="190" t="str">
        <f>BIODATA_SISWA!B48</f>
        <v/>
      </c>
      <c r="C47" s="191" t="str">
        <f>IF(BIODATA_SISWA!C48="","",BIODATA_SISWA!C48)</f>
        <v/>
      </c>
      <c r="D47" s="191" t="str">
        <f>IF(BIODATA_SISWA!L48="","",BIODATA_SISWA!L48)</f>
        <v/>
      </c>
      <c r="E47" s="199"/>
      <c r="F47" s="199"/>
      <c r="G47" s="199"/>
      <c r="H47" s="199"/>
      <c r="I47" s="199"/>
      <c r="J47" s="199"/>
      <c r="K47" s="193" t="str">
        <f t="shared" si="0"/>
        <v/>
      </c>
      <c r="L47" s="199"/>
      <c r="M47" s="199"/>
      <c r="N47" s="199"/>
      <c r="O47" s="199"/>
      <c r="P47" s="199"/>
      <c r="Q47" s="199"/>
      <c r="R47" s="193" t="str">
        <f t="shared" si="18"/>
        <v/>
      </c>
      <c r="S47" s="199"/>
      <c r="T47" s="199"/>
      <c r="U47" s="199"/>
      <c r="V47" s="199"/>
      <c r="W47" s="199"/>
      <c r="X47" s="199"/>
      <c r="Y47" s="193" t="str">
        <f t="shared" si="1"/>
        <v/>
      </c>
      <c r="Z47" s="199"/>
      <c r="AA47" s="199"/>
      <c r="AB47" s="199"/>
      <c r="AC47" s="199"/>
      <c r="AD47" s="199"/>
      <c r="AE47" s="199"/>
      <c r="AF47" s="193" t="str">
        <f t="shared" si="2"/>
        <v/>
      </c>
      <c r="AG47" s="199"/>
      <c r="AH47" s="199"/>
      <c r="AI47" s="199"/>
      <c r="AJ47" s="199"/>
      <c r="AK47" s="199"/>
      <c r="AL47" s="199"/>
      <c r="AM47" s="193" t="str">
        <f t="shared" si="3"/>
        <v/>
      </c>
      <c r="AN47" s="199"/>
      <c r="AO47" s="199"/>
      <c r="AP47" s="199"/>
      <c r="AQ47" s="199"/>
      <c r="AR47" s="199"/>
      <c r="AS47" s="199"/>
      <c r="AT47" s="193" t="str">
        <f t="shared" si="4"/>
        <v/>
      </c>
      <c r="AU47" s="199"/>
      <c r="AV47" s="199"/>
      <c r="AW47" s="199"/>
      <c r="AX47" s="199"/>
      <c r="AY47" s="199"/>
      <c r="AZ47" s="199"/>
      <c r="BA47" s="193" t="str">
        <f t="shared" si="5"/>
        <v/>
      </c>
      <c r="BB47" s="199"/>
      <c r="BC47" s="199"/>
      <c r="BD47" s="199"/>
      <c r="BE47" s="199"/>
      <c r="BF47" s="199"/>
      <c r="BG47" s="199"/>
      <c r="BH47" s="193" t="str">
        <f t="shared" si="6"/>
        <v/>
      </c>
      <c r="BI47" s="199"/>
      <c r="BJ47" s="199"/>
      <c r="BK47" s="199"/>
      <c r="BL47" s="199"/>
      <c r="BM47" s="199"/>
      <c r="BN47" s="199"/>
      <c r="BO47" s="193" t="str">
        <f t="shared" si="7"/>
        <v/>
      </c>
      <c r="BP47" s="199"/>
      <c r="BQ47" s="199"/>
      <c r="BR47" s="199"/>
      <c r="BS47" s="199"/>
      <c r="BT47" s="199"/>
      <c r="BU47" s="199"/>
      <c r="BV47" s="193" t="str">
        <f t="shared" si="8"/>
        <v/>
      </c>
      <c r="BW47" s="199"/>
      <c r="BX47" s="199"/>
      <c r="BY47" s="199"/>
      <c r="BZ47" s="199"/>
      <c r="CA47" s="199"/>
      <c r="CB47" s="199"/>
      <c r="CC47" s="193" t="str">
        <f t="shared" si="9"/>
        <v/>
      </c>
      <c r="CD47" s="199"/>
      <c r="CE47" s="199"/>
      <c r="CF47" s="199"/>
      <c r="CG47" s="199"/>
      <c r="CH47" s="199"/>
      <c r="CI47" s="199"/>
      <c r="CJ47" s="193" t="str">
        <f t="shared" si="10"/>
        <v/>
      </c>
      <c r="CK47" s="199"/>
      <c r="CL47" s="199"/>
      <c r="CM47" s="199"/>
      <c r="CN47" s="199"/>
      <c r="CO47" s="199"/>
      <c r="CP47" s="199"/>
      <c r="CQ47" s="193" t="str">
        <f t="shared" si="11"/>
        <v/>
      </c>
      <c r="CR47" s="199"/>
      <c r="CS47" s="199"/>
      <c r="CT47" s="199"/>
      <c r="CU47" s="199"/>
      <c r="CV47" s="199"/>
      <c r="CW47" s="199"/>
      <c r="CX47" s="193" t="str">
        <f t="shared" si="12"/>
        <v/>
      </c>
      <c r="CY47" s="199"/>
      <c r="CZ47" s="199"/>
      <c r="DA47" s="199"/>
      <c r="DB47" s="199"/>
      <c r="DC47" s="199"/>
      <c r="DD47" s="199"/>
      <c r="DE47" s="193" t="str">
        <f t="shared" si="13"/>
        <v/>
      </c>
      <c r="DF47" s="199"/>
      <c r="DG47" s="199"/>
      <c r="DH47" s="199"/>
      <c r="DI47" s="199"/>
      <c r="DJ47" s="199"/>
      <c r="DK47" s="199"/>
      <c r="DL47" s="193" t="str">
        <f t="shared" si="14"/>
        <v/>
      </c>
      <c r="DM47" s="199"/>
      <c r="DN47" s="199"/>
      <c r="DO47" s="199"/>
      <c r="DP47" s="199"/>
      <c r="DQ47" s="199"/>
      <c r="DR47" s="199"/>
      <c r="DS47" s="193" t="str">
        <f t="shared" si="15"/>
        <v/>
      </c>
      <c r="DT47" s="194" t="str">
        <f t="shared" si="16"/>
        <v/>
      </c>
      <c r="DU47" s="195" t="str">
        <f t="shared" si="17"/>
        <v/>
      </c>
      <c r="DV47" s="196" t="str">
        <f>IF(OR(C47="",E47=""),"",RANK(DT47,$DT$9:$DT$408)+COUNTIF(DT$9:DT47,DT47)-1)</f>
        <v/>
      </c>
      <c r="DW47" s="173"/>
    </row>
    <row r="48" spans="1:127" ht="20.100000000000001" customHeight="1">
      <c r="A48" s="173"/>
      <c r="B48" s="190" t="str">
        <f>BIODATA_SISWA!B49</f>
        <v/>
      </c>
      <c r="C48" s="191" t="str">
        <f>IF(BIODATA_SISWA!C49="","",BIODATA_SISWA!C49)</f>
        <v/>
      </c>
      <c r="D48" s="191" t="str">
        <f>IF(BIODATA_SISWA!L49="","",BIODATA_SISWA!L49)</f>
        <v/>
      </c>
      <c r="E48" s="199"/>
      <c r="F48" s="199"/>
      <c r="G48" s="199"/>
      <c r="H48" s="199"/>
      <c r="I48" s="199"/>
      <c r="J48" s="199"/>
      <c r="K48" s="193" t="str">
        <f t="shared" si="0"/>
        <v/>
      </c>
      <c r="L48" s="199"/>
      <c r="M48" s="199"/>
      <c r="N48" s="199"/>
      <c r="O48" s="199"/>
      <c r="P48" s="199"/>
      <c r="Q48" s="199"/>
      <c r="R48" s="193" t="str">
        <f t="shared" si="18"/>
        <v/>
      </c>
      <c r="S48" s="199"/>
      <c r="T48" s="199"/>
      <c r="U48" s="199"/>
      <c r="V48" s="199"/>
      <c r="W48" s="199"/>
      <c r="X48" s="199"/>
      <c r="Y48" s="193" t="str">
        <f t="shared" si="1"/>
        <v/>
      </c>
      <c r="Z48" s="199"/>
      <c r="AA48" s="199"/>
      <c r="AB48" s="199"/>
      <c r="AC48" s="199"/>
      <c r="AD48" s="199"/>
      <c r="AE48" s="199"/>
      <c r="AF48" s="193" t="str">
        <f t="shared" si="2"/>
        <v/>
      </c>
      <c r="AG48" s="199"/>
      <c r="AH48" s="199"/>
      <c r="AI48" s="199"/>
      <c r="AJ48" s="199"/>
      <c r="AK48" s="199"/>
      <c r="AL48" s="199"/>
      <c r="AM48" s="193" t="str">
        <f t="shared" si="3"/>
        <v/>
      </c>
      <c r="AN48" s="199"/>
      <c r="AO48" s="199"/>
      <c r="AP48" s="199"/>
      <c r="AQ48" s="199"/>
      <c r="AR48" s="199"/>
      <c r="AS48" s="199"/>
      <c r="AT48" s="193" t="str">
        <f t="shared" si="4"/>
        <v/>
      </c>
      <c r="AU48" s="199"/>
      <c r="AV48" s="199"/>
      <c r="AW48" s="199"/>
      <c r="AX48" s="199"/>
      <c r="AY48" s="199"/>
      <c r="AZ48" s="199"/>
      <c r="BA48" s="193" t="str">
        <f t="shared" si="5"/>
        <v/>
      </c>
      <c r="BB48" s="199"/>
      <c r="BC48" s="199"/>
      <c r="BD48" s="199"/>
      <c r="BE48" s="199"/>
      <c r="BF48" s="199"/>
      <c r="BG48" s="199"/>
      <c r="BH48" s="193" t="str">
        <f t="shared" si="6"/>
        <v/>
      </c>
      <c r="BI48" s="199"/>
      <c r="BJ48" s="199"/>
      <c r="BK48" s="199"/>
      <c r="BL48" s="199"/>
      <c r="BM48" s="199"/>
      <c r="BN48" s="199"/>
      <c r="BO48" s="193" t="str">
        <f t="shared" si="7"/>
        <v/>
      </c>
      <c r="BP48" s="199"/>
      <c r="BQ48" s="199"/>
      <c r="BR48" s="199"/>
      <c r="BS48" s="199"/>
      <c r="BT48" s="199"/>
      <c r="BU48" s="199"/>
      <c r="BV48" s="193" t="str">
        <f t="shared" si="8"/>
        <v/>
      </c>
      <c r="BW48" s="199"/>
      <c r="BX48" s="199"/>
      <c r="BY48" s="199"/>
      <c r="BZ48" s="199"/>
      <c r="CA48" s="199"/>
      <c r="CB48" s="199"/>
      <c r="CC48" s="193" t="str">
        <f t="shared" si="9"/>
        <v/>
      </c>
      <c r="CD48" s="199"/>
      <c r="CE48" s="199"/>
      <c r="CF48" s="199"/>
      <c r="CG48" s="199"/>
      <c r="CH48" s="199"/>
      <c r="CI48" s="199"/>
      <c r="CJ48" s="193" t="str">
        <f t="shared" si="10"/>
        <v/>
      </c>
      <c r="CK48" s="199"/>
      <c r="CL48" s="199"/>
      <c r="CM48" s="199"/>
      <c r="CN48" s="199"/>
      <c r="CO48" s="199"/>
      <c r="CP48" s="199"/>
      <c r="CQ48" s="193" t="str">
        <f t="shared" si="11"/>
        <v/>
      </c>
      <c r="CR48" s="199"/>
      <c r="CS48" s="199"/>
      <c r="CT48" s="199"/>
      <c r="CU48" s="199"/>
      <c r="CV48" s="199"/>
      <c r="CW48" s="199"/>
      <c r="CX48" s="193" t="str">
        <f t="shared" si="12"/>
        <v/>
      </c>
      <c r="CY48" s="199"/>
      <c r="CZ48" s="199"/>
      <c r="DA48" s="199"/>
      <c r="DB48" s="199"/>
      <c r="DC48" s="199"/>
      <c r="DD48" s="199"/>
      <c r="DE48" s="193" t="str">
        <f t="shared" si="13"/>
        <v/>
      </c>
      <c r="DF48" s="199"/>
      <c r="DG48" s="199"/>
      <c r="DH48" s="199"/>
      <c r="DI48" s="199"/>
      <c r="DJ48" s="199"/>
      <c r="DK48" s="199"/>
      <c r="DL48" s="193" t="str">
        <f t="shared" si="14"/>
        <v/>
      </c>
      <c r="DM48" s="199"/>
      <c r="DN48" s="199"/>
      <c r="DO48" s="199"/>
      <c r="DP48" s="199"/>
      <c r="DQ48" s="199"/>
      <c r="DR48" s="199"/>
      <c r="DS48" s="193" t="str">
        <f t="shared" si="15"/>
        <v/>
      </c>
      <c r="DT48" s="194" t="str">
        <f t="shared" si="16"/>
        <v/>
      </c>
      <c r="DU48" s="195" t="str">
        <f t="shared" si="17"/>
        <v/>
      </c>
      <c r="DV48" s="196" t="str">
        <f>IF(OR(C48="",E48=""),"",RANK(DT48,$DT$9:$DT$408)+COUNTIF(DT$9:DT48,DT48)-1)</f>
        <v/>
      </c>
      <c r="DW48" s="173"/>
    </row>
    <row r="49" spans="1:127" ht="20.100000000000001" customHeight="1">
      <c r="A49" s="173"/>
      <c r="B49" s="190" t="str">
        <f>BIODATA_SISWA!B50</f>
        <v/>
      </c>
      <c r="C49" s="191" t="str">
        <f>IF(BIODATA_SISWA!C50="","",BIODATA_SISWA!C50)</f>
        <v/>
      </c>
      <c r="D49" s="191" t="str">
        <f>IF(BIODATA_SISWA!L50="","",BIODATA_SISWA!L50)</f>
        <v/>
      </c>
      <c r="E49" s="199"/>
      <c r="F49" s="199"/>
      <c r="G49" s="199"/>
      <c r="H49" s="199"/>
      <c r="I49" s="199"/>
      <c r="J49" s="199"/>
      <c r="K49" s="193" t="str">
        <f t="shared" si="0"/>
        <v/>
      </c>
      <c r="L49" s="199"/>
      <c r="M49" s="199"/>
      <c r="N49" s="199"/>
      <c r="O49" s="199"/>
      <c r="P49" s="199"/>
      <c r="Q49" s="199"/>
      <c r="R49" s="193" t="str">
        <f t="shared" si="18"/>
        <v/>
      </c>
      <c r="S49" s="199"/>
      <c r="T49" s="199"/>
      <c r="U49" s="199"/>
      <c r="V49" s="199"/>
      <c r="W49" s="199"/>
      <c r="X49" s="199"/>
      <c r="Y49" s="193" t="str">
        <f t="shared" si="1"/>
        <v/>
      </c>
      <c r="Z49" s="199"/>
      <c r="AA49" s="199"/>
      <c r="AB49" s="199"/>
      <c r="AC49" s="199"/>
      <c r="AD49" s="199"/>
      <c r="AE49" s="199"/>
      <c r="AF49" s="193" t="str">
        <f t="shared" si="2"/>
        <v/>
      </c>
      <c r="AG49" s="199"/>
      <c r="AH49" s="199"/>
      <c r="AI49" s="199"/>
      <c r="AJ49" s="199"/>
      <c r="AK49" s="199"/>
      <c r="AL49" s="199"/>
      <c r="AM49" s="193" t="str">
        <f t="shared" si="3"/>
        <v/>
      </c>
      <c r="AN49" s="199"/>
      <c r="AO49" s="199"/>
      <c r="AP49" s="199"/>
      <c r="AQ49" s="199"/>
      <c r="AR49" s="199"/>
      <c r="AS49" s="199"/>
      <c r="AT49" s="193" t="str">
        <f t="shared" si="4"/>
        <v/>
      </c>
      <c r="AU49" s="199"/>
      <c r="AV49" s="199"/>
      <c r="AW49" s="199"/>
      <c r="AX49" s="199"/>
      <c r="AY49" s="199"/>
      <c r="AZ49" s="199"/>
      <c r="BA49" s="193" t="str">
        <f t="shared" si="5"/>
        <v/>
      </c>
      <c r="BB49" s="199"/>
      <c r="BC49" s="199"/>
      <c r="BD49" s="199"/>
      <c r="BE49" s="199"/>
      <c r="BF49" s="199"/>
      <c r="BG49" s="199"/>
      <c r="BH49" s="193" t="str">
        <f t="shared" si="6"/>
        <v/>
      </c>
      <c r="BI49" s="199"/>
      <c r="BJ49" s="199"/>
      <c r="BK49" s="199"/>
      <c r="BL49" s="199"/>
      <c r="BM49" s="199"/>
      <c r="BN49" s="199"/>
      <c r="BO49" s="193" t="str">
        <f t="shared" si="7"/>
        <v/>
      </c>
      <c r="BP49" s="199"/>
      <c r="BQ49" s="199"/>
      <c r="BR49" s="199"/>
      <c r="BS49" s="199"/>
      <c r="BT49" s="199"/>
      <c r="BU49" s="199"/>
      <c r="BV49" s="193" t="str">
        <f t="shared" si="8"/>
        <v/>
      </c>
      <c r="BW49" s="199"/>
      <c r="BX49" s="199"/>
      <c r="BY49" s="199"/>
      <c r="BZ49" s="199"/>
      <c r="CA49" s="199"/>
      <c r="CB49" s="199"/>
      <c r="CC49" s="193" t="str">
        <f t="shared" si="9"/>
        <v/>
      </c>
      <c r="CD49" s="199"/>
      <c r="CE49" s="199"/>
      <c r="CF49" s="199"/>
      <c r="CG49" s="199"/>
      <c r="CH49" s="199"/>
      <c r="CI49" s="199"/>
      <c r="CJ49" s="193" t="str">
        <f t="shared" si="10"/>
        <v/>
      </c>
      <c r="CK49" s="199"/>
      <c r="CL49" s="199"/>
      <c r="CM49" s="199"/>
      <c r="CN49" s="199"/>
      <c r="CO49" s="199"/>
      <c r="CP49" s="199"/>
      <c r="CQ49" s="193" t="str">
        <f t="shared" si="11"/>
        <v/>
      </c>
      <c r="CR49" s="199"/>
      <c r="CS49" s="199"/>
      <c r="CT49" s="199"/>
      <c r="CU49" s="199"/>
      <c r="CV49" s="199"/>
      <c r="CW49" s="199"/>
      <c r="CX49" s="193" t="str">
        <f t="shared" si="12"/>
        <v/>
      </c>
      <c r="CY49" s="199"/>
      <c r="CZ49" s="199"/>
      <c r="DA49" s="199"/>
      <c r="DB49" s="199"/>
      <c r="DC49" s="199"/>
      <c r="DD49" s="199"/>
      <c r="DE49" s="193" t="str">
        <f t="shared" si="13"/>
        <v/>
      </c>
      <c r="DF49" s="199"/>
      <c r="DG49" s="199"/>
      <c r="DH49" s="199"/>
      <c r="DI49" s="199"/>
      <c r="DJ49" s="199"/>
      <c r="DK49" s="199"/>
      <c r="DL49" s="193" t="str">
        <f t="shared" si="14"/>
        <v/>
      </c>
      <c r="DM49" s="199"/>
      <c r="DN49" s="199"/>
      <c r="DO49" s="199"/>
      <c r="DP49" s="199"/>
      <c r="DQ49" s="199"/>
      <c r="DR49" s="199"/>
      <c r="DS49" s="193" t="str">
        <f t="shared" si="15"/>
        <v/>
      </c>
      <c r="DT49" s="194" t="str">
        <f t="shared" si="16"/>
        <v/>
      </c>
      <c r="DU49" s="195" t="str">
        <f t="shared" si="17"/>
        <v/>
      </c>
      <c r="DV49" s="196" t="str">
        <f>IF(OR(C49="",E49=""),"",RANK(DT49,$DT$9:$DT$408)+COUNTIF(DT$9:DT49,DT49)-1)</f>
        <v/>
      </c>
      <c r="DW49" s="173"/>
    </row>
    <row r="50" spans="1:127" ht="20.100000000000001" customHeight="1">
      <c r="A50" s="173"/>
      <c r="B50" s="190" t="str">
        <f>BIODATA_SISWA!B51</f>
        <v/>
      </c>
      <c r="C50" s="191" t="str">
        <f>IF(BIODATA_SISWA!C51="","",BIODATA_SISWA!C51)</f>
        <v/>
      </c>
      <c r="D50" s="191" t="str">
        <f>IF(BIODATA_SISWA!L51="","",BIODATA_SISWA!L51)</f>
        <v/>
      </c>
      <c r="E50" s="199"/>
      <c r="F50" s="199"/>
      <c r="G50" s="199"/>
      <c r="H50" s="199"/>
      <c r="I50" s="199"/>
      <c r="J50" s="199"/>
      <c r="K50" s="193" t="str">
        <f t="shared" si="0"/>
        <v/>
      </c>
      <c r="L50" s="199"/>
      <c r="M50" s="199"/>
      <c r="N50" s="199"/>
      <c r="O50" s="199"/>
      <c r="P50" s="199"/>
      <c r="Q50" s="199"/>
      <c r="R50" s="193" t="str">
        <f t="shared" si="18"/>
        <v/>
      </c>
      <c r="S50" s="199"/>
      <c r="T50" s="199"/>
      <c r="U50" s="199"/>
      <c r="V50" s="199"/>
      <c r="W50" s="199"/>
      <c r="X50" s="199"/>
      <c r="Y50" s="193" t="str">
        <f t="shared" si="1"/>
        <v/>
      </c>
      <c r="Z50" s="199"/>
      <c r="AA50" s="199"/>
      <c r="AB50" s="199"/>
      <c r="AC50" s="199"/>
      <c r="AD50" s="199"/>
      <c r="AE50" s="199"/>
      <c r="AF50" s="193" t="str">
        <f t="shared" si="2"/>
        <v/>
      </c>
      <c r="AG50" s="199"/>
      <c r="AH50" s="199"/>
      <c r="AI50" s="199"/>
      <c r="AJ50" s="199"/>
      <c r="AK50" s="199"/>
      <c r="AL50" s="199"/>
      <c r="AM50" s="193" t="str">
        <f t="shared" si="3"/>
        <v/>
      </c>
      <c r="AN50" s="199"/>
      <c r="AO50" s="199"/>
      <c r="AP50" s="199"/>
      <c r="AQ50" s="199"/>
      <c r="AR50" s="199"/>
      <c r="AS50" s="199"/>
      <c r="AT50" s="193" t="str">
        <f t="shared" si="4"/>
        <v/>
      </c>
      <c r="AU50" s="199"/>
      <c r="AV50" s="199"/>
      <c r="AW50" s="199"/>
      <c r="AX50" s="199"/>
      <c r="AY50" s="199"/>
      <c r="AZ50" s="199"/>
      <c r="BA50" s="193" t="str">
        <f t="shared" si="5"/>
        <v/>
      </c>
      <c r="BB50" s="199"/>
      <c r="BC50" s="199"/>
      <c r="BD50" s="199"/>
      <c r="BE50" s="199"/>
      <c r="BF50" s="199"/>
      <c r="BG50" s="199"/>
      <c r="BH50" s="193" t="str">
        <f t="shared" si="6"/>
        <v/>
      </c>
      <c r="BI50" s="199"/>
      <c r="BJ50" s="199"/>
      <c r="BK50" s="199"/>
      <c r="BL50" s="199"/>
      <c r="BM50" s="199"/>
      <c r="BN50" s="199"/>
      <c r="BO50" s="193" t="str">
        <f t="shared" si="7"/>
        <v/>
      </c>
      <c r="BP50" s="199"/>
      <c r="BQ50" s="199"/>
      <c r="BR50" s="199"/>
      <c r="BS50" s="199"/>
      <c r="BT50" s="199"/>
      <c r="BU50" s="199"/>
      <c r="BV50" s="193" t="str">
        <f t="shared" si="8"/>
        <v/>
      </c>
      <c r="BW50" s="199"/>
      <c r="BX50" s="199"/>
      <c r="BY50" s="199"/>
      <c r="BZ50" s="199"/>
      <c r="CA50" s="199"/>
      <c r="CB50" s="199"/>
      <c r="CC50" s="193" t="str">
        <f t="shared" si="9"/>
        <v/>
      </c>
      <c r="CD50" s="199"/>
      <c r="CE50" s="199"/>
      <c r="CF50" s="199"/>
      <c r="CG50" s="199"/>
      <c r="CH50" s="199"/>
      <c r="CI50" s="199"/>
      <c r="CJ50" s="193" t="str">
        <f t="shared" si="10"/>
        <v/>
      </c>
      <c r="CK50" s="199"/>
      <c r="CL50" s="199"/>
      <c r="CM50" s="199"/>
      <c r="CN50" s="199"/>
      <c r="CO50" s="199"/>
      <c r="CP50" s="199"/>
      <c r="CQ50" s="193" t="str">
        <f t="shared" si="11"/>
        <v/>
      </c>
      <c r="CR50" s="199"/>
      <c r="CS50" s="199"/>
      <c r="CT50" s="199"/>
      <c r="CU50" s="199"/>
      <c r="CV50" s="199"/>
      <c r="CW50" s="199"/>
      <c r="CX50" s="193" t="str">
        <f t="shared" si="12"/>
        <v/>
      </c>
      <c r="CY50" s="199"/>
      <c r="CZ50" s="199"/>
      <c r="DA50" s="199"/>
      <c r="DB50" s="199"/>
      <c r="DC50" s="199"/>
      <c r="DD50" s="199"/>
      <c r="DE50" s="193" t="str">
        <f t="shared" si="13"/>
        <v/>
      </c>
      <c r="DF50" s="199"/>
      <c r="DG50" s="199"/>
      <c r="DH50" s="199"/>
      <c r="DI50" s="199"/>
      <c r="DJ50" s="199"/>
      <c r="DK50" s="199"/>
      <c r="DL50" s="193" t="str">
        <f t="shared" si="14"/>
        <v/>
      </c>
      <c r="DM50" s="199"/>
      <c r="DN50" s="199"/>
      <c r="DO50" s="199"/>
      <c r="DP50" s="199"/>
      <c r="DQ50" s="199"/>
      <c r="DR50" s="199"/>
      <c r="DS50" s="193" t="str">
        <f t="shared" si="15"/>
        <v/>
      </c>
      <c r="DT50" s="194" t="str">
        <f t="shared" si="16"/>
        <v/>
      </c>
      <c r="DU50" s="195" t="str">
        <f t="shared" si="17"/>
        <v/>
      </c>
      <c r="DV50" s="196" t="str">
        <f>IF(OR(C50="",E50=""),"",RANK(DT50,$DT$9:$DT$408)+COUNTIF(DT$9:DT50,DT50)-1)</f>
        <v/>
      </c>
      <c r="DW50" s="173"/>
    </row>
    <row r="51" spans="1:127" ht="20.100000000000001" customHeight="1">
      <c r="A51" s="173"/>
      <c r="B51" s="190" t="str">
        <f>BIODATA_SISWA!B52</f>
        <v/>
      </c>
      <c r="C51" s="191" t="str">
        <f>IF(BIODATA_SISWA!C52="","",BIODATA_SISWA!C52)</f>
        <v/>
      </c>
      <c r="D51" s="191" t="str">
        <f>IF(BIODATA_SISWA!L52="","",BIODATA_SISWA!L52)</f>
        <v/>
      </c>
      <c r="E51" s="199"/>
      <c r="F51" s="199"/>
      <c r="G51" s="199"/>
      <c r="H51" s="199"/>
      <c r="I51" s="199"/>
      <c r="J51" s="199"/>
      <c r="K51" s="193" t="str">
        <f t="shared" si="0"/>
        <v/>
      </c>
      <c r="L51" s="199"/>
      <c r="M51" s="199"/>
      <c r="N51" s="199"/>
      <c r="O51" s="199"/>
      <c r="P51" s="199"/>
      <c r="Q51" s="199"/>
      <c r="R51" s="193" t="str">
        <f t="shared" si="18"/>
        <v/>
      </c>
      <c r="S51" s="199"/>
      <c r="T51" s="199"/>
      <c r="U51" s="199"/>
      <c r="V51" s="199"/>
      <c r="W51" s="199"/>
      <c r="X51" s="199"/>
      <c r="Y51" s="193" t="str">
        <f t="shared" si="1"/>
        <v/>
      </c>
      <c r="Z51" s="199"/>
      <c r="AA51" s="199"/>
      <c r="AB51" s="199"/>
      <c r="AC51" s="199"/>
      <c r="AD51" s="199"/>
      <c r="AE51" s="199"/>
      <c r="AF51" s="193" t="str">
        <f t="shared" si="2"/>
        <v/>
      </c>
      <c r="AG51" s="199"/>
      <c r="AH51" s="199"/>
      <c r="AI51" s="199"/>
      <c r="AJ51" s="199"/>
      <c r="AK51" s="199"/>
      <c r="AL51" s="199"/>
      <c r="AM51" s="193" t="str">
        <f t="shared" si="3"/>
        <v/>
      </c>
      <c r="AN51" s="199"/>
      <c r="AO51" s="199"/>
      <c r="AP51" s="199"/>
      <c r="AQ51" s="199"/>
      <c r="AR51" s="199"/>
      <c r="AS51" s="199"/>
      <c r="AT51" s="193" t="str">
        <f t="shared" si="4"/>
        <v/>
      </c>
      <c r="AU51" s="199"/>
      <c r="AV51" s="199"/>
      <c r="AW51" s="199"/>
      <c r="AX51" s="199"/>
      <c r="AY51" s="199"/>
      <c r="AZ51" s="199"/>
      <c r="BA51" s="193" t="str">
        <f t="shared" si="5"/>
        <v/>
      </c>
      <c r="BB51" s="199"/>
      <c r="BC51" s="199"/>
      <c r="BD51" s="199"/>
      <c r="BE51" s="199"/>
      <c r="BF51" s="199"/>
      <c r="BG51" s="199"/>
      <c r="BH51" s="193" t="str">
        <f t="shared" si="6"/>
        <v/>
      </c>
      <c r="BI51" s="199"/>
      <c r="BJ51" s="199"/>
      <c r="BK51" s="199"/>
      <c r="BL51" s="199"/>
      <c r="BM51" s="199"/>
      <c r="BN51" s="199"/>
      <c r="BO51" s="193" t="str">
        <f t="shared" si="7"/>
        <v/>
      </c>
      <c r="BP51" s="199"/>
      <c r="BQ51" s="199"/>
      <c r="BR51" s="199"/>
      <c r="BS51" s="199"/>
      <c r="BT51" s="199"/>
      <c r="BU51" s="199"/>
      <c r="BV51" s="193" t="str">
        <f t="shared" si="8"/>
        <v/>
      </c>
      <c r="BW51" s="199"/>
      <c r="BX51" s="199"/>
      <c r="BY51" s="199"/>
      <c r="BZ51" s="199"/>
      <c r="CA51" s="199"/>
      <c r="CB51" s="199"/>
      <c r="CC51" s="193" t="str">
        <f t="shared" si="9"/>
        <v/>
      </c>
      <c r="CD51" s="199"/>
      <c r="CE51" s="199"/>
      <c r="CF51" s="199"/>
      <c r="CG51" s="199"/>
      <c r="CH51" s="199"/>
      <c r="CI51" s="199"/>
      <c r="CJ51" s="193" t="str">
        <f t="shared" si="10"/>
        <v/>
      </c>
      <c r="CK51" s="199"/>
      <c r="CL51" s="199"/>
      <c r="CM51" s="199"/>
      <c r="CN51" s="199"/>
      <c r="CO51" s="199"/>
      <c r="CP51" s="199"/>
      <c r="CQ51" s="193" t="str">
        <f t="shared" si="11"/>
        <v/>
      </c>
      <c r="CR51" s="199"/>
      <c r="CS51" s="199"/>
      <c r="CT51" s="199"/>
      <c r="CU51" s="199"/>
      <c r="CV51" s="199"/>
      <c r="CW51" s="199"/>
      <c r="CX51" s="193" t="str">
        <f t="shared" si="12"/>
        <v/>
      </c>
      <c r="CY51" s="199"/>
      <c r="CZ51" s="199"/>
      <c r="DA51" s="199"/>
      <c r="DB51" s="199"/>
      <c r="DC51" s="199"/>
      <c r="DD51" s="199"/>
      <c r="DE51" s="193" t="str">
        <f t="shared" si="13"/>
        <v/>
      </c>
      <c r="DF51" s="199"/>
      <c r="DG51" s="199"/>
      <c r="DH51" s="199"/>
      <c r="DI51" s="199"/>
      <c r="DJ51" s="199"/>
      <c r="DK51" s="199"/>
      <c r="DL51" s="193" t="str">
        <f t="shared" si="14"/>
        <v/>
      </c>
      <c r="DM51" s="199"/>
      <c r="DN51" s="199"/>
      <c r="DO51" s="199"/>
      <c r="DP51" s="199"/>
      <c r="DQ51" s="199"/>
      <c r="DR51" s="199"/>
      <c r="DS51" s="193" t="str">
        <f t="shared" si="15"/>
        <v/>
      </c>
      <c r="DT51" s="194" t="str">
        <f t="shared" si="16"/>
        <v/>
      </c>
      <c r="DU51" s="195" t="str">
        <f t="shared" si="17"/>
        <v/>
      </c>
      <c r="DV51" s="196" t="str">
        <f>IF(OR(C51="",E51=""),"",RANK(DT51,$DT$9:$DT$408)+COUNTIF(DT$9:DT51,DT51)-1)</f>
        <v/>
      </c>
      <c r="DW51" s="173"/>
    </row>
    <row r="52" spans="1:127" ht="20.100000000000001" customHeight="1">
      <c r="A52" s="173"/>
      <c r="B52" s="190" t="str">
        <f>BIODATA_SISWA!B53</f>
        <v/>
      </c>
      <c r="C52" s="191" t="str">
        <f>IF(BIODATA_SISWA!C53="","",BIODATA_SISWA!C53)</f>
        <v/>
      </c>
      <c r="D52" s="191" t="str">
        <f>IF(BIODATA_SISWA!L53="","",BIODATA_SISWA!L53)</f>
        <v/>
      </c>
      <c r="E52" s="199"/>
      <c r="F52" s="199"/>
      <c r="G52" s="199"/>
      <c r="H52" s="199"/>
      <c r="I52" s="199"/>
      <c r="J52" s="199"/>
      <c r="K52" s="193" t="str">
        <f t="shared" si="0"/>
        <v/>
      </c>
      <c r="L52" s="199"/>
      <c r="M52" s="199"/>
      <c r="N52" s="199"/>
      <c r="O52" s="199"/>
      <c r="P52" s="199"/>
      <c r="Q52" s="199"/>
      <c r="R52" s="193" t="str">
        <f t="shared" si="18"/>
        <v/>
      </c>
      <c r="S52" s="199"/>
      <c r="T52" s="199"/>
      <c r="U52" s="199"/>
      <c r="V52" s="199"/>
      <c r="W52" s="199"/>
      <c r="X52" s="199"/>
      <c r="Y52" s="193" t="str">
        <f t="shared" si="1"/>
        <v/>
      </c>
      <c r="Z52" s="199"/>
      <c r="AA52" s="199"/>
      <c r="AB52" s="199"/>
      <c r="AC52" s="199"/>
      <c r="AD52" s="199"/>
      <c r="AE52" s="199"/>
      <c r="AF52" s="193" t="str">
        <f t="shared" si="2"/>
        <v/>
      </c>
      <c r="AG52" s="199"/>
      <c r="AH52" s="199"/>
      <c r="AI52" s="199"/>
      <c r="AJ52" s="199"/>
      <c r="AK52" s="199"/>
      <c r="AL52" s="199"/>
      <c r="AM52" s="193" t="str">
        <f t="shared" si="3"/>
        <v/>
      </c>
      <c r="AN52" s="199"/>
      <c r="AO52" s="199"/>
      <c r="AP52" s="199"/>
      <c r="AQ52" s="199"/>
      <c r="AR52" s="199"/>
      <c r="AS52" s="199"/>
      <c r="AT52" s="193" t="str">
        <f t="shared" si="4"/>
        <v/>
      </c>
      <c r="AU52" s="199"/>
      <c r="AV52" s="199"/>
      <c r="AW52" s="199"/>
      <c r="AX52" s="199"/>
      <c r="AY52" s="199"/>
      <c r="AZ52" s="199"/>
      <c r="BA52" s="193" t="str">
        <f t="shared" si="5"/>
        <v/>
      </c>
      <c r="BB52" s="199"/>
      <c r="BC52" s="199"/>
      <c r="BD52" s="199"/>
      <c r="BE52" s="199"/>
      <c r="BF52" s="199"/>
      <c r="BG52" s="199"/>
      <c r="BH52" s="193" t="str">
        <f t="shared" si="6"/>
        <v/>
      </c>
      <c r="BI52" s="199"/>
      <c r="BJ52" s="199"/>
      <c r="BK52" s="199"/>
      <c r="BL52" s="199"/>
      <c r="BM52" s="199"/>
      <c r="BN52" s="199"/>
      <c r="BO52" s="193" t="str">
        <f t="shared" si="7"/>
        <v/>
      </c>
      <c r="BP52" s="199"/>
      <c r="BQ52" s="199"/>
      <c r="BR52" s="199"/>
      <c r="BS52" s="199"/>
      <c r="BT52" s="199"/>
      <c r="BU52" s="199"/>
      <c r="BV52" s="193" t="str">
        <f t="shared" si="8"/>
        <v/>
      </c>
      <c r="BW52" s="199"/>
      <c r="BX52" s="199"/>
      <c r="BY52" s="199"/>
      <c r="BZ52" s="199"/>
      <c r="CA52" s="199"/>
      <c r="CB52" s="199"/>
      <c r="CC52" s="193" t="str">
        <f t="shared" si="9"/>
        <v/>
      </c>
      <c r="CD52" s="199"/>
      <c r="CE52" s="199"/>
      <c r="CF52" s="199"/>
      <c r="CG52" s="199"/>
      <c r="CH52" s="199"/>
      <c r="CI52" s="199"/>
      <c r="CJ52" s="193" t="str">
        <f t="shared" si="10"/>
        <v/>
      </c>
      <c r="CK52" s="199"/>
      <c r="CL52" s="199"/>
      <c r="CM52" s="199"/>
      <c r="CN52" s="199"/>
      <c r="CO52" s="199"/>
      <c r="CP52" s="199"/>
      <c r="CQ52" s="193" t="str">
        <f t="shared" si="11"/>
        <v/>
      </c>
      <c r="CR52" s="199"/>
      <c r="CS52" s="199"/>
      <c r="CT52" s="199"/>
      <c r="CU52" s="199"/>
      <c r="CV52" s="199"/>
      <c r="CW52" s="199"/>
      <c r="CX52" s="193" t="str">
        <f t="shared" si="12"/>
        <v/>
      </c>
      <c r="CY52" s="199"/>
      <c r="CZ52" s="199"/>
      <c r="DA52" s="199"/>
      <c r="DB52" s="199"/>
      <c r="DC52" s="199"/>
      <c r="DD52" s="199"/>
      <c r="DE52" s="193" t="str">
        <f t="shared" si="13"/>
        <v/>
      </c>
      <c r="DF52" s="199"/>
      <c r="DG52" s="199"/>
      <c r="DH52" s="199"/>
      <c r="DI52" s="199"/>
      <c r="DJ52" s="199"/>
      <c r="DK52" s="199"/>
      <c r="DL52" s="193" t="str">
        <f t="shared" si="14"/>
        <v/>
      </c>
      <c r="DM52" s="199"/>
      <c r="DN52" s="199"/>
      <c r="DO52" s="199"/>
      <c r="DP52" s="199"/>
      <c r="DQ52" s="199"/>
      <c r="DR52" s="199"/>
      <c r="DS52" s="193" t="str">
        <f t="shared" si="15"/>
        <v/>
      </c>
      <c r="DT52" s="194" t="str">
        <f t="shared" si="16"/>
        <v/>
      </c>
      <c r="DU52" s="195" t="str">
        <f t="shared" si="17"/>
        <v/>
      </c>
      <c r="DV52" s="196" t="str">
        <f>IF(OR(C52="",E52=""),"",RANK(DT52,$DT$9:$DT$408)+COUNTIF(DT$9:DT52,DT52)-1)</f>
        <v/>
      </c>
      <c r="DW52" s="173"/>
    </row>
    <row r="53" spans="1:127" ht="20.100000000000001" customHeight="1">
      <c r="A53" s="173"/>
      <c r="B53" s="190" t="str">
        <f>BIODATA_SISWA!B54</f>
        <v/>
      </c>
      <c r="C53" s="191" t="str">
        <f>IF(BIODATA_SISWA!C54="","",BIODATA_SISWA!C54)</f>
        <v/>
      </c>
      <c r="D53" s="191" t="str">
        <f>IF(BIODATA_SISWA!L54="","",BIODATA_SISWA!L54)</f>
        <v/>
      </c>
      <c r="E53" s="199"/>
      <c r="F53" s="199"/>
      <c r="G53" s="199"/>
      <c r="H53" s="199"/>
      <c r="I53" s="199"/>
      <c r="J53" s="199"/>
      <c r="K53" s="193" t="str">
        <f t="shared" si="0"/>
        <v/>
      </c>
      <c r="L53" s="199"/>
      <c r="M53" s="199"/>
      <c r="N53" s="199"/>
      <c r="O53" s="199"/>
      <c r="P53" s="199"/>
      <c r="Q53" s="199"/>
      <c r="R53" s="193" t="str">
        <f t="shared" si="18"/>
        <v/>
      </c>
      <c r="S53" s="199"/>
      <c r="T53" s="199"/>
      <c r="U53" s="199"/>
      <c r="V53" s="199"/>
      <c r="W53" s="199"/>
      <c r="X53" s="199"/>
      <c r="Y53" s="193" t="str">
        <f t="shared" si="1"/>
        <v/>
      </c>
      <c r="Z53" s="199"/>
      <c r="AA53" s="199"/>
      <c r="AB53" s="199"/>
      <c r="AC53" s="199"/>
      <c r="AD53" s="199"/>
      <c r="AE53" s="199"/>
      <c r="AF53" s="193" t="str">
        <f t="shared" si="2"/>
        <v/>
      </c>
      <c r="AG53" s="199"/>
      <c r="AH53" s="199"/>
      <c r="AI53" s="199"/>
      <c r="AJ53" s="199"/>
      <c r="AK53" s="199"/>
      <c r="AL53" s="199"/>
      <c r="AM53" s="193" t="str">
        <f t="shared" si="3"/>
        <v/>
      </c>
      <c r="AN53" s="199"/>
      <c r="AO53" s="199"/>
      <c r="AP53" s="199"/>
      <c r="AQ53" s="199"/>
      <c r="AR53" s="199"/>
      <c r="AS53" s="199"/>
      <c r="AT53" s="193" t="str">
        <f t="shared" si="4"/>
        <v/>
      </c>
      <c r="AU53" s="199"/>
      <c r="AV53" s="199"/>
      <c r="AW53" s="199"/>
      <c r="AX53" s="199"/>
      <c r="AY53" s="199"/>
      <c r="AZ53" s="199"/>
      <c r="BA53" s="193" t="str">
        <f t="shared" si="5"/>
        <v/>
      </c>
      <c r="BB53" s="199"/>
      <c r="BC53" s="199"/>
      <c r="BD53" s="199"/>
      <c r="BE53" s="199"/>
      <c r="BF53" s="199"/>
      <c r="BG53" s="199"/>
      <c r="BH53" s="193" t="str">
        <f t="shared" si="6"/>
        <v/>
      </c>
      <c r="BI53" s="199"/>
      <c r="BJ53" s="199"/>
      <c r="BK53" s="199"/>
      <c r="BL53" s="199"/>
      <c r="BM53" s="199"/>
      <c r="BN53" s="199"/>
      <c r="BO53" s="193" t="str">
        <f t="shared" si="7"/>
        <v/>
      </c>
      <c r="BP53" s="199"/>
      <c r="BQ53" s="199"/>
      <c r="BR53" s="199"/>
      <c r="BS53" s="199"/>
      <c r="BT53" s="199"/>
      <c r="BU53" s="199"/>
      <c r="BV53" s="193" t="str">
        <f t="shared" si="8"/>
        <v/>
      </c>
      <c r="BW53" s="199"/>
      <c r="BX53" s="199"/>
      <c r="BY53" s="199"/>
      <c r="BZ53" s="199"/>
      <c r="CA53" s="199"/>
      <c r="CB53" s="199"/>
      <c r="CC53" s="193" t="str">
        <f t="shared" si="9"/>
        <v/>
      </c>
      <c r="CD53" s="199"/>
      <c r="CE53" s="199"/>
      <c r="CF53" s="199"/>
      <c r="CG53" s="199"/>
      <c r="CH53" s="199"/>
      <c r="CI53" s="199"/>
      <c r="CJ53" s="193" t="str">
        <f t="shared" si="10"/>
        <v/>
      </c>
      <c r="CK53" s="199"/>
      <c r="CL53" s="199"/>
      <c r="CM53" s="199"/>
      <c r="CN53" s="199"/>
      <c r="CO53" s="199"/>
      <c r="CP53" s="199"/>
      <c r="CQ53" s="193" t="str">
        <f t="shared" si="11"/>
        <v/>
      </c>
      <c r="CR53" s="199"/>
      <c r="CS53" s="199"/>
      <c r="CT53" s="199"/>
      <c r="CU53" s="199"/>
      <c r="CV53" s="199"/>
      <c r="CW53" s="199"/>
      <c r="CX53" s="193" t="str">
        <f t="shared" si="12"/>
        <v/>
      </c>
      <c r="CY53" s="199"/>
      <c r="CZ53" s="199"/>
      <c r="DA53" s="199"/>
      <c r="DB53" s="199"/>
      <c r="DC53" s="199"/>
      <c r="DD53" s="199"/>
      <c r="DE53" s="193" t="str">
        <f t="shared" si="13"/>
        <v/>
      </c>
      <c r="DF53" s="199"/>
      <c r="DG53" s="199"/>
      <c r="DH53" s="199"/>
      <c r="DI53" s="199"/>
      <c r="DJ53" s="199"/>
      <c r="DK53" s="199"/>
      <c r="DL53" s="193" t="str">
        <f t="shared" si="14"/>
        <v/>
      </c>
      <c r="DM53" s="199"/>
      <c r="DN53" s="199"/>
      <c r="DO53" s="199"/>
      <c r="DP53" s="199"/>
      <c r="DQ53" s="199"/>
      <c r="DR53" s="199"/>
      <c r="DS53" s="193" t="str">
        <f t="shared" si="15"/>
        <v/>
      </c>
      <c r="DT53" s="194" t="str">
        <f t="shared" si="16"/>
        <v/>
      </c>
      <c r="DU53" s="195" t="str">
        <f t="shared" si="17"/>
        <v/>
      </c>
      <c r="DV53" s="196" t="str">
        <f>IF(OR(C53="",E53=""),"",RANK(DT53,$DT$9:$DT$408)+COUNTIF(DT$9:DT53,DT53)-1)</f>
        <v/>
      </c>
      <c r="DW53" s="173"/>
    </row>
    <row r="54" spans="1:127" ht="20.100000000000001" customHeight="1">
      <c r="A54" s="173"/>
      <c r="B54" s="190" t="str">
        <f>BIODATA_SISWA!B55</f>
        <v/>
      </c>
      <c r="C54" s="191" t="str">
        <f>IF(BIODATA_SISWA!C55="","",BIODATA_SISWA!C55)</f>
        <v/>
      </c>
      <c r="D54" s="191" t="str">
        <f>IF(BIODATA_SISWA!L55="","",BIODATA_SISWA!L55)</f>
        <v/>
      </c>
      <c r="E54" s="199"/>
      <c r="F54" s="199"/>
      <c r="G54" s="199"/>
      <c r="H54" s="199"/>
      <c r="I54" s="199"/>
      <c r="J54" s="199"/>
      <c r="K54" s="193" t="str">
        <f t="shared" si="0"/>
        <v/>
      </c>
      <c r="L54" s="199"/>
      <c r="M54" s="199"/>
      <c r="N54" s="199"/>
      <c r="O54" s="199"/>
      <c r="P54" s="199"/>
      <c r="Q54" s="199"/>
      <c r="R54" s="193" t="str">
        <f t="shared" si="18"/>
        <v/>
      </c>
      <c r="S54" s="199"/>
      <c r="T54" s="199"/>
      <c r="U54" s="199"/>
      <c r="V54" s="199"/>
      <c r="W54" s="199"/>
      <c r="X54" s="199"/>
      <c r="Y54" s="193" t="str">
        <f t="shared" si="1"/>
        <v/>
      </c>
      <c r="Z54" s="199"/>
      <c r="AA54" s="199"/>
      <c r="AB54" s="199"/>
      <c r="AC54" s="199"/>
      <c r="AD54" s="199"/>
      <c r="AE54" s="199"/>
      <c r="AF54" s="193" t="str">
        <f t="shared" si="2"/>
        <v/>
      </c>
      <c r="AG54" s="199"/>
      <c r="AH54" s="199"/>
      <c r="AI54" s="199"/>
      <c r="AJ54" s="199"/>
      <c r="AK54" s="199"/>
      <c r="AL54" s="199"/>
      <c r="AM54" s="193" t="str">
        <f t="shared" si="3"/>
        <v/>
      </c>
      <c r="AN54" s="199"/>
      <c r="AO54" s="199"/>
      <c r="AP54" s="199"/>
      <c r="AQ54" s="199"/>
      <c r="AR54" s="199"/>
      <c r="AS54" s="199"/>
      <c r="AT54" s="193" t="str">
        <f t="shared" si="4"/>
        <v/>
      </c>
      <c r="AU54" s="199"/>
      <c r="AV54" s="199"/>
      <c r="AW54" s="199"/>
      <c r="AX54" s="199"/>
      <c r="AY54" s="199"/>
      <c r="AZ54" s="199"/>
      <c r="BA54" s="193" t="str">
        <f t="shared" si="5"/>
        <v/>
      </c>
      <c r="BB54" s="199"/>
      <c r="BC54" s="199"/>
      <c r="BD54" s="199"/>
      <c r="BE54" s="199"/>
      <c r="BF54" s="199"/>
      <c r="BG54" s="199"/>
      <c r="BH54" s="193" t="str">
        <f t="shared" si="6"/>
        <v/>
      </c>
      <c r="BI54" s="199"/>
      <c r="BJ54" s="199"/>
      <c r="BK54" s="199"/>
      <c r="BL54" s="199"/>
      <c r="BM54" s="199"/>
      <c r="BN54" s="199"/>
      <c r="BO54" s="193" t="str">
        <f t="shared" si="7"/>
        <v/>
      </c>
      <c r="BP54" s="199"/>
      <c r="BQ54" s="199"/>
      <c r="BR54" s="199"/>
      <c r="BS54" s="199"/>
      <c r="BT54" s="199"/>
      <c r="BU54" s="199"/>
      <c r="BV54" s="193" t="str">
        <f t="shared" si="8"/>
        <v/>
      </c>
      <c r="BW54" s="199"/>
      <c r="BX54" s="199"/>
      <c r="BY54" s="199"/>
      <c r="BZ54" s="199"/>
      <c r="CA54" s="199"/>
      <c r="CB54" s="199"/>
      <c r="CC54" s="193" t="str">
        <f t="shared" si="9"/>
        <v/>
      </c>
      <c r="CD54" s="199"/>
      <c r="CE54" s="199"/>
      <c r="CF54" s="199"/>
      <c r="CG54" s="199"/>
      <c r="CH54" s="199"/>
      <c r="CI54" s="199"/>
      <c r="CJ54" s="193" t="str">
        <f t="shared" si="10"/>
        <v/>
      </c>
      <c r="CK54" s="199"/>
      <c r="CL54" s="199"/>
      <c r="CM54" s="199"/>
      <c r="CN54" s="199"/>
      <c r="CO54" s="199"/>
      <c r="CP54" s="199"/>
      <c r="CQ54" s="193" t="str">
        <f t="shared" si="11"/>
        <v/>
      </c>
      <c r="CR54" s="199"/>
      <c r="CS54" s="199"/>
      <c r="CT54" s="199"/>
      <c r="CU54" s="199"/>
      <c r="CV54" s="199"/>
      <c r="CW54" s="199"/>
      <c r="CX54" s="193" t="str">
        <f t="shared" si="12"/>
        <v/>
      </c>
      <c r="CY54" s="199"/>
      <c r="CZ54" s="199"/>
      <c r="DA54" s="199"/>
      <c r="DB54" s="199"/>
      <c r="DC54" s="199"/>
      <c r="DD54" s="199"/>
      <c r="DE54" s="193" t="str">
        <f t="shared" si="13"/>
        <v/>
      </c>
      <c r="DF54" s="199"/>
      <c r="DG54" s="199"/>
      <c r="DH54" s="199"/>
      <c r="DI54" s="199"/>
      <c r="DJ54" s="199"/>
      <c r="DK54" s="199"/>
      <c r="DL54" s="193" t="str">
        <f t="shared" si="14"/>
        <v/>
      </c>
      <c r="DM54" s="199"/>
      <c r="DN54" s="199"/>
      <c r="DO54" s="199"/>
      <c r="DP54" s="199"/>
      <c r="DQ54" s="199"/>
      <c r="DR54" s="199"/>
      <c r="DS54" s="193" t="str">
        <f t="shared" si="15"/>
        <v/>
      </c>
      <c r="DT54" s="194" t="str">
        <f t="shared" si="16"/>
        <v/>
      </c>
      <c r="DU54" s="195" t="str">
        <f t="shared" si="17"/>
        <v/>
      </c>
      <c r="DV54" s="196" t="str">
        <f>IF(OR(C54="",E54=""),"",RANK(DT54,$DT$9:$DT$408)+COUNTIF(DT$9:DT54,DT54)-1)</f>
        <v/>
      </c>
      <c r="DW54" s="173"/>
    </row>
    <row r="55" spans="1:127" ht="20.100000000000001" customHeight="1">
      <c r="A55" s="173"/>
      <c r="B55" s="190" t="str">
        <f>BIODATA_SISWA!B56</f>
        <v/>
      </c>
      <c r="C55" s="191" t="str">
        <f>IF(BIODATA_SISWA!C56="","",BIODATA_SISWA!C56)</f>
        <v/>
      </c>
      <c r="D55" s="191" t="str">
        <f>IF(BIODATA_SISWA!L56="","",BIODATA_SISWA!L56)</f>
        <v/>
      </c>
      <c r="E55" s="199"/>
      <c r="F55" s="199"/>
      <c r="G55" s="199"/>
      <c r="H55" s="199"/>
      <c r="I55" s="199"/>
      <c r="J55" s="199"/>
      <c r="K55" s="193" t="str">
        <f t="shared" si="0"/>
        <v/>
      </c>
      <c r="L55" s="199"/>
      <c r="M55" s="199"/>
      <c r="N55" s="199"/>
      <c r="O55" s="199"/>
      <c r="P55" s="199"/>
      <c r="Q55" s="199"/>
      <c r="R55" s="193" t="str">
        <f t="shared" si="18"/>
        <v/>
      </c>
      <c r="S55" s="199"/>
      <c r="T55" s="199"/>
      <c r="U55" s="199"/>
      <c r="V55" s="199"/>
      <c r="W55" s="199"/>
      <c r="X55" s="199"/>
      <c r="Y55" s="193" t="str">
        <f t="shared" si="1"/>
        <v/>
      </c>
      <c r="Z55" s="199"/>
      <c r="AA55" s="199"/>
      <c r="AB55" s="199"/>
      <c r="AC55" s="199"/>
      <c r="AD55" s="199"/>
      <c r="AE55" s="199"/>
      <c r="AF55" s="193" t="str">
        <f t="shared" si="2"/>
        <v/>
      </c>
      <c r="AG55" s="199"/>
      <c r="AH55" s="199"/>
      <c r="AI55" s="199"/>
      <c r="AJ55" s="199"/>
      <c r="AK55" s="199"/>
      <c r="AL55" s="199"/>
      <c r="AM55" s="193" t="str">
        <f t="shared" si="3"/>
        <v/>
      </c>
      <c r="AN55" s="199"/>
      <c r="AO55" s="199"/>
      <c r="AP55" s="199"/>
      <c r="AQ55" s="199"/>
      <c r="AR55" s="199"/>
      <c r="AS55" s="199"/>
      <c r="AT55" s="193" t="str">
        <f t="shared" si="4"/>
        <v/>
      </c>
      <c r="AU55" s="199"/>
      <c r="AV55" s="199"/>
      <c r="AW55" s="199"/>
      <c r="AX55" s="199"/>
      <c r="AY55" s="199"/>
      <c r="AZ55" s="199"/>
      <c r="BA55" s="193" t="str">
        <f t="shared" si="5"/>
        <v/>
      </c>
      <c r="BB55" s="199"/>
      <c r="BC55" s="199"/>
      <c r="BD55" s="199"/>
      <c r="BE55" s="199"/>
      <c r="BF55" s="199"/>
      <c r="BG55" s="199"/>
      <c r="BH55" s="193" t="str">
        <f t="shared" si="6"/>
        <v/>
      </c>
      <c r="BI55" s="199"/>
      <c r="BJ55" s="199"/>
      <c r="BK55" s="199"/>
      <c r="BL55" s="199"/>
      <c r="BM55" s="199"/>
      <c r="BN55" s="199"/>
      <c r="BO55" s="193" t="str">
        <f t="shared" si="7"/>
        <v/>
      </c>
      <c r="BP55" s="199"/>
      <c r="BQ55" s="199"/>
      <c r="BR55" s="199"/>
      <c r="BS55" s="199"/>
      <c r="BT55" s="199"/>
      <c r="BU55" s="199"/>
      <c r="BV55" s="193" t="str">
        <f t="shared" si="8"/>
        <v/>
      </c>
      <c r="BW55" s="199"/>
      <c r="BX55" s="199"/>
      <c r="BY55" s="199"/>
      <c r="BZ55" s="199"/>
      <c r="CA55" s="199"/>
      <c r="CB55" s="199"/>
      <c r="CC55" s="193" t="str">
        <f t="shared" si="9"/>
        <v/>
      </c>
      <c r="CD55" s="199"/>
      <c r="CE55" s="199"/>
      <c r="CF55" s="199"/>
      <c r="CG55" s="199"/>
      <c r="CH55" s="199"/>
      <c r="CI55" s="199"/>
      <c r="CJ55" s="193" t="str">
        <f t="shared" si="10"/>
        <v/>
      </c>
      <c r="CK55" s="199"/>
      <c r="CL55" s="199"/>
      <c r="CM55" s="199"/>
      <c r="CN55" s="199"/>
      <c r="CO55" s="199"/>
      <c r="CP55" s="199"/>
      <c r="CQ55" s="193" t="str">
        <f t="shared" si="11"/>
        <v/>
      </c>
      <c r="CR55" s="199"/>
      <c r="CS55" s="199"/>
      <c r="CT55" s="199"/>
      <c r="CU55" s="199"/>
      <c r="CV55" s="199"/>
      <c r="CW55" s="199"/>
      <c r="CX55" s="193" t="str">
        <f t="shared" si="12"/>
        <v/>
      </c>
      <c r="CY55" s="199"/>
      <c r="CZ55" s="199"/>
      <c r="DA55" s="199"/>
      <c r="DB55" s="199"/>
      <c r="DC55" s="199"/>
      <c r="DD55" s="199"/>
      <c r="DE55" s="193" t="str">
        <f t="shared" si="13"/>
        <v/>
      </c>
      <c r="DF55" s="199"/>
      <c r="DG55" s="199"/>
      <c r="DH55" s="199"/>
      <c r="DI55" s="199"/>
      <c r="DJ55" s="199"/>
      <c r="DK55" s="199"/>
      <c r="DL55" s="193" t="str">
        <f t="shared" si="14"/>
        <v/>
      </c>
      <c r="DM55" s="199"/>
      <c r="DN55" s="199"/>
      <c r="DO55" s="199"/>
      <c r="DP55" s="199"/>
      <c r="DQ55" s="199"/>
      <c r="DR55" s="199"/>
      <c r="DS55" s="193" t="str">
        <f t="shared" si="15"/>
        <v/>
      </c>
      <c r="DT55" s="194" t="str">
        <f t="shared" si="16"/>
        <v/>
      </c>
      <c r="DU55" s="195" t="str">
        <f t="shared" si="17"/>
        <v/>
      </c>
      <c r="DV55" s="196" t="str">
        <f>IF(OR(C55="",E55=""),"",RANK(DT55,$DT$9:$DT$408)+COUNTIF(DT$9:DT55,DT55)-1)</f>
        <v/>
      </c>
      <c r="DW55" s="173"/>
    </row>
    <row r="56" spans="1:127" ht="20.100000000000001" customHeight="1">
      <c r="A56" s="173"/>
      <c r="B56" s="190" t="str">
        <f>BIODATA_SISWA!B57</f>
        <v/>
      </c>
      <c r="C56" s="191" t="str">
        <f>IF(BIODATA_SISWA!C57="","",BIODATA_SISWA!C57)</f>
        <v/>
      </c>
      <c r="D56" s="191" t="str">
        <f>IF(BIODATA_SISWA!L57="","",BIODATA_SISWA!L57)</f>
        <v/>
      </c>
      <c r="E56" s="199"/>
      <c r="F56" s="199"/>
      <c r="G56" s="199"/>
      <c r="H56" s="199"/>
      <c r="I56" s="199"/>
      <c r="J56" s="199"/>
      <c r="K56" s="193" t="str">
        <f t="shared" si="0"/>
        <v/>
      </c>
      <c r="L56" s="199"/>
      <c r="M56" s="199"/>
      <c r="N56" s="199"/>
      <c r="O56" s="199"/>
      <c r="P56" s="199"/>
      <c r="Q56" s="199"/>
      <c r="R56" s="193" t="str">
        <f t="shared" si="18"/>
        <v/>
      </c>
      <c r="S56" s="199"/>
      <c r="T56" s="199"/>
      <c r="U56" s="199"/>
      <c r="V56" s="199"/>
      <c r="W56" s="199"/>
      <c r="X56" s="199"/>
      <c r="Y56" s="193" t="str">
        <f t="shared" si="1"/>
        <v/>
      </c>
      <c r="Z56" s="199"/>
      <c r="AA56" s="199"/>
      <c r="AB56" s="199"/>
      <c r="AC56" s="199"/>
      <c r="AD56" s="199"/>
      <c r="AE56" s="199"/>
      <c r="AF56" s="193" t="str">
        <f t="shared" si="2"/>
        <v/>
      </c>
      <c r="AG56" s="199"/>
      <c r="AH56" s="199"/>
      <c r="AI56" s="199"/>
      <c r="AJ56" s="199"/>
      <c r="AK56" s="199"/>
      <c r="AL56" s="199"/>
      <c r="AM56" s="193" t="str">
        <f t="shared" si="3"/>
        <v/>
      </c>
      <c r="AN56" s="199"/>
      <c r="AO56" s="199"/>
      <c r="AP56" s="199"/>
      <c r="AQ56" s="199"/>
      <c r="AR56" s="199"/>
      <c r="AS56" s="199"/>
      <c r="AT56" s="193" t="str">
        <f t="shared" si="4"/>
        <v/>
      </c>
      <c r="AU56" s="199"/>
      <c r="AV56" s="199"/>
      <c r="AW56" s="199"/>
      <c r="AX56" s="199"/>
      <c r="AY56" s="199"/>
      <c r="AZ56" s="199"/>
      <c r="BA56" s="193" t="str">
        <f t="shared" si="5"/>
        <v/>
      </c>
      <c r="BB56" s="199"/>
      <c r="BC56" s="199"/>
      <c r="BD56" s="199"/>
      <c r="BE56" s="199"/>
      <c r="BF56" s="199"/>
      <c r="BG56" s="199"/>
      <c r="BH56" s="193" t="str">
        <f t="shared" si="6"/>
        <v/>
      </c>
      <c r="BI56" s="199"/>
      <c r="BJ56" s="199"/>
      <c r="BK56" s="199"/>
      <c r="BL56" s="199"/>
      <c r="BM56" s="199"/>
      <c r="BN56" s="199"/>
      <c r="BO56" s="193" t="str">
        <f t="shared" si="7"/>
        <v/>
      </c>
      <c r="BP56" s="199"/>
      <c r="BQ56" s="199"/>
      <c r="BR56" s="199"/>
      <c r="BS56" s="199"/>
      <c r="BT56" s="199"/>
      <c r="BU56" s="199"/>
      <c r="BV56" s="193" t="str">
        <f t="shared" si="8"/>
        <v/>
      </c>
      <c r="BW56" s="199"/>
      <c r="BX56" s="199"/>
      <c r="BY56" s="199"/>
      <c r="BZ56" s="199"/>
      <c r="CA56" s="199"/>
      <c r="CB56" s="199"/>
      <c r="CC56" s="193" t="str">
        <f t="shared" si="9"/>
        <v/>
      </c>
      <c r="CD56" s="199"/>
      <c r="CE56" s="199"/>
      <c r="CF56" s="199"/>
      <c r="CG56" s="199"/>
      <c r="CH56" s="199"/>
      <c r="CI56" s="199"/>
      <c r="CJ56" s="193" t="str">
        <f t="shared" si="10"/>
        <v/>
      </c>
      <c r="CK56" s="199"/>
      <c r="CL56" s="199"/>
      <c r="CM56" s="199"/>
      <c r="CN56" s="199"/>
      <c r="CO56" s="199"/>
      <c r="CP56" s="199"/>
      <c r="CQ56" s="193" t="str">
        <f t="shared" si="11"/>
        <v/>
      </c>
      <c r="CR56" s="199"/>
      <c r="CS56" s="199"/>
      <c r="CT56" s="199"/>
      <c r="CU56" s="199"/>
      <c r="CV56" s="199"/>
      <c r="CW56" s="199"/>
      <c r="CX56" s="193" t="str">
        <f t="shared" si="12"/>
        <v/>
      </c>
      <c r="CY56" s="199"/>
      <c r="CZ56" s="199"/>
      <c r="DA56" s="199"/>
      <c r="DB56" s="199"/>
      <c r="DC56" s="199"/>
      <c r="DD56" s="199"/>
      <c r="DE56" s="193" t="str">
        <f t="shared" si="13"/>
        <v/>
      </c>
      <c r="DF56" s="199"/>
      <c r="DG56" s="199"/>
      <c r="DH56" s="199"/>
      <c r="DI56" s="199"/>
      <c r="DJ56" s="199"/>
      <c r="DK56" s="199"/>
      <c r="DL56" s="193" t="str">
        <f t="shared" si="14"/>
        <v/>
      </c>
      <c r="DM56" s="199"/>
      <c r="DN56" s="199"/>
      <c r="DO56" s="199"/>
      <c r="DP56" s="199"/>
      <c r="DQ56" s="199"/>
      <c r="DR56" s="199"/>
      <c r="DS56" s="193" t="str">
        <f t="shared" si="15"/>
        <v/>
      </c>
      <c r="DT56" s="194" t="str">
        <f t="shared" si="16"/>
        <v/>
      </c>
      <c r="DU56" s="195" t="str">
        <f t="shared" si="17"/>
        <v/>
      </c>
      <c r="DV56" s="196" t="str">
        <f>IF(OR(C56="",E56=""),"",RANK(DT56,$DT$9:$DT$408)+COUNTIF(DT$9:DT56,DT56)-1)</f>
        <v/>
      </c>
      <c r="DW56" s="173"/>
    </row>
    <row r="57" spans="1:127" ht="20.100000000000001" customHeight="1">
      <c r="A57" s="173"/>
      <c r="B57" s="190" t="str">
        <f>BIODATA_SISWA!B58</f>
        <v/>
      </c>
      <c r="C57" s="191" t="str">
        <f>IF(BIODATA_SISWA!C58="","",BIODATA_SISWA!C58)</f>
        <v/>
      </c>
      <c r="D57" s="191" t="str">
        <f>IF(BIODATA_SISWA!L58="","",BIODATA_SISWA!L58)</f>
        <v/>
      </c>
      <c r="E57" s="199"/>
      <c r="F57" s="199"/>
      <c r="G57" s="199"/>
      <c r="H57" s="199"/>
      <c r="I57" s="199"/>
      <c r="J57" s="199"/>
      <c r="K57" s="193" t="str">
        <f t="shared" si="0"/>
        <v/>
      </c>
      <c r="L57" s="199"/>
      <c r="M57" s="199"/>
      <c r="N57" s="199"/>
      <c r="O57" s="199"/>
      <c r="P57" s="199"/>
      <c r="Q57" s="199"/>
      <c r="R57" s="193" t="str">
        <f t="shared" si="18"/>
        <v/>
      </c>
      <c r="S57" s="199"/>
      <c r="T57" s="199"/>
      <c r="U57" s="199"/>
      <c r="V57" s="199"/>
      <c r="W57" s="199"/>
      <c r="X57" s="199"/>
      <c r="Y57" s="193" t="str">
        <f t="shared" si="1"/>
        <v/>
      </c>
      <c r="Z57" s="199"/>
      <c r="AA57" s="199"/>
      <c r="AB57" s="199"/>
      <c r="AC57" s="199"/>
      <c r="AD57" s="199"/>
      <c r="AE57" s="199"/>
      <c r="AF57" s="193" t="str">
        <f t="shared" si="2"/>
        <v/>
      </c>
      <c r="AG57" s="199"/>
      <c r="AH57" s="199"/>
      <c r="AI57" s="199"/>
      <c r="AJ57" s="199"/>
      <c r="AK57" s="199"/>
      <c r="AL57" s="199"/>
      <c r="AM57" s="193" t="str">
        <f t="shared" si="3"/>
        <v/>
      </c>
      <c r="AN57" s="199"/>
      <c r="AO57" s="199"/>
      <c r="AP57" s="199"/>
      <c r="AQ57" s="199"/>
      <c r="AR57" s="199"/>
      <c r="AS57" s="199"/>
      <c r="AT57" s="193" t="str">
        <f t="shared" si="4"/>
        <v/>
      </c>
      <c r="AU57" s="199"/>
      <c r="AV57" s="199"/>
      <c r="AW57" s="199"/>
      <c r="AX57" s="199"/>
      <c r="AY57" s="199"/>
      <c r="AZ57" s="199"/>
      <c r="BA57" s="193" t="str">
        <f t="shared" si="5"/>
        <v/>
      </c>
      <c r="BB57" s="199"/>
      <c r="BC57" s="199"/>
      <c r="BD57" s="199"/>
      <c r="BE57" s="199"/>
      <c r="BF57" s="199"/>
      <c r="BG57" s="199"/>
      <c r="BH57" s="193" t="str">
        <f t="shared" si="6"/>
        <v/>
      </c>
      <c r="BI57" s="199"/>
      <c r="BJ57" s="199"/>
      <c r="BK57" s="199"/>
      <c r="BL57" s="199"/>
      <c r="BM57" s="199"/>
      <c r="BN57" s="199"/>
      <c r="BO57" s="193" t="str">
        <f t="shared" si="7"/>
        <v/>
      </c>
      <c r="BP57" s="199"/>
      <c r="BQ57" s="199"/>
      <c r="BR57" s="199"/>
      <c r="BS57" s="199"/>
      <c r="BT57" s="199"/>
      <c r="BU57" s="199"/>
      <c r="BV57" s="193" t="str">
        <f t="shared" si="8"/>
        <v/>
      </c>
      <c r="BW57" s="199"/>
      <c r="BX57" s="199"/>
      <c r="BY57" s="199"/>
      <c r="BZ57" s="199"/>
      <c r="CA57" s="199"/>
      <c r="CB57" s="199"/>
      <c r="CC57" s="193" t="str">
        <f t="shared" si="9"/>
        <v/>
      </c>
      <c r="CD57" s="199"/>
      <c r="CE57" s="199"/>
      <c r="CF57" s="199"/>
      <c r="CG57" s="199"/>
      <c r="CH57" s="199"/>
      <c r="CI57" s="199"/>
      <c r="CJ57" s="193" t="str">
        <f t="shared" si="10"/>
        <v/>
      </c>
      <c r="CK57" s="199"/>
      <c r="CL57" s="199"/>
      <c r="CM57" s="199"/>
      <c r="CN57" s="199"/>
      <c r="CO57" s="199"/>
      <c r="CP57" s="199"/>
      <c r="CQ57" s="193" t="str">
        <f t="shared" si="11"/>
        <v/>
      </c>
      <c r="CR57" s="199"/>
      <c r="CS57" s="199"/>
      <c r="CT57" s="199"/>
      <c r="CU57" s="199"/>
      <c r="CV57" s="199"/>
      <c r="CW57" s="199"/>
      <c r="CX57" s="193" t="str">
        <f t="shared" si="12"/>
        <v/>
      </c>
      <c r="CY57" s="199"/>
      <c r="CZ57" s="199"/>
      <c r="DA57" s="199"/>
      <c r="DB57" s="199"/>
      <c r="DC57" s="199"/>
      <c r="DD57" s="199"/>
      <c r="DE57" s="193" t="str">
        <f t="shared" si="13"/>
        <v/>
      </c>
      <c r="DF57" s="199"/>
      <c r="DG57" s="199"/>
      <c r="DH57" s="199"/>
      <c r="DI57" s="199"/>
      <c r="DJ57" s="199"/>
      <c r="DK57" s="199"/>
      <c r="DL57" s="193" t="str">
        <f t="shared" si="14"/>
        <v/>
      </c>
      <c r="DM57" s="199"/>
      <c r="DN57" s="199"/>
      <c r="DO57" s="199"/>
      <c r="DP57" s="199"/>
      <c r="DQ57" s="199"/>
      <c r="DR57" s="199"/>
      <c r="DS57" s="193" t="str">
        <f t="shared" si="15"/>
        <v/>
      </c>
      <c r="DT57" s="194" t="str">
        <f t="shared" si="16"/>
        <v/>
      </c>
      <c r="DU57" s="195" t="str">
        <f t="shared" si="17"/>
        <v/>
      </c>
      <c r="DV57" s="196" t="str">
        <f>IF(OR(C57="",E57=""),"",RANK(DT57,$DT$9:$DT$408)+COUNTIF(DT$9:DT57,DT57)-1)</f>
        <v/>
      </c>
      <c r="DW57" s="173"/>
    </row>
    <row r="58" spans="1:127" ht="20.100000000000001" customHeight="1">
      <c r="A58" s="173"/>
      <c r="B58" s="190" t="str">
        <f>BIODATA_SISWA!B59</f>
        <v/>
      </c>
      <c r="C58" s="191" t="str">
        <f>IF(BIODATA_SISWA!C59="","",BIODATA_SISWA!C59)</f>
        <v/>
      </c>
      <c r="D58" s="191" t="str">
        <f>IF(BIODATA_SISWA!L59="","",BIODATA_SISWA!L59)</f>
        <v/>
      </c>
      <c r="E58" s="199"/>
      <c r="F58" s="199"/>
      <c r="G58" s="199"/>
      <c r="H58" s="199"/>
      <c r="I58" s="199"/>
      <c r="J58" s="199"/>
      <c r="K58" s="193" t="str">
        <f t="shared" si="0"/>
        <v/>
      </c>
      <c r="L58" s="199"/>
      <c r="M58" s="199"/>
      <c r="N58" s="199"/>
      <c r="O58" s="199"/>
      <c r="P58" s="199"/>
      <c r="Q58" s="199"/>
      <c r="R58" s="193" t="str">
        <f t="shared" si="18"/>
        <v/>
      </c>
      <c r="S58" s="199"/>
      <c r="T58" s="199"/>
      <c r="U58" s="199"/>
      <c r="V58" s="199"/>
      <c r="W58" s="199"/>
      <c r="X58" s="199"/>
      <c r="Y58" s="193" t="str">
        <f t="shared" si="1"/>
        <v/>
      </c>
      <c r="Z58" s="199"/>
      <c r="AA58" s="199"/>
      <c r="AB58" s="199"/>
      <c r="AC58" s="199"/>
      <c r="AD58" s="199"/>
      <c r="AE58" s="199"/>
      <c r="AF58" s="193" t="str">
        <f t="shared" si="2"/>
        <v/>
      </c>
      <c r="AG58" s="199"/>
      <c r="AH58" s="199"/>
      <c r="AI58" s="199"/>
      <c r="AJ58" s="199"/>
      <c r="AK58" s="199"/>
      <c r="AL58" s="199"/>
      <c r="AM58" s="193" t="str">
        <f t="shared" si="3"/>
        <v/>
      </c>
      <c r="AN58" s="199"/>
      <c r="AO58" s="199"/>
      <c r="AP58" s="199"/>
      <c r="AQ58" s="199"/>
      <c r="AR58" s="199"/>
      <c r="AS58" s="199"/>
      <c r="AT58" s="193" t="str">
        <f t="shared" si="4"/>
        <v/>
      </c>
      <c r="AU58" s="199"/>
      <c r="AV58" s="199"/>
      <c r="AW58" s="199"/>
      <c r="AX58" s="199"/>
      <c r="AY58" s="199"/>
      <c r="AZ58" s="199"/>
      <c r="BA58" s="193" t="str">
        <f t="shared" si="5"/>
        <v/>
      </c>
      <c r="BB58" s="199"/>
      <c r="BC58" s="199"/>
      <c r="BD58" s="199"/>
      <c r="BE58" s="199"/>
      <c r="BF58" s="199"/>
      <c r="BG58" s="199"/>
      <c r="BH58" s="193" t="str">
        <f t="shared" si="6"/>
        <v/>
      </c>
      <c r="BI58" s="199"/>
      <c r="BJ58" s="199"/>
      <c r="BK58" s="199"/>
      <c r="BL58" s="199"/>
      <c r="BM58" s="199"/>
      <c r="BN58" s="199"/>
      <c r="BO58" s="193" t="str">
        <f t="shared" si="7"/>
        <v/>
      </c>
      <c r="BP58" s="199"/>
      <c r="BQ58" s="199"/>
      <c r="BR58" s="199"/>
      <c r="BS58" s="199"/>
      <c r="BT58" s="199"/>
      <c r="BU58" s="199"/>
      <c r="BV58" s="193" t="str">
        <f t="shared" si="8"/>
        <v/>
      </c>
      <c r="BW58" s="199"/>
      <c r="BX58" s="199"/>
      <c r="BY58" s="199"/>
      <c r="BZ58" s="199"/>
      <c r="CA58" s="199"/>
      <c r="CB58" s="199"/>
      <c r="CC58" s="193" t="str">
        <f t="shared" si="9"/>
        <v/>
      </c>
      <c r="CD58" s="199"/>
      <c r="CE58" s="199"/>
      <c r="CF58" s="199"/>
      <c r="CG58" s="199"/>
      <c r="CH58" s="199"/>
      <c r="CI58" s="199"/>
      <c r="CJ58" s="193" t="str">
        <f t="shared" si="10"/>
        <v/>
      </c>
      <c r="CK58" s="199"/>
      <c r="CL58" s="199"/>
      <c r="CM58" s="199"/>
      <c r="CN58" s="199"/>
      <c r="CO58" s="199"/>
      <c r="CP58" s="199"/>
      <c r="CQ58" s="193" t="str">
        <f t="shared" si="11"/>
        <v/>
      </c>
      <c r="CR58" s="199"/>
      <c r="CS58" s="199"/>
      <c r="CT58" s="199"/>
      <c r="CU58" s="199"/>
      <c r="CV58" s="199"/>
      <c r="CW58" s="199"/>
      <c r="CX58" s="193" t="str">
        <f t="shared" si="12"/>
        <v/>
      </c>
      <c r="CY58" s="199"/>
      <c r="CZ58" s="199"/>
      <c r="DA58" s="199"/>
      <c r="DB58" s="199"/>
      <c r="DC58" s="199"/>
      <c r="DD58" s="199"/>
      <c r="DE58" s="193" t="str">
        <f t="shared" si="13"/>
        <v/>
      </c>
      <c r="DF58" s="199"/>
      <c r="DG58" s="199"/>
      <c r="DH58" s="199"/>
      <c r="DI58" s="199"/>
      <c r="DJ58" s="199"/>
      <c r="DK58" s="199"/>
      <c r="DL58" s="193" t="str">
        <f t="shared" si="14"/>
        <v/>
      </c>
      <c r="DM58" s="199"/>
      <c r="DN58" s="199"/>
      <c r="DO58" s="199"/>
      <c r="DP58" s="199"/>
      <c r="DQ58" s="199"/>
      <c r="DR58" s="199"/>
      <c r="DS58" s="193" t="str">
        <f t="shared" si="15"/>
        <v/>
      </c>
      <c r="DT58" s="194" t="str">
        <f t="shared" si="16"/>
        <v/>
      </c>
      <c r="DU58" s="195" t="str">
        <f t="shared" si="17"/>
        <v/>
      </c>
      <c r="DV58" s="196" t="str">
        <f>IF(OR(C58="",E58=""),"",RANK(DT58,$DT$9:$DT$408)+COUNTIF(DT$9:DT58,DT58)-1)</f>
        <v/>
      </c>
      <c r="DW58" s="173"/>
    </row>
    <row r="59" spans="1:127" ht="20.100000000000001" customHeight="1">
      <c r="A59" s="173"/>
      <c r="B59" s="190" t="str">
        <f>BIODATA_SISWA!B60</f>
        <v/>
      </c>
      <c r="C59" s="191" t="str">
        <f>IF(BIODATA_SISWA!C60="","",BIODATA_SISWA!C60)</f>
        <v/>
      </c>
      <c r="D59" s="191" t="str">
        <f>IF(BIODATA_SISWA!L60="","",BIODATA_SISWA!L60)</f>
        <v/>
      </c>
      <c r="E59" s="199"/>
      <c r="F59" s="199"/>
      <c r="G59" s="199"/>
      <c r="H59" s="199"/>
      <c r="I59" s="199"/>
      <c r="J59" s="199"/>
      <c r="K59" s="193" t="str">
        <f t="shared" si="0"/>
        <v/>
      </c>
      <c r="L59" s="199"/>
      <c r="M59" s="199"/>
      <c r="N59" s="199"/>
      <c r="O59" s="199"/>
      <c r="P59" s="199"/>
      <c r="Q59" s="199"/>
      <c r="R59" s="193" t="str">
        <f t="shared" si="18"/>
        <v/>
      </c>
      <c r="S59" s="199"/>
      <c r="T59" s="199"/>
      <c r="U59" s="199"/>
      <c r="V59" s="199"/>
      <c r="W59" s="199"/>
      <c r="X59" s="199"/>
      <c r="Y59" s="193" t="str">
        <f t="shared" si="1"/>
        <v/>
      </c>
      <c r="Z59" s="199"/>
      <c r="AA59" s="199"/>
      <c r="AB59" s="199"/>
      <c r="AC59" s="199"/>
      <c r="AD59" s="199"/>
      <c r="AE59" s="199"/>
      <c r="AF59" s="193" t="str">
        <f t="shared" si="2"/>
        <v/>
      </c>
      <c r="AG59" s="199"/>
      <c r="AH59" s="199"/>
      <c r="AI59" s="199"/>
      <c r="AJ59" s="199"/>
      <c r="AK59" s="199"/>
      <c r="AL59" s="199"/>
      <c r="AM59" s="193" t="str">
        <f t="shared" si="3"/>
        <v/>
      </c>
      <c r="AN59" s="199"/>
      <c r="AO59" s="199"/>
      <c r="AP59" s="199"/>
      <c r="AQ59" s="199"/>
      <c r="AR59" s="199"/>
      <c r="AS59" s="199"/>
      <c r="AT59" s="193" t="str">
        <f t="shared" si="4"/>
        <v/>
      </c>
      <c r="AU59" s="199"/>
      <c r="AV59" s="199"/>
      <c r="AW59" s="199"/>
      <c r="AX59" s="199"/>
      <c r="AY59" s="199"/>
      <c r="AZ59" s="199"/>
      <c r="BA59" s="193" t="str">
        <f t="shared" si="5"/>
        <v/>
      </c>
      <c r="BB59" s="199"/>
      <c r="BC59" s="199"/>
      <c r="BD59" s="199"/>
      <c r="BE59" s="199"/>
      <c r="BF59" s="199"/>
      <c r="BG59" s="199"/>
      <c r="BH59" s="193" t="str">
        <f t="shared" si="6"/>
        <v/>
      </c>
      <c r="BI59" s="199"/>
      <c r="BJ59" s="199"/>
      <c r="BK59" s="199"/>
      <c r="BL59" s="199"/>
      <c r="BM59" s="199"/>
      <c r="BN59" s="199"/>
      <c r="BO59" s="193" t="str">
        <f t="shared" si="7"/>
        <v/>
      </c>
      <c r="BP59" s="199"/>
      <c r="BQ59" s="199"/>
      <c r="BR59" s="199"/>
      <c r="BS59" s="199"/>
      <c r="BT59" s="199"/>
      <c r="BU59" s="199"/>
      <c r="BV59" s="193" t="str">
        <f t="shared" si="8"/>
        <v/>
      </c>
      <c r="BW59" s="199"/>
      <c r="BX59" s="199"/>
      <c r="BY59" s="199"/>
      <c r="BZ59" s="199"/>
      <c r="CA59" s="199"/>
      <c r="CB59" s="199"/>
      <c r="CC59" s="193" t="str">
        <f t="shared" si="9"/>
        <v/>
      </c>
      <c r="CD59" s="199"/>
      <c r="CE59" s="199"/>
      <c r="CF59" s="199"/>
      <c r="CG59" s="199"/>
      <c r="CH59" s="199"/>
      <c r="CI59" s="199"/>
      <c r="CJ59" s="193" t="str">
        <f t="shared" si="10"/>
        <v/>
      </c>
      <c r="CK59" s="199"/>
      <c r="CL59" s="199"/>
      <c r="CM59" s="199"/>
      <c r="CN59" s="199"/>
      <c r="CO59" s="199"/>
      <c r="CP59" s="199"/>
      <c r="CQ59" s="193" t="str">
        <f t="shared" si="11"/>
        <v/>
      </c>
      <c r="CR59" s="199"/>
      <c r="CS59" s="199"/>
      <c r="CT59" s="199"/>
      <c r="CU59" s="199"/>
      <c r="CV59" s="199"/>
      <c r="CW59" s="199"/>
      <c r="CX59" s="193" t="str">
        <f t="shared" si="12"/>
        <v/>
      </c>
      <c r="CY59" s="199"/>
      <c r="CZ59" s="199"/>
      <c r="DA59" s="199"/>
      <c r="DB59" s="199"/>
      <c r="DC59" s="199"/>
      <c r="DD59" s="199"/>
      <c r="DE59" s="193" t="str">
        <f t="shared" si="13"/>
        <v/>
      </c>
      <c r="DF59" s="199"/>
      <c r="DG59" s="199"/>
      <c r="DH59" s="199"/>
      <c r="DI59" s="199"/>
      <c r="DJ59" s="199"/>
      <c r="DK59" s="199"/>
      <c r="DL59" s="193" t="str">
        <f t="shared" si="14"/>
        <v/>
      </c>
      <c r="DM59" s="199"/>
      <c r="DN59" s="199"/>
      <c r="DO59" s="199"/>
      <c r="DP59" s="199"/>
      <c r="DQ59" s="199"/>
      <c r="DR59" s="199"/>
      <c r="DS59" s="193" t="str">
        <f t="shared" si="15"/>
        <v/>
      </c>
      <c r="DT59" s="194" t="str">
        <f t="shared" si="16"/>
        <v/>
      </c>
      <c r="DU59" s="195" t="str">
        <f t="shared" si="17"/>
        <v/>
      </c>
      <c r="DV59" s="196" t="str">
        <f>IF(OR(C59="",E59=""),"",RANK(DT59,$DT$9:$DT$408)+COUNTIF(DT$9:DT59,DT59)-1)</f>
        <v/>
      </c>
      <c r="DW59" s="173"/>
    </row>
    <row r="60" spans="1:127" ht="20.100000000000001" customHeight="1">
      <c r="A60" s="173"/>
      <c r="B60" s="190" t="str">
        <f>BIODATA_SISWA!B61</f>
        <v/>
      </c>
      <c r="C60" s="191" t="str">
        <f>IF(BIODATA_SISWA!C61="","",BIODATA_SISWA!C61)</f>
        <v/>
      </c>
      <c r="D60" s="191" t="str">
        <f>IF(BIODATA_SISWA!L61="","",BIODATA_SISWA!L61)</f>
        <v/>
      </c>
      <c r="E60" s="199"/>
      <c r="F60" s="199"/>
      <c r="G60" s="199"/>
      <c r="H60" s="199"/>
      <c r="I60" s="199"/>
      <c r="J60" s="199"/>
      <c r="K60" s="193" t="str">
        <f t="shared" si="0"/>
        <v/>
      </c>
      <c r="L60" s="199"/>
      <c r="M60" s="199"/>
      <c r="N60" s="199"/>
      <c r="O60" s="199"/>
      <c r="P60" s="199"/>
      <c r="Q60" s="199"/>
      <c r="R60" s="193" t="str">
        <f t="shared" si="18"/>
        <v/>
      </c>
      <c r="S60" s="199"/>
      <c r="T60" s="199"/>
      <c r="U60" s="199"/>
      <c r="V60" s="199"/>
      <c r="W60" s="199"/>
      <c r="X60" s="199"/>
      <c r="Y60" s="193" t="str">
        <f t="shared" si="1"/>
        <v/>
      </c>
      <c r="Z60" s="199"/>
      <c r="AA60" s="199"/>
      <c r="AB60" s="199"/>
      <c r="AC60" s="199"/>
      <c r="AD60" s="199"/>
      <c r="AE60" s="199"/>
      <c r="AF60" s="193" t="str">
        <f t="shared" si="2"/>
        <v/>
      </c>
      <c r="AG60" s="199"/>
      <c r="AH60" s="199"/>
      <c r="AI60" s="199"/>
      <c r="AJ60" s="199"/>
      <c r="AK60" s="199"/>
      <c r="AL60" s="199"/>
      <c r="AM60" s="193" t="str">
        <f t="shared" si="3"/>
        <v/>
      </c>
      <c r="AN60" s="199"/>
      <c r="AO60" s="199"/>
      <c r="AP60" s="199"/>
      <c r="AQ60" s="199"/>
      <c r="AR60" s="199"/>
      <c r="AS60" s="199"/>
      <c r="AT60" s="193" t="str">
        <f t="shared" si="4"/>
        <v/>
      </c>
      <c r="AU60" s="199"/>
      <c r="AV60" s="199"/>
      <c r="AW60" s="199"/>
      <c r="AX60" s="199"/>
      <c r="AY60" s="199"/>
      <c r="AZ60" s="199"/>
      <c r="BA60" s="193" t="str">
        <f t="shared" si="5"/>
        <v/>
      </c>
      <c r="BB60" s="199"/>
      <c r="BC60" s="199"/>
      <c r="BD60" s="199"/>
      <c r="BE60" s="199"/>
      <c r="BF60" s="199"/>
      <c r="BG60" s="199"/>
      <c r="BH60" s="193" t="str">
        <f t="shared" si="6"/>
        <v/>
      </c>
      <c r="BI60" s="199"/>
      <c r="BJ60" s="199"/>
      <c r="BK60" s="199"/>
      <c r="BL60" s="199"/>
      <c r="BM60" s="199"/>
      <c r="BN60" s="199"/>
      <c r="BO60" s="193" t="str">
        <f t="shared" si="7"/>
        <v/>
      </c>
      <c r="BP60" s="199"/>
      <c r="BQ60" s="199"/>
      <c r="BR60" s="199"/>
      <c r="BS60" s="199"/>
      <c r="BT60" s="199"/>
      <c r="BU60" s="199"/>
      <c r="BV60" s="193" t="str">
        <f t="shared" si="8"/>
        <v/>
      </c>
      <c r="BW60" s="199"/>
      <c r="BX60" s="199"/>
      <c r="BY60" s="199"/>
      <c r="BZ60" s="199"/>
      <c r="CA60" s="199"/>
      <c r="CB60" s="199"/>
      <c r="CC60" s="193" t="str">
        <f t="shared" si="9"/>
        <v/>
      </c>
      <c r="CD60" s="199"/>
      <c r="CE60" s="199"/>
      <c r="CF60" s="199"/>
      <c r="CG60" s="199"/>
      <c r="CH60" s="199"/>
      <c r="CI60" s="199"/>
      <c r="CJ60" s="193" t="str">
        <f t="shared" si="10"/>
        <v/>
      </c>
      <c r="CK60" s="199"/>
      <c r="CL60" s="199"/>
      <c r="CM60" s="199"/>
      <c r="CN60" s="199"/>
      <c r="CO60" s="199"/>
      <c r="CP60" s="199"/>
      <c r="CQ60" s="193" t="str">
        <f t="shared" si="11"/>
        <v/>
      </c>
      <c r="CR60" s="199"/>
      <c r="CS60" s="199"/>
      <c r="CT60" s="199"/>
      <c r="CU60" s="199"/>
      <c r="CV60" s="199"/>
      <c r="CW60" s="199"/>
      <c r="CX60" s="193" t="str">
        <f t="shared" si="12"/>
        <v/>
      </c>
      <c r="CY60" s="199"/>
      <c r="CZ60" s="199"/>
      <c r="DA60" s="199"/>
      <c r="DB60" s="199"/>
      <c r="DC60" s="199"/>
      <c r="DD60" s="199"/>
      <c r="DE60" s="193" t="str">
        <f t="shared" si="13"/>
        <v/>
      </c>
      <c r="DF60" s="199"/>
      <c r="DG60" s="199"/>
      <c r="DH60" s="199"/>
      <c r="DI60" s="199"/>
      <c r="DJ60" s="199"/>
      <c r="DK60" s="199"/>
      <c r="DL60" s="193" t="str">
        <f t="shared" si="14"/>
        <v/>
      </c>
      <c r="DM60" s="199"/>
      <c r="DN60" s="199"/>
      <c r="DO60" s="199"/>
      <c r="DP60" s="199"/>
      <c r="DQ60" s="199"/>
      <c r="DR60" s="199"/>
      <c r="DS60" s="193" t="str">
        <f t="shared" si="15"/>
        <v/>
      </c>
      <c r="DT60" s="194" t="str">
        <f t="shared" si="16"/>
        <v/>
      </c>
      <c r="DU60" s="195" t="str">
        <f t="shared" si="17"/>
        <v/>
      </c>
      <c r="DV60" s="196" t="str">
        <f>IF(OR(C60="",E60=""),"",RANK(DT60,$DT$9:$DT$408)+COUNTIF(DT$9:DT60,DT60)-1)</f>
        <v/>
      </c>
      <c r="DW60" s="173"/>
    </row>
    <row r="61" spans="1:127" ht="20.100000000000001" customHeight="1">
      <c r="A61" s="173"/>
      <c r="B61" s="190" t="str">
        <f>BIODATA_SISWA!B62</f>
        <v/>
      </c>
      <c r="C61" s="191" t="str">
        <f>IF(BIODATA_SISWA!C62="","",BIODATA_SISWA!C62)</f>
        <v/>
      </c>
      <c r="D61" s="191" t="str">
        <f>IF(BIODATA_SISWA!L62="","",BIODATA_SISWA!L62)</f>
        <v/>
      </c>
      <c r="E61" s="199"/>
      <c r="F61" s="199"/>
      <c r="G61" s="199"/>
      <c r="H61" s="199"/>
      <c r="I61" s="199"/>
      <c r="J61" s="199"/>
      <c r="K61" s="193" t="str">
        <f t="shared" si="0"/>
        <v/>
      </c>
      <c r="L61" s="199"/>
      <c r="M61" s="199"/>
      <c r="N61" s="199"/>
      <c r="O61" s="199"/>
      <c r="P61" s="199"/>
      <c r="Q61" s="199"/>
      <c r="R61" s="193" t="str">
        <f t="shared" si="18"/>
        <v/>
      </c>
      <c r="S61" s="199"/>
      <c r="T61" s="199"/>
      <c r="U61" s="199"/>
      <c r="V61" s="199"/>
      <c r="W61" s="199"/>
      <c r="X61" s="199"/>
      <c r="Y61" s="193" t="str">
        <f t="shared" si="1"/>
        <v/>
      </c>
      <c r="Z61" s="199"/>
      <c r="AA61" s="199"/>
      <c r="AB61" s="199"/>
      <c r="AC61" s="199"/>
      <c r="AD61" s="199"/>
      <c r="AE61" s="199"/>
      <c r="AF61" s="193" t="str">
        <f t="shared" si="2"/>
        <v/>
      </c>
      <c r="AG61" s="199"/>
      <c r="AH61" s="199"/>
      <c r="AI61" s="199"/>
      <c r="AJ61" s="199"/>
      <c r="AK61" s="199"/>
      <c r="AL61" s="199"/>
      <c r="AM61" s="193" t="str">
        <f t="shared" si="3"/>
        <v/>
      </c>
      <c r="AN61" s="199"/>
      <c r="AO61" s="199"/>
      <c r="AP61" s="199"/>
      <c r="AQ61" s="199"/>
      <c r="AR61" s="199"/>
      <c r="AS61" s="199"/>
      <c r="AT61" s="193" t="str">
        <f t="shared" si="4"/>
        <v/>
      </c>
      <c r="AU61" s="199"/>
      <c r="AV61" s="199"/>
      <c r="AW61" s="199"/>
      <c r="AX61" s="199"/>
      <c r="AY61" s="199"/>
      <c r="AZ61" s="199"/>
      <c r="BA61" s="193" t="str">
        <f t="shared" si="5"/>
        <v/>
      </c>
      <c r="BB61" s="199"/>
      <c r="BC61" s="199"/>
      <c r="BD61" s="199"/>
      <c r="BE61" s="199"/>
      <c r="BF61" s="199"/>
      <c r="BG61" s="199"/>
      <c r="BH61" s="193" t="str">
        <f t="shared" si="6"/>
        <v/>
      </c>
      <c r="BI61" s="199"/>
      <c r="BJ61" s="199"/>
      <c r="BK61" s="199"/>
      <c r="BL61" s="199"/>
      <c r="BM61" s="199"/>
      <c r="BN61" s="199"/>
      <c r="BO61" s="193" t="str">
        <f t="shared" si="7"/>
        <v/>
      </c>
      <c r="BP61" s="199"/>
      <c r="BQ61" s="199"/>
      <c r="BR61" s="199"/>
      <c r="BS61" s="199"/>
      <c r="BT61" s="199"/>
      <c r="BU61" s="199"/>
      <c r="BV61" s="193" t="str">
        <f t="shared" si="8"/>
        <v/>
      </c>
      <c r="BW61" s="199"/>
      <c r="BX61" s="199"/>
      <c r="BY61" s="199"/>
      <c r="BZ61" s="199"/>
      <c r="CA61" s="199"/>
      <c r="CB61" s="199"/>
      <c r="CC61" s="193" t="str">
        <f t="shared" si="9"/>
        <v/>
      </c>
      <c r="CD61" s="199"/>
      <c r="CE61" s="199"/>
      <c r="CF61" s="199"/>
      <c r="CG61" s="199"/>
      <c r="CH61" s="199"/>
      <c r="CI61" s="199"/>
      <c r="CJ61" s="193" t="str">
        <f t="shared" si="10"/>
        <v/>
      </c>
      <c r="CK61" s="199"/>
      <c r="CL61" s="199"/>
      <c r="CM61" s="199"/>
      <c r="CN61" s="199"/>
      <c r="CO61" s="199"/>
      <c r="CP61" s="199"/>
      <c r="CQ61" s="193" t="str">
        <f t="shared" si="11"/>
        <v/>
      </c>
      <c r="CR61" s="199"/>
      <c r="CS61" s="199"/>
      <c r="CT61" s="199"/>
      <c r="CU61" s="199"/>
      <c r="CV61" s="199"/>
      <c r="CW61" s="199"/>
      <c r="CX61" s="193" t="str">
        <f t="shared" si="12"/>
        <v/>
      </c>
      <c r="CY61" s="199"/>
      <c r="CZ61" s="199"/>
      <c r="DA61" s="199"/>
      <c r="DB61" s="199"/>
      <c r="DC61" s="199"/>
      <c r="DD61" s="199"/>
      <c r="DE61" s="193" t="str">
        <f t="shared" si="13"/>
        <v/>
      </c>
      <c r="DF61" s="199"/>
      <c r="DG61" s="199"/>
      <c r="DH61" s="199"/>
      <c r="DI61" s="199"/>
      <c r="DJ61" s="199"/>
      <c r="DK61" s="199"/>
      <c r="DL61" s="193" t="str">
        <f t="shared" si="14"/>
        <v/>
      </c>
      <c r="DM61" s="199"/>
      <c r="DN61" s="199"/>
      <c r="DO61" s="199"/>
      <c r="DP61" s="199"/>
      <c r="DQ61" s="199"/>
      <c r="DR61" s="199"/>
      <c r="DS61" s="193" t="str">
        <f t="shared" si="15"/>
        <v/>
      </c>
      <c r="DT61" s="194" t="str">
        <f t="shared" si="16"/>
        <v/>
      </c>
      <c r="DU61" s="195" t="str">
        <f t="shared" si="17"/>
        <v/>
      </c>
      <c r="DV61" s="196" t="str">
        <f>IF(OR(C61="",E61=""),"",RANK(DT61,$DT$9:$DT$408)+COUNTIF(DT$9:DT61,DT61)-1)</f>
        <v/>
      </c>
      <c r="DW61" s="173"/>
    </row>
    <row r="62" spans="1:127" ht="20.100000000000001" customHeight="1">
      <c r="A62" s="173"/>
      <c r="B62" s="190" t="str">
        <f>BIODATA_SISWA!B63</f>
        <v/>
      </c>
      <c r="C62" s="191" t="str">
        <f>IF(BIODATA_SISWA!C63="","",BIODATA_SISWA!C63)</f>
        <v/>
      </c>
      <c r="D62" s="191" t="str">
        <f>IF(BIODATA_SISWA!L63="","",BIODATA_SISWA!L63)</f>
        <v/>
      </c>
      <c r="E62" s="199"/>
      <c r="F62" s="199"/>
      <c r="G62" s="199"/>
      <c r="H62" s="199"/>
      <c r="I62" s="199"/>
      <c r="J62" s="199"/>
      <c r="K62" s="193" t="str">
        <f t="shared" si="0"/>
        <v/>
      </c>
      <c r="L62" s="199"/>
      <c r="M62" s="199"/>
      <c r="N62" s="199"/>
      <c r="O62" s="199"/>
      <c r="P62" s="199"/>
      <c r="Q62" s="199"/>
      <c r="R62" s="193" t="str">
        <f t="shared" si="18"/>
        <v/>
      </c>
      <c r="S62" s="199"/>
      <c r="T62" s="199"/>
      <c r="U62" s="199"/>
      <c r="V62" s="199"/>
      <c r="W62" s="199"/>
      <c r="X62" s="199"/>
      <c r="Y62" s="193" t="str">
        <f t="shared" si="1"/>
        <v/>
      </c>
      <c r="Z62" s="199"/>
      <c r="AA62" s="199"/>
      <c r="AB62" s="199"/>
      <c r="AC62" s="199"/>
      <c r="AD62" s="199"/>
      <c r="AE62" s="199"/>
      <c r="AF62" s="193" t="str">
        <f t="shared" si="2"/>
        <v/>
      </c>
      <c r="AG62" s="199"/>
      <c r="AH62" s="199"/>
      <c r="AI62" s="199"/>
      <c r="AJ62" s="199"/>
      <c r="AK62" s="199"/>
      <c r="AL62" s="199"/>
      <c r="AM62" s="193" t="str">
        <f t="shared" si="3"/>
        <v/>
      </c>
      <c r="AN62" s="199"/>
      <c r="AO62" s="199"/>
      <c r="AP62" s="199"/>
      <c r="AQ62" s="199"/>
      <c r="AR62" s="199"/>
      <c r="AS62" s="199"/>
      <c r="AT62" s="193" t="str">
        <f t="shared" si="4"/>
        <v/>
      </c>
      <c r="AU62" s="199"/>
      <c r="AV62" s="199"/>
      <c r="AW62" s="199"/>
      <c r="AX62" s="199"/>
      <c r="AY62" s="199"/>
      <c r="AZ62" s="199"/>
      <c r="BA62" s="193" t="str">
        <f t="shared" si="5"/>
        <v/>
      </c>
      <c r="BB62" s="199"/>
      <c r="BC62" s="199"/>
      <c r="BD62" s="199"/>
      <c r="BE62" s="199"/>
      <c r="BF62" s="199"/>
      <c r="BG62" s="199"/>
      <c r="BH62" s="193" t="str">
        <f t="shared" si="6"/>
        <v/>
      </c>
      <c r="BI62" s="199"/>
      <c r="BJ62" s="199"/>
      <c r="BK62" s="199"/>
      <c r="BL62" s="199"/>
      <c r="BM62" s="199"/>
      <c r="BN62" s="199"/>
      <c r="BO62" s="193" t="str">
        <f t="shared" si="7"/>
        <v/>
      </c>
      <c r="BP62" s="199"/>
      <c r="BQ62" s="199"/>
      <c r="BR62" s="199"/>
      <c r="BS62" s="199"/>
      <c r="BT62" s="199"/>
      <c r="BU62" s="199"/>
      <c r="BV62" s="193" t="str">
        <f t="shared" si="8"/>
        <v/>
      </c>
      <c r="BW62" s="199"/>
      <c r="BX62" s="199"/>
      <c r="BY62" s="199"/>
      <c r="BZ62" s="199"/>
      <c r="CA62" s="199"/>
      <c r="CB62" s="199"/>
      <c r="CC62" s="193" t="str">
        <f t="shared" si="9"/>
        <v/>
      </c>
      <c r="CD62" s="199"/>
      <c r="CE62" s="199"/>
      <c r="CF62" s="199"/>
      <c r="CG62" s="199"/>
      <c r="CH62" s="199"/>
      <c r="CI62" s="199"/>
      <c r="CJ62" s="193" t="str">
        <f t="shared" si="10"/>
        <v/>
      </c>
      <c r="CK62" s="199"/>
      <c r="CL62" s="199"/>
      <c r="CM62" s="199"/>
      <c r="CN62" s="199"/>
      <c r="CO62" s="199"/>
      <c r="CP62" s="199"/>
      <c r="CQ62" s="193" t="str">
        <f t="shared" si="11"/>
        <v/>
      </c>
      <c r="CR62" s="199"/>
      <c r="CS62" s="199"/>
      <c r="CT62" s="199"/>
      <c r="CU62" s="199"/>
      <c r="CV62" s="199"/>
      <c r="CW62" s="199"/>
      <c r="CX62" s="193" t="str">
        <f t="shared" si="12"/>
        <v/>
      </c>
      <c r="CY62" s="199"/>
      <c r="CZ62" s="199"/>
      <c r="DA62" s="199"/>
      <c r="DB62" s="199"/>
      <c r="DC62" s="199"/>
      <c r="DD62" s="199"/>
      <c r="DE62" s="193" t="str">
        <f t="shared" si="13"/>
        <v/>
      </c>
      <c r="DF62" s="199"/>
      <c r="DG62" s="199"/>
      <c r="DH62" s="199"/>
      <c r="DI62" s="199"/>
      <c r="DJ62" s="199"/>
      <c r="DK62" s="199"/>
      <c r="DL62" s="193" t="str">
        <f t="shared" si="14"/>
        <v/>
      </c>
      <c r="DM62" s="199"/>
      <c r="DN62" s="199"/>
      <c r="DO62" s="199"/>
      <c r="DP62" s="199"/>
      <c r="DQ62" s="199"/>
      <c r="DR62" s="199"/>
      <c r="DS62" s="193" t="str">
        <f t="shared" si="15"/>
        <v/>
      </c>
      <c r="DT62" s="194" t="str">
        <f t="shared" si="16"/>
        <v/>
      </c>
      <c r="DU62" s="195" t="str">
        <f t="shared" si="17"/>
        <v/>
      </c>
      <c r="DV62" s="196" t="str">
        <f>IF(OR(C62="",E62=""),"",RANK(DT62,$DT$9:$DT$408)+COUNTIF(DT$9:DT62,DT62)-1)</f>
        <v/>
      </c>
      <c r="DW62" s="173"/>
    </row>
    <row r="63" spans="1:127" ht="20.100000000000001" customHeight="1">
      <c r="A63" s="173"/>
      <c r="B63" s="190" t="str">
        <f>BIODATA_SISWA!B64</f>
        <v/>
      </c>
      <c r="C63" s="191" t="str">
        <f>IF(BIODATA_SISWA!C64="","",BIODATA_SISWA!C64)</f>
        <v/>
      </c>
      <c r="D63" s="191" t="str">
        <f>IF(BIODATA_SISWA!L64="","",BIODATA_SISWA!L64)</f>
        <v/>
      </c>
      <c r="E63" s="199"/>
      <c r="F63" s="199"/>
      <c r="G63" s="199"/>
      <c r="H63" s="199"/>
      <c r="I63" s="199"/>
      <c r="J63" s="199"/>
      <c r="K63" s="193" t="str">
        <f t="shared" si="0"/>
        <v/>
      </c>
      <c r="L63" s="199"/>
      <c r="M63" s="199"/>
      <c r="N63" s="199"/>
      <c r="O63" s="199"/>
      <c r="P63" s="199"/>
      <c r="Q63" s="199"/>
      <c r="R63" s="193" t="str">
        <f t="shared" si="18"/>
        <v/>
      </c>
      <c r="S63" s="199"/>
      <c r="T63" s="199"/>
      <c r="U63" s="199"/>
      <c r="V63" s="199"/>
      <c r="W63" s="199"/>
      <c r="X63" s="199"/>
      <c r="Y63" s="193" t="str">
        <f t="shared" si="1"/>
        <v/>
      </c>
      <c r="Z63" s="199"/>
      <c r="AA63" s="199"/>
      <c r="AB63" s="199"/>
      <c r="AC63" s="199"/>
      <c r="AD63" s="199"/>
      <c r="AE63" s="199"/>
      <c r="AF63" s="193" t="str">
        <f t="shared" si="2"/>
        <v/>
      </c>
      <c r="AG63" s="199"/>
      <c r="AH63" s="199"/>
      <c r="AI63" s="199"/>
      <c r="AJ63" s="199"/>
      <c r="AK63" s="199"/>
      <c r="AL63" s="199"/>
      <c r="AM63" s="193" t="str">
        <f t="shared" si="3"/>
        <v/>
      </c>
      <c r="AN63" s="199"/>
      <c r="AO63" s="199"/>
      <c r="AP63" s="199"/>
      <c r="AQ63" s="199"/>
      <c r="AR63" s="199"/>
      <c r="AS63" s="199"/>
      <c r="AT63" s="193" t="str">
        <f t="shared" si="4"/>
        <v/>
      </c>
      <c r="AU63" s="199"/>
      <c r="AV63" s="199"/>
      <c r="AW63" s="199"/>
      <c r="AX63" s="199"/>
      <c r="AY63" s="199"/>
      <c r="AZ63" s="199"/>
      <c r="BA63" s="193" t="str">
        <f t="shared" si="5"/>
        <v/>
      </c>
      <c r="BB63" s="199"/>
      <c r="BC63" s="199"/>
      <c r="BD63" s="199"/>
      <c r="BE63" s="199"/>
      <c r="BF63" s="199"/>
      <c r="BG63" s="199"/>
      <c r="BH63" s="193" t="str">
        <f t="shared" si="6"/>
        <v/>
      </c>
      <c r="BI63" s="199"/>
      <c r="BJ63" s="199"/>
      <c r="BK63" s="199"/>
      <c r="BL63" s="199"/>
      <c r="BM63" s="199"/>
      <c r="BN63" s="199"/>
      <c r="BO63" s="193" t="str">
        <f t="shared" si="7"/>
        <v/>
      </c>
      <c r="BP63" s="199"/>
      <c r="BQ63" s="199"/>
      <c r="BR63" s="199"/>
      <c r="BS63" s="199"/>
      <c r="BT63" s="199"/>
      <c r="BU63" s="199"/>
      <c r="BV63" s="193" t="str">
        <f t="shared" si="8"/>
        <v/>
      </c>
      <c r="BW63" s="199"/>
      <c r="BX63" s="199"/>
      <c r="BY63" s="199"/>
      <c r="BZ63" s="199"/>
      <c r="CA63" s="199"/>
      <c r="CB63" s="199"/>
      <c r="CC63" s="193" t="str">
        <f t="shared" si="9"/>
        <v/>
      </c>
      <c r="CD63" s="199"/>
      <c r="CE63" s="199"/>
      <c r="CF63" s="199"/>
      <c r="CG63" s="199"/>
      <c r="CH63" s="199"/>
      <c r="CI63" s="199"/>
      <c r="CJ63" s="193" t="str">
        <f t="shared" si="10"/>
        <v/>
      </c>
      <c r="CK63" s="199"/>
      <c r="CL63" s="199"/>
      <c r="CM63" s="199"/>
      <c r="CN63" s="199"/>
      <c r="CO63" s="199"/>
      <c r="CP63" s="199"/>
      <c r="CQ63" s="193" t="str">
        <f t="shared" si="11"/>
        <v/>
      </c>
      <c r="CR63" s="199"/>
      <c r="CS63" s="199"/>
      <c r="CT63" s="199"/>
      <c r="CU63" s="199"/>
      <c r="CV63" s="199"/>
      <c r="CW63" s="199"/>
      <c r="CX63" s="193" t="str">
        <f t="shared" si="12"/>
        <v/>
      </c>
      <c r="CY63" s="199"/>
      <c r="CZ63" s="199"/>
      <c r="DA63" s="199"/>
      <c r="DB63" s="199"/>
      <c r="DC63" s="199"/>
      <c r="DD63" s="199"/>
      <c r="DE63" s="193" t="str">
        <f t="shared" si="13"/>
        <v/>
      </c>
      <c r="DF63" s="199"/>
      <c r="DG63" s="199"/>
      <c r="DH63" s="199"/>
      <c r="DI63" s="199"/>
      <c r="DJ63" s="199"/>
      <c r="DK63" s="199"/>
      <c r="DL63" s="193" t="str">
        <f t="shared" si="14"/>
        <v/>
      </c>
      <c r="DM63" s="199"/>
      <c r="DN63" s="199"/>
      <c r="DO63" s="199"/>
      <c r="DP63" s="199"/>
      <c r="DQ63" s="199"/>
      <c r="DR63" s="199"/>
      <c r="DS63" s="193" t="str">
        <f t="shared" si="15"/>
        <v/>
      </c>
      <c r="DT63" s="194" t="str">
        <f t="shared" si="16"/>
        <v/>
      </c>
      <c r="DU63" s="195" t="str">
        <f t="shared" si="17"/>
        <v/>
      </c>
      <c r="DV63" s="196" t="str">
        <f>IF(OR(C63="",E63=""),"",RANK(DT63,$DT$9:$DT$408)+COUNTIF(DT$9:DT63,DT63)-1)</f>
        <v/>
      </c>
      <c r="DW63" s="173"/>
    </row>
    <row r="64" spans="1:127" ht="20.100000000000001" customHeight="1">
      <c r="A64" s="173"/>
      <c r="B64" s="190" t="str">
        <f>BIODATA_SISWA!B65</f>
        <v/>
      </c>
      <c r="C64" s="191" t="str">
        <f>IF(BIODATA_SISWA!C65="","",BIODATA_SISWA!C65)</f>
        <v/>
      </c>
      <c r="D64" s="191" t="str">
        <f>IF(BIODATA_SISWA!L65="","",BIODATA_SISWA!L65)</f>
        <v/>
      </c>
      <c r="E64" s="199"/>
      <c r="F64" s="199"/>
      <c r="G64" s="199"/>
      <c r="H64" s="199"/>
      <c r="I64" s="199"/>
      <c r="J64" s="199"/>
      <c r="K64" s="193" t="str">
        <f t="shared" si="0"/>
        <v/>
      </c>
      <c r="L64" s="199"/>
      <c r="M64" s="199"/>
      <c r="N64" s="199"/>
      <c r="O64" s="199"/>
      <c r="P64" s="199"/>
      <c r="Q64" s="199"/>
      <c r="R64" s="193" t="str">
        <f t="shared" si="18"/>
        <v/>
      </c>
      <c r="S64" s="199"/>
      <c r="T64" s="199"/>
      <c r="U64" s="199"/>
      <c r="V64" s="199"/>
      <c r="W64" s="199"/>
      <c r="X64" s="199"/>
      <c r="Y64" s="193" t="str">
        <f t="shared" si="1"/>
        <v/>
      </c>
      <c r="Z64" s="199"/>
      <c r="AA64" s="199"/>
      <c r="AB64" s="199"/>
      <c r="AC64" s="199"/>
      <c r="AD64" s="199"/>
      <c r="AE64" s="199"/>
      <c r="AF64" s="193" t="str">
        <f t="shared" si="2"/>
        <v/>
      </c>
      <c r="AG64" s="199"/>
      <c r="AH64" s="199"/>
      <c r="AI64" s="199"/>
      <c r="AJ64" s="199"/>
      <c r="AK64" s="199"/>
      <c r="AL64" s="199"/>
      <c r="AM64" s="193" t="str">
        <f t="shared" si="3"/>
        <v/>
      </c>
      <c r="AN64" s="199"/>
      <c r="AO64" s="199"/>
      <c r="AP64" s="199"/>
      <c r="AQ64" s="199"/>
      <c r="AR64" s="199"/>
      <c r="AS64" s="199"/>
      <c r="AT64" s="193" t="str">
        <f t="shared" si="4"/>
        <v/>
      </c>
      <c r="AU64" s="199"/>
      <c r="AV64" s="199"/>
      <c r="AW64" s="199"/>
      <c r="AX64" s="199"/>
      <c r="AY64" s="199"/>
      <c r="AZ64" s="199"/>
      <c r="BA64" s="193" t="str">
        <f t="shared" si="5"/>
        <v/>
      </c>
      <c r="BB64" s="199"/>
      <c r="BC64" s="199"/>
      <c r="BD64" s="199"/>
      <c r="BE64" s="199"/>
      <c r="BF64" s="199"/>
      <c r="BG64" s="199"/>
      <c r="BH64" s="193" t="str">
        <f t="shared" si="6"/>
        <v/>
      </c>
      <c r="BI64" s="199"/>
      <c r="BJ64" s="199"/>
      <c r="BK64" s="199"/>
      <c r="BL64" s="199"/>
      <c r="BM64" s="199"/>
      <c r="BN64" s="199"/>
      <c r="BO64" s="193" t="str">
        <f t="shared" si="7"/>
        <v/>
      </c>
      <c r="BP64" s="199"/>
      <c r="BQ64" s="199"/>
      <c r="BR64" s="199"/>
      <c r="BS64" s="199"/>
      <c r="BT64" s="199"/>
      <c r="BU64" s="199"/>
      <c r="BV64" s="193" t="str">
        <f t="shared" si="8"/>
        <v/>
      </c>
      <c r="BW64" s="199"/>
      <c r="BX64" s="199"/>
      <c r="BY64" s="199"/>
      <c r="BZ64" s="199"/>
      <c r="CA64" s="199"/>
      <c r="CB64" s="199"/>
      <c r="CC64" s="193" t="str">
        <f t="shared" si="9"/>
        <v/>
      </c>
      <c r="CD64" s="199"/>
      <c r="CE64" s="199"/>
      <c r="CF64" s="199"/>
      <c r="CG64" s="199"/>
      <c r="CH64" s="199"/>
      <c r="CI64" s="199"/>
      <c r="CJ64" s="193" t="str">
        <f t="shared" si="10"/>
        <v/>
      </c>
      <c r="CK64" s="199"/>
      <c r="CL64" s="199"/>
      <c r="CM64" s="199"/>
      <c r="CN64" s="199"/>
      <c r="CO64" s="199"/>
      <c r="CP64" s="199"/>
      <c r="CQ64" s="193" t="str">
        <f t="shared" si="11"/>
        <v/>
      </c>
      <c r="CR64" s="199"/>
      <c r="CS64" s="199"/>
      <c r="CT64" s="199"/>
      <c r="CU64" s="199"/>
      <c r="CV64" s="199"/>
      <c r="CW64" s="199"/>
      <c r="CX64" s="193" t="str">
        <f t="shared" si="12"/>
        <v/>
      </c>
      <c r="CY64" s="199"/>
      <c r="CZ64" s="199"/>
      <c r="DA64" s="199"/>
      <c r="DB64" s="199"/>
      <c r="DC64" s="199"/>
      <c r="DD64" s="199"/>
      <c r="DE64" s="193" t="str">
        <f t="shared" si="13"/>
        <v/>
      </c>
      <c r="DF64" s="199"/>
      <c r="DG64" s="199"/>
      <c r="DH64" s="199"/>
      <c r="DI64" s="199"/>
      <c r="DJ64" s="199"/>
      <c r="DK64" s="199"/>
      <c r="DL64" s="193" t="str">
        <f t="shared" si="14"/>
        <v/>
      </c>
      <c r="DM64" s="199"/>
      <c r="DN64" s="199"/>
      <c r="DO64" s="199"/>
      <c r="DP64" s="199"/>
      <c r="DQ64" s="199"/>
      <c r="DR64" s="199"/>
      <c r="DS64" s="193" t="str">
        <f t="shared" si="15"/>
        <v/>
      </c>
      <c r="DT64" s="194" t="str">
        <f t="shared" si="16"/>
        <v/>
      </c>
      <c r="DU64" s="195" t="str">
        <f t="shared" si="17"/>
        <v/>
      </c>
      <c r="DV64" s="196" t="str">
        <f>IF(OR(C64="",E64=""),"",RANK(DT64,$DT$9:$DT$408)+COUNTIF(DT$9:DT64,DT64)-1)</f>
        <v/>
      </c>
      <c r="DW64" s="173"/>
    </row>
    <row r="65" spans="1:127" ht="20.100000000000001" customHeight="1">
      <c r="A65" s="173"/>
      <c r="B65" s="190" t="str">
        <f>BIODATA_SISWA!B66</f>
        <v/>
      </c>
      <c r="C65" s="191" t="str">
        <f>IF(BIODATA_SISWA!C66="","",BIODATA_SISWA!C66)</f>
        <v/>
      </c>
      <c r="D65" s="191" t="str">
        <f>IF(BIODATA_SISWA!L66="","",BIODATA_SISWA!L66)</f>
        <v/>
      </c>
      <c r="E65" s="199"/>
      <c r="F65" s="199"/>
      <c r="G65" s="199"/>
      <c r="H65" s="199"/>
      <c r="I65" s="199"/>
      <c r="J65" s="199"/>
      <c r="K65" s="193" t="str">
        <f t="shared" si="0"/>
        <v/>
      </c>
      <c r="L65" s="199"/>
      <c r="M65" s="199"/>
      <c r="N65" s="199"/>
      <c r="O65" s="199"/>
      <c r="P65" s="199"/>
      <c r="Q65" s="199"/>
      <c r="R65" s="193" t="str">
        <f t="shared" si="18"/>
        <v/>
      </c>
      <c r="S65" s="199"/>
      <c r="T65" s="199"/>
      <c r="U65" s="199"/>
      <c r="V65" s="199"/>
      <c r="W65" s="199"/>
      <c r="X65" s="199"/>
      <c r="Y65" s="193" t="str">
        <f t="shared" si="1"/>
        <v/>
      </c>
      <c r="Z65" s="199"/>
      <c r="AA65" s="199"/>
      <c r="AB65" s="199"/>
      <c r="AC65" s="199"/>
      <c r="AD65" s="199"/>
      <c r="AE65" s="199"/>
      <c r="AF65" s="193" t="str">
        <f t="shared" si="2"/>
        <v/>
      </c>
      <c r="AG65" s="199"/>
      <c r="AH65" s="199"/>
      <c r="AI65" s="199"/>
      <c r="AJ65" s="199"/>
      <c r="AK65" s="199"/>
      <c r="AL65" s="199"/>
      <c r="AM65" s="193" t="str">
        <f t="shared" si="3"/>
        <v/>
      </c>
      <c r="AN65" s="199"/>
      <c r="AO65" s="199"/>
      <c r="AP65" s="199"/>
      <c r="AQ65" s="199"/>
      <c r="AR65" s="199"/>
      <c r="AS65" s="199"/>
      <c r="AT65" s="193" t="str">
        <f t="shared" si="4"/>
        <v/>
      </c>
      <c r="AU65" s="199"/>
      <c r="AV65" s="199"/>
      <c r="AW65" s="199"/>
      <c r="AX65" s="199"/>
      <c r="AY65" s="199"/>
      <c r="AZ65" s="199"/>
      <c r="BA65" s="193" t="str">
        <f t="shared" si="5"/>
        <v/>
      </c>
      <c r="BB65" s="199"/>
      <c r="BC65" s="199"/>
      <c r="BD65" s="199"/>
      <c r="BE65" s="199"/>
      <c r="BF65" s="199"/>
      <c r="BG65" s="199"/>
      <c r="BH65" s="193" t="str">
        <f t="shared" si="6"/>
        <v/>
      </c>
      <c r="BI65" s="199"/>
      <c r="BJ65" s="199"/>
      <c r="BK65" s="199"/>
      <c r="BL65" s="199"/>
      <c r="BM65" s="199"/>
      <c r="BN65" s="199"/>
      <c r="BO65" s="193" t="str">
        <f t="shared" si="7"/>
        <v/>
      </c>
      <c r="BP65" s="199"/>
      <c r="BQ65" s="199"/>
      <c r="BR65" s="199"/>
      <c r="BS65" s="199"/>
      <c r="BT65" s="199"/>
      <c r="BU65" s="199"/>
      <c r="BV65" s="193" t="str">
        <f t="shared" si="8"/>
        <v/>
      </c>
      <c r="BW65" s="199"/>
      <c r="BX65" s="199"/>
      <c r="BY65" s="199"/>
      <c r="BZ65" s="199"/>
      <c r="CA65" s="199"/>
      <c r="CB65" s="199"/>
      <c r="CC65" s="193" t="str">
        <f t="shared" si="9"/>
        <v/>
      </c>
      <c r="CD65" s="199"/>
      <c r="CE65" s="199"/>
      <c r="CF65" s="199"/>
      <c r="CG65" s="199"/>
      <c r="CH65" s="199"/>
      <c r="CI65" s="199"/>
      <c r="CJ65" s="193" t="str">
        <f t="shared" si="10"/>
        <v/>
      </c>
      <c r="CK65" s="199"/>
      <c r="CL65" s="199"/>
      <c r="CM65" s="199"/>
      <c r="CN65" s="199"/>
      <c r="CO65" s="199"/>
      <c r="CP65" s="199"/>
      <c r="CQ65" s="193" t="str">
        <f t="shared" si="11"/>
        <v/>
      </c>
      <c r="CR65" s="199"/>
      <c r="CS65" s="199"/>
      <c r="CT65" s="199"/>
      <c r="CU65" s="199"/>
      <c r="CV65" s="199"/>
      <c r="CW65" s="199"/>
      <c r="CX65" s="193" t="str">
        <f t="shared" si="12"/>
        <v/>
      </c>
      <c r="CY65" s="199"/>
      <c r="CZ65" s="199"/>
      <c r="DA65" s="199"/>
      <c r="DB65" s="199"/>
      <c r="DC65" s="199"/>
      <c r="DD65" s="199"/>
      <c r="DE65" s="193" t="str">
        <f t="shared" si="13"/>
        <v/>
      </c>
      <c r="DF65" s="199"/>
      <c r="DG65" s="199"/>
      <c r="DH65" s="199"/>
      <c r="DI65" s="199"/>
      <c r="DJ65" s="199"/>
      <c r="DK65" s="199"/>
      <c r="DL65" s="193" t="str">
        <f t="shared" si="14"/>
        <v/>
      </c>
      <c r="DM65" s="199"/>
      <c r="DN65" s="199"/>
      <c r="DO65" s="199"/>
      <c r="DP65" s="199"/>
      <c r="DQ65" s="199"/>
      <c r="DR65" s="199"/>
      <c r="DS65" s="193" t="str">
        <f t="shared" si="15"/>
        <v/>
      </c>
      <c r="DT65" s="194" t="str">
        <f t="shared" si="16"/>
        <v/>
      </c>
      <c r="DU65" s="195" t="str">
        <f t="shared" si="17"/>
        <v/>
      </c>
      <c r="DV65" s="196" t="str">
        <f>IF(OR(C65="",E65=""),"",RANK(DT65,$DT$9:$DT$408)+COUNTIF(DT$9:DT65,DT65)-1)</f>
        <v/>
      </c>
      <c r="DW65" s="173"/>
    </row>
    <row r="66" spans="1:127" ht="20.100000000000001" customHeight="1">
      <c r="A66" s="173"/>
      <c r="B66" s="190" t="str">
        <f>BIODATA_SISWA!B67</f>
        <v/>
      </c>
      <c r="C66" s="191" t="str">
        <f>IF(BIODATA_SISWA!C67="","",BIODATA_SISWA!C67)</f>
        <v/>
      </c>
      <c r="D66" s="191" t="str">
        <f>IF(BIODATA_SISWA!L67="","",BIODATA_SISWA!L67)</f>
        <v/>
      </c>
      <c r="E66" s="199"/>
      <c r="F66" s="199"/>
      <c r="G66" s="199"/>
      <c r="H66" s="199"/>
      <c r="I66" s="199"/>
      <c r="J66" s="199"/>
      <c r="K66" s="193" t="str">
        <f t="shared" si="0"/>
        <v/>
      </c>
      <c r="L66" s="199"/>
      <c r="M66" s="199"/>
      <c r="N66" s="199"/>
      <c r="O66" s="199"/>
      <c r="P66" s="199"/>
      <c r="Q66" s="199"/>
      <c r="R66" s="193" t="str">
        <f t="shared" si="18"/>
        <v/>
      </c>
      <c r="S66" s="199"/>
      <c r="T66" s="199"/>
      <c r="U66" s="199"/>
      <c r="V66" s="199"/>
      <c r="W66" s="199"/>
      <c r="X66" s="199"/>
      <c r="Y66" s="193" t="str">
        <f t="shared" si="1"/>
        <v/>
      </c>
      <c r="Z66" s="199"/>
      <c r="AA66" s="199"/>
      <c r="AB66" s="199"/>
      <c r="AC66" s="199"/>
      <c r="AD66" s="199"/>
      <c r="AE66" s="199"/>
      <c r="AF66" s="193" t="str">
        <f t="shared" si="2"/>
        <v/>
      </c>
      <c r="AG66" s="199"/>
      <c r="AH66" s="199"/>
      <c r="AI66" s="199"/>
      <c r="AJ66" s="199"/>
      <c r="AK66" s="199"/>
      <c r="AL66" s="199"/>
      <c r="AM66" s="193" t="str">
        <f t="shared" si="3"/>
        <v/>
      </c>
      <c r="AN66" s="199"/>
      <c r="AO66" s="199"/>
      <c r="AP66" s="199"/>
      <c r="AQ66" s="199"/>
      <c r="AR66" s="199"/>
      <c r="AS66" s="199"/>
      <c r="AT66" s="193" t="str">
        <f t="shared" si="4"/>
        <v/>
      </c>
      <c r="AU66" s="199"/>
      <c r="AV66" s="199"/>
      <c r="AW66" s="199"/>
      <c r="AX66" s="199"/>
      <c r="AY66" s="199"/>
      <c r="AZ66" s="199"/>
      <c r="BA66" s="193" t="str">
        <f t="shared" si="5"/>
        <v/>
      </c>
      <c r="BB66" s="199"/>
      <c r="BC66" s="199"/>
      <c r="BD66" s="199"/>
      <c r="BE66" s="199"/>
      <c r="BF66" s="199"/>
      <c r="BG66" s="199"/>
      <c r="BH66" s="193" t="str">
        <f t="shared" si="6"/>
        <v/>
      </c>
      <c r="BI66" s="199"/>
      <c r="BJ66" s="199"/>
      <c r="BK66" s="199"/>
      <c r="BL66" s="199"/>
      <c r="BM66" s="199"/>
      <c r="BN66" s="199"/>
      <c r="BO66" s="193" t="str">
        <f t="shared" si="7"/>
        <v/>
      </c>
      <c r="BP66" s="199"/>
      <c r="BQ66" s="199"/>
      <c r="BR66" s="199"/>
      <c r="BS66" s="199"/>
      <c r="BT66" s="199"/>
      <c r="BU66" s="199"/>
      <c r="BV66" s="193" t="str">
        <f t="shared" si="8"/>
        <v/>
      </c>
      <c r="BW66" s="199"/>
      <c r="BX66" s="199"/>
      <c r="BY66" s="199"/>
      <c r="BZ66" s="199"/>
      <c r="CA66" s="199"/>
      <c r="CB66" s="199"/>
      <c r="CC66" s="193" t="str">
        <f t="shared" si="9"/>
        <v/>
      </c>
      <c r="CD66" s="199"/>
      <c r="CE66" s="199"/>
      <c r="CF66" s="199"/>
      <c r="CG66" s="199"/>
      <c r="CH66" s="199"/>
      <c r="CI66" s="199"/>
      <c r="CJ66" s="193" t="str">
        <f t="shared" si="10"/>
        <v/>
      </c>
      <c r="CK66" s="199"/>
      <c r="CL66" s="199"/>
      <c r="CM66" s="199"/>
      <c r="CN66" s="199"/>
      <c r="CO66" s="199"/>
      <c r="CP66" s="199"/>
      <c r="CQ66" s="193" t="str">
        <f t="shared" si="11"/>
        <v/>
      </c>
      <c r="CR66" s="199"/>
      <c r="CS66" s="199"/>
      <c r="CT66" s="199"/>
      <c r="CU66" s="199"/>
      <c r="CV66" s="199"/>
      <c r="CW66" s="199"/>
      <c r="CX66" s="193" t="str">
        <f t="shared" si="12"/>
        <v/>
      </c>
      <c r="CY66" s="199"/>
      <c r="CZ66" s="199"/>
      <c r="DA66" s="199"/>
      <c r="DB66" s="199"/>
      <c r="DC66" s="199"/>
      <c r="DD66" s="199"/>
      <c r="DE66" s="193" t="str">
        <f t="shared" si="13"/>
        <v/>
      </c>
      <c r="DF66" s="199"/>
      <c r="DG66" s="199"/>
      <c r="DH66" s="199"/>
      <c r="DI66" s="199"/>
      <c r="DJ66" s="199"/>
      <c r="DK66" s="199"/>
      <c r="DL66" s="193" t="str">
        <f t="shared" si="14"/>
        <v/>
      </c>
      <c r="DM66" s="199"/>
      <c r="DN66" s="199"/>
      <c r="DO66" s="199"/>
      <c r="DP66" s="199"/>
      <c r="DQ66" s="199"/>
      <c r="DR66" s="199"/>
      <c r="DS66" s="193" t="str">
        <f t="shared" si="15"/>
        <v/>
      </c>
      <c r="DT66" s="194" t="str">
        <f t="shared" si="16"/>
        <v/>
      </c>
      <c r="DU66" s="195" t="str">
        <f t="shared" si="17"/>
        <v/>
      </c>
      <c r="DV66" s="196" t="str">
        <f>IF(OR(C66="",E66=""),"",RANK(DT66,$DT$9:$DT$408)+COUNTIF(DT$9:DT66,DT66)-1)</f>
        <v/>
      </c>
      <c r="DW66" s="173"/>
    </row>
    <row r="67" spans="1:127" ht="20.100000000000001" customHeight="1">
      <c r="A67" s="173"/>
      <c r="B67" s="190" t="str">
        <f>BIODATA_SISWA!B68</f>
        <v/>
      </c>
      <c r="C67" s="191" t="str">
        <f>IF(BIODATA_SISWA!C68="","",BIODATA_SISWA!C68)</f>
        <v/>
      </c>
      <c r="D67" s="191" t="str">
        <f>IF(BIODATA_SISWA!L68="","",BIODATA_SISWA!L68)</f>
        <v/>
      </c>
      <c r="E67" s="199"/>
      <c r="F67" s="199"/>
      <c r="G67" s="199"/>
      <c r="H67" s="199"/>
      <c r="I67" s="199"/>
      <c r="J67" s="199"/>
      <c r="K67" s="193" t="str">
        <f t="shared" si="0"/>
        <v/>
      </c>
      <c r="L67" s="199"/>
      <c r="M67" s="199"/>
      <c r="N67" s="199"/>
      <c r="O67" s="199"/>
      <c r="P67" s="199"/>
      <c r="Q67" s="199"/>
      <c r="R67" s="193" t="str">
        <f t="shared" si="18"/>
        <v/>
      </c>
      <c r="S67" s="199"/>
      <c r="T67" s="199"/>
      <c r="U67" s="199"/>
      <c r="V67" s="199"/>
      <c r="W67" s="199"/>
      <c r="X67" s="199"/>
      <c r="Y67" s="193" t="str">
        <f t="shared" si="1"/>
        <v/>
      </c>
      <c r="Z67" s="199"/>
      <c r="AA67" s="199"/>
      <c r="AB67" s="199"/>
      <c r="AC67" s="199"/>
      <c r="AD67" s="199"/>
      <c r="AE67" s="199"/>
      <c r="AF67" s="193" t="str">
        <f t="shared" si="2"/>
        <v/>
      </c>
      <c r="AG67" s="199"/>
      <c r="AH67" s="199"/>
      <c r="AI67" s="199"/>
      <c r="AJ67" s="199"/>
      <c r="AK67" s="199"/>
      <c r="AL67" s="199"/>
      <c r="AM67" s="193" t="str">
        <f t="shared" si="3"/>
        <v/>
      </c>
      <c r="AN67" s="199"/>
      <c r="AO67" s="199"/>
      <c r="AP67" s="199"/>
      <c r="AQ67" s="199"/>
      <c r="AR67" s="199"/>
      <c r="AS67" s="199"/>
      <c r="AT67" s="193" t="str">
        <f t="shared" si="4"/>
        <v/>
      </c>
      <c r="AU67" s="199"/>
      <c r="AV67" s="199"/>
      <c r="AW67" s="199"/>
      <c r="AX67" s="199"/>
      <c r="AY67" s="199"/>
      <c r="AZ67" s="199"/>
      <c r="BA67" s="193" t="str">
        <f t="shared" si="5"/>
        <v/>
      </c>
      <c r="BB67" s="199"/>
      <c r="BC67" s="199"/>
      <c r="BD67" s="199"/>
      <c r="BE67" s="199"/>
      <c r="BF67" s="199"/>
      <c r="BG67" s="199"/>
      <c r="BH67" s="193" t="str">
        <f t="shared" si="6"/>
        <v/>
      </c>
      <c r="BI67" s="199"/>
      <c r="BJ67" s="199"/>
      <c r="BK67" s="199"/>
      <c r="BL67" s="199"/>
      <c r="BM67" s="199"/>
      <c r="BN67" s="199"/>
      <c r="BO67" s="193" t="str">
        <f t="shared" si="7"/>
        <v/>
      </c>
      <c r="BP67" s="199"/>
      <c r="BQ67" s="199"/>
      <c r="BR67" s="199"/>
      <c r="BS67" s="199"/>
      <c r="BT67" s="199"/>
      <c r="BU67" s="199"/>
      <c r="BV67" s="193" t="str">
        <f t="shared" si="8"/>
        <v/>
      </c>
      <c r="BW67" s="199"/>
      <c r="BX67" s="199"/>
      <c r="BY67" s="199"/>
      <c r="BZ67" s="199"/>
      <c r="CA67" s="199"/>
      <c r="CB67" s="199"/>
      <c r="CC67" s="193" t="str">
        <f t="shared" si="9"/>
        <v/>
      </c>
      <c r="CD67" s="199"/>
      <c r="CE67" s="199"/>
      <c r="CF67" s="199"/>
      <c r="CG67" s="199"/>
      <c r="CH67" s="199"/>
      <c r="CI67" s="199"/>
      <c r="CJ67" s="193" t="str">
        <f t="shared" si="10"/>
        <v/>
      </c>
      <c r="CK67" s="199"/>
      <c r="CL67" s="199"/>
      <c r="CM67" s="199"/>
      <c r="CN67" s="199"/>
      <c r="CO67" s="199"/>
      <c r="CP67" s="199"/>
      <c r="CQ67" s="193" t="str">
        <f t="shared" si="11"/>
        <v/>
      </c>
      <c r="CR67" s="199"/>
      <c r="CS67" s="199"/>
      <c r="CT67" s="199"/>
      <c r="CU67" s="199"/>
      <c r="CV67" s="199"/>
      <c r="CW67" s="199"/>
      <c r="CX67" s="193" t="str">
        <f t="shared" si="12"/>
        <v/>
      </c>
      <c r="CY67" s="199"/>
      <c r="CZ67" s="199"/>
      <c r="DA67" s="199"/>
      <c r="DB67" s="199"/>
      <c r="DC67" s="199"/>
      <c r="DD67" s="199"/>
      <c r="DE67" s="193" t="str">
        <f t="shared" si="13"/>
        <v/>
      </c>
      <c r="DF67" s="199"/>
      <c r="DG67" s="199"/>
      <c r="DH67" s="199"/>
      <c r="DI67" s="199"/>
      <c r="DJ67" s="199"/>
      <c r="DK67" s="199"/>
      <c r="DL67" s="193" t="str">
        <f t="shared" si="14"/>
        <v/>
      </c>
      <c r="DM67" s="199"/>
      <c r="DN67" s="199"/>
      <c r="DO67" s="199"/>
      <c r="DP67" s="199"/>
      <c r="DQ67" s="199"/>
      <c r="DR67" s="199"/>
      <c r="DS67" s="193" t="str">
        <f t="shared" si="15"/>
        <v/>
      </c>
      <c r="DT67" s="194" t="str">
        <f t="shared" si="16"/>
        <v/>
      </c>
      <c r="DU67" s="195" t="str">
        <f t="shared" si="17"/>
        <v/>
      </c>
      <c r="DV67" s="196" t="str">
        <f>IF(OR(C67="",E67=""),"",RANK(DT67,$DT$9:$DT$408)+COUNTIF(DT$9:DT67,DT67)-1)</f>
        <v/>
      </c>
      <c r="DW67" s="173"/>
    </row>
    <row r="68" spans="1:127" ht="20.100000000000001" customHeight="1">
      <c r="A68" s="173"/>
      <c r="B68" s="190" t="str">
        <f>BIODATA_SISWA!B69</f>
        <v/>
      </c>
      <c r="C68" s="191" t="str">
        <f>IF(BIODATA_SISWA!C69="","",BIODATA_SISWA!C69)</f>
        <v/>
      </c>
      <c r="D68" s="191" t="str">
        <f>IF(BIODATA_SISWA!L69="","",BIODATA_SISWA!L69)</f>
        <v/>
      </c>
      <c r="E68" s="199"/>
      <c r="F68" s="199"/>
      <c r="G68" s="199"/>
      <c r="H68" s="199"/>
      <c r="I68" s="199"/>
      <c r="J68" s="199"/>
      <c r="K68" s="193" t="str">
        <f t="shared" si="0"/>
        <v/>
      </c>
      <c r="L68" s="199"/>
      <c r="M68" s="199"/>
      <c r="N68" s="199"/>
      <c r="O68" s="199"/>
      <c r="P68" s="199"/>
      <c r="Q68" s="199"/>
      <c r="R68" s="193" t="str">
        <f t="shared" si="18"/>
        <v/>
      </c>
      <c r="S68" s="199"/>
      <c r="T68" s="199"/>
      <c r="U68" s="199"/>
      <c r="V68" s="199"/>
      <c r="W68" s="199"/>
      <c r="X68" s="199"/>
      <c r="Y68" s="193" t="str">
        <f t="shared" si="1"/>
        <v/>
      </c>
      <c r="Z68" s="199"/>
      <c r="AA68" s="199"/>
      <c r="AB68" s="199"/>
      <c r="AC68" s="199"/>
      <c r="AD68" s="199"/>
      <c r="AE68" s="199"/>
      <c r="AF68" s="193" t="str">
        <f t="shared" si="2"/>
        <v/>
      </c>
      <c r="AG68" s="199"/>
      <c r="AH68" s="199"/>
      <c r="AI68" s="199"/>
      <c r="AJ68" s="199"/>
      <c r="AK68" s="199"/>
      <c r="AL68" s="199"/>
      <c r="AM68" s="193" t="str">
        <f t="shared" si="3"/>
        <v/>
      </c>
      <c r="AN68" s="199"/>
      <c r="AO68" s="199"/>
      <c r="AP68" s="199"/>
      <c r="AQ68" s="199"/>
      <c r="AR68" s="199"/>
      <c r="AS68" s="199"/>
      <c r="AT68" s="193" t="str">
        <f t="shared" si="4"/>
        <v/>
      </c>
      <c r="AU68" s="199"/>
      <c r="AV68" s="199"/>
      <c r="AW68" s="199"/>
      <c r="AX68" s="199"/>
      <c r="AY68" s="199"/>
      <c r="AZ68" s="199"/>
      <c r="BA68" s="193" t="str">
        <f t="shared" si="5"/>
        <v/>
      </c>
      <c r="BB68" s="199"/>
      <c r="BC68" s="199"/>
      <c r="BD68" s="199"/>
      <c r="BE68" s="199"/>
      <c r="BF68" s="199"/>
      <c r="BG68" s="199"/>
      <c r="BH68" s="193" t="str">
        <f t="shared" si="6"/>
        <v/>
      </c>
      <c r="BI68" s="199"/>
      <c r="BJ68" s="199"/>
      <c r="BK68" s="199"/>
      <c r="BL68" s="199"/>
      <c r="BM68" s="199"/>
      <c r="BN68" s="199"/>
      <c r="BO68" s="193" t="str">
        <f t="shared" si="7"/>
        <v/>
      </c>
      <c r="BP68" s="199"/>
      <c r="BQ68" s="199"/>
      <c r="BR68" s="199"/>
      <c r="BS68" s="199"/>
      <c r="BT68" s="199"/>
      <c r="BU68" s="199"/>
      <c r="BV68" s="193" t="str">
        <f t="shared" si="8"/>
        <v/>
      </c>
      <c r="BW68" s="199"/>
      <c r="BX68" s="199"/>
      <c r="BY68" s="199"/>
      <c r="BZ68" s="199"/>
      <c r="CA68" s="199"/>
      <c r="CB68" s="199"/>
      <c r="CC68" s="193" t="str">
        <f t="shared" si="9"/>
        <v/>
      </c>
      <c r="CD68" s="199"/>
      <c r="CE68" s="199"/>
      <c r="CF68" s="199"/>
      <c r="CG68" s="199"/>
      <c r="CH68" s="199"/>
      <c r="CI68" s="199"/>
      <c r="CJ68" s="193" t="str">
        <f t="shared" si="10"/>
        <v/>
      </c>
      <c r="CK68" s="199"/>
      <c r="CL68" s="199"/>
      <c r="CM68" s="199"/>
      <c r="CN68" s="199"/>
      <c r="CO68" s="199"/>
      <c r="CP68" s="199"/>
      <c r="CQ68" s="193" t="str">
        <f t="shared" si="11"/>
        <v/>
      </c>
      <c r="CR68" s="199"/>
      <c r="CS68" s="199"/>
      <c r="CT68" s="199"/>
      <c r="CU68" s="199"/>
      <c r="CV68" s="199"/>
      <c r="CW68" s="199"/>
      <c r="CX68" s="193" t="str">
        <f t="shared" si="12"/>
        <v/>
      </c>
      <c r="CY68" s="199"/>
      <c r="CZ68" s="199"/>
      <c r="DA68" s="199"/>
      <c r="DB68" s="199"/>
      <c r="DC68" s="199"/>
      <c r="DD68" s="199"/>
      <c r="DE68" s="193" t="str">
        <f t="shared" si="13"/>
        <v/>
      </c>
      <c r="DF68" s="199"/>
      <c r="DG68" s="199"/>
      <c r="DH68" s="199"/>
      <c r="DI68" s="199"/>
      <c r="DJ68" s="199"/>
      <c r="DK68" s="199"/>
      <c r="DL68" s="193" t="str">
        <f t="shared" si="14"/>
        <v/>
      </c>
      <c r="DM68" s="199"/>
      <c r="DN68" s="199"/>
      <c r="DO68" s="199"/>
      <c r="DP68" s="199"/>
      <c r="DQ68" s="199"/>
      <c r="DR68" s="199"/>
      <c r="DS68" s="193" t="str">
        <f t="shared" si="15"/>
        <v/>
      </c>
      <c r="DT68" s="194" t="str">
        <f t="shared" si="16"/>
        <v/>
      </c>
      <c r="DU68" s="195" t="str">
        <f t="shared" si="17"/>
        <v/>
      </c>
      <c r="DV68" s="196" t="str">
        <f>IF(OR(C68="",E68=""),"",RANK(DT68,$DT$9:$DT$408)+COUNTIF(DT$9:DT68,DT68)-1)</f>
        <v/>
      </c>
      <c r="DW68" s="173"/>
    </row>
    <row r="69" spans="1:127" ht="20.100000000000001" customHeight="1">
      <c r="A69" s="173"/>
      <c r="B69" s="190" t="str">
        <f>BIODATA_SISWA!B70</f>
        <v/>
      </c>
      <c r="C69" s="191" t="str">
        <f>IF(BIODATA_SISWA!C70="","",BIODATA_SISWA!C70)</f>
        <v/>
      </c>
      <c r="D69" s="191" t="str">
        <f>IF(BIODATA_SISWA!L70="","",BIODATA_SISWA!L70)</f>
        <v/>
      </c>
      <c r="E69" s="199"/>
      <c r="F69" s="199"/>
      <c r="G69" s="199"/>
      <c r="H69" s="199"/>
      <c r="I69" s="199"/>
      <c r="J69" s="199"/>
      <c r="K69" s="193" t="str">
        <f t="shared" si="0"/>
        <v/>
      </c>
      <c r="L69" s="199"/>
      <c r="M69" s="199"/>
      <c r="N69" s="199"/>
      <c r="O69" s="199"/>
      <c r="P69" s="199"/>
      <c r="Q69" s="199"/>
      <c r="R69" s="193" t="str">
        <f t="shared" si="18"/>
        <v/>
      </c>
      <c r="S69" s="199"/>
      <c r="T69" s="199"/>
      <c r="U69" s="199"/>
      <c r="V69" s="199"/>
      <c r="W69" s="199"/>
      <c r="X69" s="199"/>
      <c r="Y69" s="193" t="str">
        <f t="shared" si="1"/>
        <v/>
      </c>
      <c r="Z69" s="199"/>
      <c r="AA69" s="199"/>
      <c r="AB69" s="199"/>
      <c r="AC69" s="199"/>
      <c r="AD69" s="199"/>
      <c r="AE69" s="199"/>
      <c r="AF69" s="193" t="str">
        <f t="shared" si="2"/>
        <v/>
      </c>
      <c r="AG69" s="199"/>
      <c r="AH69" s="199"/>
      <c r="AI69" s="199"/>
      <c r="AJ69" s="199"/>
      <c r="AK69" s="199"/>
      <c r="AL69" s="199"/>
      <c r="AM69" s="193" t="str">
        <f t="shared" si="3"/>
        <v/>
      </c>
      <c r="AN69" s="199"/>
      <c r="AO69" s="199"/>
      <c r="AP69" s="199"/>
      <c r="AQ69" s="199"/>
      <c r="AR69" s="199"/>
      <c r="AS69" s="199"/>
      <c r="AT69" s="193" t="str">
        <f t="shared" si="4"/>
        <v/>
      </c>
      <c r="AU69" s="199"/>
      <c r="AV69" s="199"/>
      <c r="AW69" s="199"/>
      <c r="AX69" s="199"/>
      <c r="AY69" s="199"/>
      <c r="AZ69" s="199"/>
      <c r="BA69" s="193" t="str">
        <f t="shared" si="5"/>
        <v/>
      </c>
      <c r="BB69" s="199"/>
      <c r="BC69" s="199"/>
      <c r="BD69" s="199"/>
      <c r="BE69" s="199"/>
      <c r="BF69" s="199"/>
      <c r="BG69" s="199"/>
      <c r="BH69" s="193" t="str">
        <f t="shared" si="6"/>
        <v/>
      </c>
      <c r="BI69" s="199"/>
      <c r="BJ69" s="199"/>
      <c r="BK69" s="199"/>
      <c r="BL69" s="199"/>
      <c r="BM69" s="199"/>
      <c r="BN69" s="199"/>
      <c r="BO69" s="193" t="str">
        <f t="shared" si="7"/>
        <v/>
      </c>
      <c r="BP69" s="199"/>
      <c r="BQ69" s="199"/>
      <c r="BR69" s="199"/>
      <c r="BS69" s="199"/>
      <c r="BT69" s="199"/>
      <c r="BU69" s="199"/>
      <c r="BV69" s="193" t="str">
        <f t="shared" si="8"/>
        <v/>
      </c>
      <c r="BW69" s="199"/>
      <c r="BX69" s="199"/>
      <c r="BY69" s="199"/>
      <c r="BZ69" s="199"/>
      <c r="CA69" s="199"/>
      <c r="CB69" s="199"/>
      <c r="CC69" s="193" t="str">
        <f t="shared" si="9"/>
        <v/>
      </c>
      <c r="CD69" s="199"/>
      <c r="CE69" s="199"/>
      <c r="CF69" s="199"/>
      <c r="CG69" s="199"/>
      <c r="CH69" s="199"/>
      <c r="CI69" s="199"/>
      <c r="CJ69" s="193" t="str">
        <f t="shared" si="10"/>
        <v/>
      </c>
      <c r="CK69" s="199"/>
      <c r="CL69" s="199"/>
      <c r="CM69" s="199"/>
      <c r="CN69" s="199"/>
      <c r="CO69" s="199"/>
      <c r="CP69" s="199"/>
      <c r="CQ69" s="193" t="str">
        <f t="shared" si="11"/>
        <v/>
      </c>
      <c r="CR69" s="199"/>
      <c r="CS69" s="199"/>
      <c r="CT69" s="199"/>
      <c r="CU69" s="199"/>
      <c r="CV69" s="199"/>
      <c r="CW69" s="199"/>
      <c r="CX69" s="193" t="str">
        <f t="shared" si="12"/>
        <v/>
      </c>
      <c r="CY69" s="199"/>
      <c r="CZ69" s="199"/>
      <c r="DA69" s="199"/>
      <c r="DB69" s="199"/>
      <c r="DC69" s="199"/>
      <c r="DD69" s="199"/>
      <c r="DE69" s="193" t="str">
        <f t="shared" si="13"/>
        <v/>
      </c>
      <c r="DF69" s="199"/>
      <c r="DG69" s="199"/>
      <c r="DH69" s="199"/>
      <c r="DI69" s="199"/>
      <c r="DJ69" s="199"/>
      <c r="DK69" s="199"/>
      <c r="DL69" s="193" t="str">
        <f t="shared" si="14"/>
        <v/>
      </c>
      <c r="DM69" s="199"/>
      <c r="DN69" s="199"/>
      <c r="DO69" s="199"/>
      <c r="DP69" s="199"/>
      <c r="DQ69" s="199"/>
      <c r="DR69" s="199"/>
      <c r="DS69" s="193" t="str">
        <f t="shared" si="15"/>
        <v/>
      </c>
      <c r="DT69" s="194" t="str">
        <f t="shared" si="16"/>
        <v/>
      </c>
      <c r="DU69" s="195" t="str">
        <f t="shared" si="17"/>
        <v/>
      </c>
      <c r="DV69" s="196" t="str">
        <f>IF(OR(C69="",E69=""),"",RANK(DT69,$DT$9:$DT$408)+COUNTIF(DT$9:DT69,DT69)-1)</f>
        <v/>
      </c>
      <c r="DW69" s="173"/>
    </row>
    <row r="70" spans="1:127" ht="20.100000000000001" customHeight="1">
      <c r="A70" s="173"/>
      <c r="B70" s="190" t="str">
        <f>BIODATA_SISWA!B71</f>
        <v/>
      </c>
      <c r="C70" s="191" t="str">
        <f>IF(BIODATA_SISWA!C71="","",BIODATA_SISWA!C71)</f>
        <v/>
      </c>
      <c r="D70" s="191" t="str">
        <f>IF(BIODATA_SISWA!L71="","",BIODATA_SISWA!L71)</f>
        <v/>
      </c>
      <c r="E70" s="199"/>
      <c r="F70" s="199"/>
      <c r="G70" s="199"/>
      <c r="H70" s="199"/>
      <c r="I70" s="199"/>
      <c r="J70" s="199"/>
      <c r="K70" s="193" t="str">
        <f t="shared" si="0"/>
        <v/>
      </c>
      <c r="L70" s="199"/>
      <c r="M70" s="199"/>
      <c r="N70" s="199"/>
      <c r="O70" s="199"/>
      <c r="P70" s="199"/>
      <c r="Q70" s="199"/>
      <c r="R70" s="193" t="str">
        <f t="shared" si="18"/>
        <v/>
      </c>
      <c r="S70" s="199"/>
      <c r="T70" s="199"/>
      <c r="U70" s="199"/>
      <c r="V70" s="199"/>
      <c r="W70" s="199"/>
      <c r="X70" s="199"/>
      <c r="Y70" s="193" t="str">
        <f t="shared" si="1"/>
        <v/>
      </c>
      <c r="Z70" s="199"/>
      <c r="AA70" s="199"/>
      <c r="AB70" s="199"/>
      <c r="AC70" s="199"/>
      <c r="AD70" s="199"/>
      <c r="AE70" s="199"/>
      <c r="AF70" s="193" t="str">
        <f t="shared" si="2"/>
        <v/>
      </c>
      <c r="AG70" s="199"/>
      <c r="AH70" s="199"/>
      <c r="AI70" s="199"/>
      <c r="AJ70" s="199"/>
      <c r="AK70" s="199"/>
      <c r="AL70" s="199"/>
      <c r="AM70" s="193" t="str">
        <f t="shared" si="3"/>
        <v/>
      </c>
      <c r="AN70" s="199"/>
      <c r="AO70" s="199"/>
      <c r="AP70" s="199"/>
      <c r="AQ70" s="199"/>
      <c r="AR70" s="199"/>
      <c r="AS70" s="199"/>
      <c r="AT70" s="193" t="str">
        <f t="shared" si="4"/>
        <v/>
      </c>
      <c r="AU70" s="199"/>
      <c r="AV70" s="199"/>
      <c r="AW70" s="199"/>
      <c r="AX70" s="199"/>
      <c r="AY70" s="199"/>
      <c r="AZ70" s="199"/>
      <c r="BA70" s="193" t="str">
        <f t="shared" si="5"/>
        <v/>
      </c>
      <c r="BB70" s="199"/>
      <c r="BC70" s="199"/>
      <c r="BD70" s="199"/>
      <c r="BE70" s="199"/>
      <c r="BF70" s="199"/>
      <c r="BG70" s="199"/>
      <c r="BH70" s="193" t="str">
        <f t="shared" si="6"/>
        <v/>
      </c>
      <c r="BI70" s="199"/>
      <c r="BJ70" s="199"/>
      <c r="BK70" s="199"/>
      <c r="BL70" s="199"/>
      <c r="BM70" s="199"/>
      <c r="BN70" s="199"/>
      <c r="BO70" s="193" t="str">
        <f t="shared" si="7"/>
        <v/>
      </c>
      <c r="BP70" s="199"/>
      <c r="BQ70" s="199"/>
      <c r="BR70" s="199"/>
      <c r="BS70" s="199"/>
      <c r="BT70" s="199"/>
      <c r="BU70" s="199"/>
      <c r="BV70" s="193" t="str">
        <f t="shared" si="8"/>
        <v/>
      </c>
      <c r="BW70" s="199"/>
      <c r="BX70" s="199"/>
      <c r="BY70" s="199"/>
      <c r="BZ70" s="199"/>
      <c r="CA70" s="199"/>
      <c r="CB70" s="199"/>
      <c r="CC70" s="193" t="str">
        <f t="shared" si="9"/>
        <v/>
      </c>
      <c r="CD70" s="199"/>
      <c r="CE70" s="199"/>
      <c r="CF70" s="199"/>
      <c r="CG70" s="199"/>
      <c r="CH70" s="199"/>
      <c r="CI70" s="199"/>
      <c r="CJ70" s="193" t="str">
        <f t="shared" si="10"/>
        <v/>
      </c>
      <c r="CK70" s="199"/>
      <c r="CL70" s="199"/>
      <c r="CM70" s="199"/>
      <c r="CN70" s="199"/>
      <c r="CO70" s="199"/>
      <c r="CP70" s="199"/>
      <c r="CQ70" s="193" t="str">
        <f t="shared" si="11"/>
        <v/>
      </c>
      <c r="CR70" s="199"/>
      <c r="CS70" s="199"/>
      <c r="CT70" s="199"/>
      <c r="CU70" s="199"/>
      <c r="CV70" s="199"/>
      <c r="CW70" s="199"/>
      <c r="CX70" s="193" t="str">
        <f t="shared" si="12"/>
        <v/>
      </c>
      <c r="CY70" s="199"/>
      <c r="CZ70" s="199"/>
      <c r="DA70" s="199"/>
      <c r="DB70" s="199"/>
      <c r="DC70" s="199"/>
      <c r="DD70" s="199"/>
      <c r="DE70" s="193" t="str">
        <f t="shared" si="13"/>
        <v/>
      </c>
      <c r="DF70" s="199"/>
      <c r="DG70" s="199"/>
      <c r="DH70" s="199"/>
      <c r="DI70" s="199"/>
      <c r="DJ70" s="199"/>
      <c r="DK70" s="199"/>
      <c r="DL70" s="193" t="str">
        <f t="shared" si="14"/>
        <v/>
      </c>
      <c r="DM70" s="199"/>
      <c r="DN70" s="199"/>
      <c r="DO70" s="199"/>
      <c r="DP70" s="199"/>
      <c r="DQ70" s="199"/>
      <c r="DR70" s="199"/>
      <c r="DS70" s="193" t="str">
        <f t="shared" si="15"/>
        <v/>
      </c>
      <c r="DT70" s="194" t="str">
        <f t="shared" si="16"/>
        <v/>
      </c>
      <c r="DU70" s="195" t="str">
        <f t="shared" si="17"/>
        <v/>
      </c>
      <c r="DV70" s="196" t="str">
        <f>IF(OR(C70="",E70=""),"",RANK(DT70,$DT$9:$DT$408)+COUNTIF(DT$9:DT70,DT70)-1)</f>
        <v/>
      </c>
      <c r="DW70" s="173"/>
    </row>
    <row r="71" spans="1:127" ht="20.100000000000001" customHeight="1">
      <c r="A71" s="173"/>
      <c r="B71" s="190" t="str">
        <f>BIODATA_SISWA!B72</f>
        <v/>
      </c>
      <c r="C71" s="191" t="str">
        <f>IF(BIODATA_SISWA!C72="","",BIODATA_SISWA!C72)</f>
        <v/>
      </c>
      <c r="D71" s="191" t="str">
        <f>IF(BIODATA_SISWA!L72="","",BIODATA_SISWA!L72)</f>
        <v/>
      </c>
      <c r="E71" s="199"/>
      <c r="F71" s="199"/>
      <c r="G71" s="199"/>
      <c r="H71" s="199"/>
      <c r="I71" s="199"/>
      <c r="J71" s="199"/>
      <c r="K71" s="193" t="str">
        <f t="shared" si="0"/>
        <v/>
      </c>
      <c r="L71" s="199"/>
      <c r="M71" s="199"/>
      <c r="N71" s="199"/>
      <c r="O71" s="199"/>
      <c r="P71" s="199"/>
      <c r="Q71" s="199"/>
      <c r="R71" s="193" t="str">
        <f t="shared" si="18"/>
        <v/>
      </c>
      <c r="S71" s="199"/>
      <c r="T71" s="199"/>
      <c r="U71" s="199"/>
      <c r="V71" s="199"/>
      <c r="W71" s="199"/>
      <c r="X71" s="199"/>
      <c r="Y71" s="193" t="str">
        <f t="shared" si="1"/>
        <v/>
      </c>
      <c r="Z71" s="199"/>
      <c r="AA71" s="199"/>
      <c r="AB71" s="199"/>
      <c r="AC71" s="199"/>
      <c r="AD71" s="199"/>
      <c r="AE71" s="199"/>
      <c r="AF71" s="193" t="str">
        <f t="shared" si="2"/>
        <v/>
      </c>
      <c r="AG71" s="199"/>
      <c r="AH71" s="199"/>
      <c r="AI71" s="199"/>
      <c r="AJ71" s="199"/>
      <c r="AK71" s="199"/>
      <c r="AL71" s="199"/>
      <c r="AM71" s="193" t="str">
        <f t="shared" si="3"/>
        <v/>
      </c>
      <c r="AN71" s="199"/>
      <c r="AO71" s="199"/>
      <c r="AP71" s="199"/>
      <c r="AQ71" s="199"/>
      <c r="AR71" s="199"/>
      <c r="AS71" s="199"/>
      <c r="AT71" s="193" t="str">
        <f t="shared" si="4"/>
        <v/>
      </c>
      <c r="AU71" s="199"/>
      <c r="AV71" s="199"/>
      <c r="AW71" s="199"/>
      <c r="AX71" s="199"/>
      <c r="AY71" s="199"/>
      <c r="AZ71" s="199"/>
      <c r="BA71" s="193" t="str">
        <f t="shared" si="5"/>
        <v/>
      </c>
      <c r="BB71" s="199"/>
      <c r="BC71" s="199"/>
      <c r="BD71" s="199"/>
      <c r="BE71" s="199"/>
      <c r="BF71" s="199"/>
      <c r="BG71" s="199"/>
      <c r="BH71" s="193" t="str">
        <f t="shared" si="6"/>
        <v/>
      </c>
      <c r="BI71" s="199"/>
      <c r="BJ71" s="199"/>
      <c r="BK71" s="199"/>
      <c r="BL71" s="199"/>
      <c r="BM71" s="199"/>
      <c r="BN71" s="199"/>
      <c r="BO71" s="193" t="str">
        <f t="shared" si="7"/>
        <v/>
      </c>
      <c r="BP71" s="199"/>
      <c r="BQ71" s="199"/>
      <c r="BR71" s="199"/>
      <c r="BS71" s="199"/>
      <c r="BT71" s="199"/>
      <c r="BU71" s="199"/>
      <c r="BV71" s="193" t="str">
        <f t="shared" si="8"/>
        <v/>
      </c>
      <c r="BW71" s="199"/>
      <c r="BX71" s="199"/>
      <c r="BY71" s="199"/>
      <c r="BZ71" s="199"/>
      <c r="CA71" s="199"/>
      <c r="CB71" s="199"/>
      <c r="CC71" s="193" t="str">
        <f t="shared" si="9"/>
        <v/>
      </c>
      <c r="CD71" s="199"/>
      <c r="CE71" s="199"/>
      <c r="CF71" s="199"/>
      <c r="CG71" s="199"/>
      <c r="CH71" s="199"/>
      <c r="CI71" s="199"/>
      <c r="CJ71" s="193" t="str">
        <f t="shared" si="10"/>
        <v/>
      </c>
      <c r="CK71" s="199"/>
      <c r="CL71" s="199"/>
      <c r="CM71" s="199"/>
      <c r="CN71" s="199"/>
      <c r="CO71" s="199"/>
      <c r="CP71" s="199"/>
      <c r="CQ71" s="193" t="str">
        <f t="shared" si="11"/>
        <v/>
      </c>
      <c r="CR71" s="199"/>
      <c r="CS71" s="199"/>
      <c r="CT71" s="199"/>
      <c r="CU71" s="199"/>
      <c r="CV71" s="199"/>
      <c r="CW71" s="199"/>
      <c r="CX71" s="193" t="str">
        <f t="shared" si="12"/>
        <v/>
      </c>
      <c r="CY71" s="199"/>
      <c r="CZ71" s="199"/>
      <c r="DA71" s="199"/>
      <c r="DB71" s="199"/>
      <c r="DC71" s="199"/>
      <c r="DD71" s="199"/>
      <c r="DE71" s="193" t="str">
        <f t="shared" si="13"/>
        <v/>
      </c>
      <c r="DF71" s="199"/>
      <c r="DG71" s="199"/>
      <c r="DH71" s="199"/>
      <c r="DI71" s="199"/>
      <c r="DJ71" s="199"/>
      <c r="DK71" s="199"/>
      <c r="DL71" s="193" t="str">
        <f t="shared" si="14"/>
        <v/>
      </c>
      <c r="DM71" s="199"/>
      <c r="DN71" s="199"/>
      <c r="DO71" s="199"/>
      <c r="DP71" s="199"/>
      <c r="DQ71" s="199"/>
      <c r="DR71" s="199"/>
      <c r="DS71" s="193" t="str">
        <f t="shared" si="15"/>
        <v/>
      </c>
      <c r="DT71" s="194" t="str">
        <f t="shared" si="16"/>
        <v/>
      </c>
      <c r="DU71" s="195" t="str">
        <f t="shared" si="17"/>
        <v/>
      </c>
      <c r="DV71" s="196" t="str">
        <f>IF(OR(C71="",E71=""),"",RANK(DT71,$DT$9:$DT$408)+COUNTIF(DT$9:DT71,DT71)-1)</f>
        <v/>
      </c>
      <c r="DW71" s="173"/>
    </row>
    <row r="72" spans="1:127" ht="20.100000000000001" customHeight="1">
      <c r="A72" s="173"/>
      <c r="B72" s="190" t="str">
        <f>BIODATA_SISWA!B73</f>
        <v/>
      </c>
      <c r="C72" s="191" t="str">
        <f>IF(BIODATA_SISWA!C73="","",BIODATA_SISWA!C73)</f>
        <v/>
      </c>
      <c r="D72" s="191" t="str">
        <f>IF(BIODATA_SISWA!L73="","",BIODATA_SISWA!L73)</f>
        <v/>
      </c>
      <c r="E72" s="199"/>
      <c r="F72" s="199"/>
      <c r="G72" s="199"/>
      <c r="H72" s="199"/>
      <c r="I72" s="199"/>
      <c r="J72" s="199"/>
      <c r="K72" s="193" t="str">
        <f t="shared" si="0"/>
        <v/>
      </c>
      <c r="L72" s="199"/>
      <c r="M72" s="199"/>
      <c r="N72" s="199"/>
      <c r="O72" s="199"/>
      <c r="P72" s="199"/>
      <c r="Q72" s="199"/>
      <c r="R72" s="193" t="str">
        <f t="shared" si="18"/>
        <v/>
      </c>
      <c r="S72" s="199"/>
      <c r="T72" s="199"/>
      <c r="U72" s="199"/>
      <c r="V72" s="199"/>
      <c r="W72" s="199"/>
      <c r="X72" s="199"/>
      <c r="Y72" s="193" t="str">
        <f t="shared" si="1"/>
        <v/>
      </c>
      <c r="Z72" s="199"/>
      <c r="AA72" s="199"/>
      <c r="AB72" s="199"/>
      <c r="AC72" s="199"/>
      <c r="AD72" s="199"/>
      <c r="AE72" s="199"/>
      <c r="AF72" s="193" t="str">
        <f t="shared" si="2"/>
        <v/>
      </c>
      <c r="AG72" s="199"/>
      <c r="AH72" s="199"/>
      <c r="AI72" s="199"/>
      <c r="AJ72" s="199"/>
      <c r="AK72" s="199"/>
      <c r="AL72" s="199"/>
      <c r="AM72" s="193" t="str">
        <f t="shared" si="3"/>
        <v/>
      </c>
      <c r="AN72" s="199"/>
      <c r="AO72" s="199"/>
      <c r="AP72" s="199"/>
      <c r="AQ72" s="199"/>
      <c r="AR72" s="199"/>
      <c r="AS72" s="199"/>
      <c r="AT72" s="193" t="str">
        <f t="shared" si="4"/>
        <v/>
      </c>
      <c r="AU72" s="199"/>
      <c r="AV72" s="199"/>
      <c r="AW72" s="199"/>
      <c r="AX72" s="199"/>
      <c r="AY72" s="199"/>
      <c r="AZ72" s="199"/>
      <c r="BA72" s="193" t="str">
        <f t="shared" si="5"/>
        <v/>
      </c>
      <c r="BB72" s="199"/>
      <c r="BC72" s="199"/>
      <c r="BD72" s="199"/>
      <c r="BE72" s="199"/>
      <c r="BF72" s="199"/>
      <c r="BG72" s="199"/>
      <c r="BH72" s="193" t="str">
        <f t="shared" si="6"/>
        <v/>
      </c>
      <c r="BI72" s="199"/>
      <c r="BJ72" s="199"/>
      <c r="BK72" s="199"/>
      <c r="BL72" s="199"/>
      <c r="BM72" s="199"/>
      <c r="BN72" s="199"/>
      <c r="BO72" s="193" t="str">
        <f t="shared" si="7"/>
        <v/>
      </c>
      <c r="BP72" s="199"/>
      <c r="BQ72" s="199"/>
      <c r="BR72" s="199"/>
      <c r="BS72" s="199"/>
      <c r="BT72" s="199"/>
      <c r="BU72" s="199"/>
      <c r="BV72" s="193" t="str">
        <f t="shared" si="8"/>
        <v/>
      </c>
      <c r="BW72" s="199"/>
      <c r="BX72" s="199"/>
      <c r="BY72" s="199"/>
      <c r="BZ72" s="199"/>
      <c r="CA72" s="199"/>
      <c r="CB72" s="199"/>
      <c r="CC72" s="193" t="str">
        <f t="shared" si="9"/>
        <v/>
      </c>
      <c r="CD72" s="199"/>
      <c r="CE72" s="199"/>
      <c r="CF72" s="199"/>
      <c r="CG72" s="199"/>
      <c r="CH72" s="199"/>
      <c r="CI72" s="199"/>
      <c r="CJ72" s="193" t="str">
        <f t="shared" si="10"/>
        <v/>
      </c>
      <c r="CK72" s="199"/>
      <c r="CL72" s="199"/>
      <c r="CM72" s="199"/>
      <c r="CN72" s="199"/>
      <c r="CO72" s="199"/>
      <c r="CP72" s="199"/>
      <c r="CQ72" s="193" t="str">
        <f t="shared" si="11"/>
        <v/>
      </c>
      <c r="CR72" s="199"/>
      <c r="CS72" s="199"/>
      <c r="CT72" s="199"/>
      <c r="CU72" s="199"/>
      <c r="CV72" s="199"/>
      <c r="CW72" s="199"/>
      <c r="CX72" s="193" t="str">
        <f t="shared" si="12"/>
        <v/>
      </c>
      <c r="CY72" s="199"/>
      <c r="CZ72" s="199"/>
      <c r="DA72" s="199"/>
      <c r="DB72" s="199"/>
      <c r="DC72" s="199"/>
      <c r="DD72" s="199"/>
      <c r="DE72" s="193" t="str">
        <f t="shared" si="13"/>
        <v/>
      </c>
      <c r="DF72" s="199"/>
      <c r="DG72" s="199"/>
      <c r="DH72" s="199"/>
      <c r="DI72" s="199"/>
      <c r="DJ72" s="199"/>
      <c r="DK72" s="199"/>
      <c r="DL72" s="193" t="str">
        <f t="shared" si="14"/>
        <v/>
      </c>
      <c r="DM72" s="199"/>
      <c r="DN72" s="199"/>
      <c r="DO72" s="199"/>
      <c r="DP72" s="199"/>
      <c r="DQ72" s="199"/>
      <c r="DR72" s="199"/>
      <c r="DS72" s="193" t="str">
        <f t="shared" si="15"/>
        <v/>
      </c>
      <c r="DT72" s="194" t="str">
        <f t="shared" si="16"/>
        <v/>
      </c>
      <c r="DU72" s="195" t="str">
        <f t="shared" si="17"/>
        <v/>
      </c>
      <c r="DV72" s="196" t="str">
        <f>IF(OR(C72="",E72=""),"",RANK(DT72,$DT$9:$DT$408)+COUNTIF(DT$9:DT72,DT72)-1)</f>
        <v/>
      </c>
      <c r="DW72" s="173"/>
    </row>
    <row r="73" spans="1:127" ht="20.100000000000001" customHeight="1">
      <c r="A73" s="173"/>
      <c r="B73" s="190" t="str">
        <f>BIODATA_SISWA!B74</f>
        <v/>
      </c>
      <c r="C73" s="191" t="str">
        <f>IF(BIODATA_SISWA!C74="","",BIODATA_SISWA!C74)</f>
        <v/>
      </c>
      <c r="D73" s="191" t="str">
        <f>IF(BIODATA_SISWA!L74="","",BIODATA_SISWA!L74)</f>
        <v/>
      </c>
      <c r="E73" s="199"/>
      <c r="F73" s="199"/>
      <c r="G73" s="199"/>
      <c r="H73" s="199"/>
      <c r="I73" s="199"/>
      <c r="J73" s="199"/>
      <c r="K73" s="193" t="str">
        <f t="shared" si="0"/>
        <v/>
      </c>
      <c r="L73" s="199"/>
      <c r="M73" s="199"/>
      <c r="N73" s="199"/>
      <c r="O73" s="199"/>
      <c r="P73" s="199"/>
      <c r="Q73" s="199"/>
      <c r="R73" s="193" t="str">
        <f t="shared" si="18"/>
        <v/>
      </c>
      <c r="S73" s="199"/>
      <c r="T73" s="199"/>
      <c r="U73" s="199"/>
      <c r="V73" s="199"/>
      <c r="W73" s="199"/>
      <c r="X73" s="199"/>
      <c r="Y73" s="193" t="str">
        <f t="shared" si="1"/>
        <v/>
      </c>
      <c r="Z73" s="199"/>
      <c r="AA73" s="199"/>
      <c r="AB73" s="199"/>
      <c r="AC73" s="199"/>
      <c r="AD73" s="199"/>
      <c r="AE73" s="199"/>
      <c r="AF73" s="193" t="str">
        <f t="shared" si="2"/>
        <v/>
      </c>
      <c r="AG73" s="199"/>
      <c r="AH73" s="199"/>
      <c r="AI73" s="199"/>
      <c r="AJ73" s="199"/>
      <c r="AK73" s="199"/>
      <c r="AL73" s="199"/>
      <c r="AM73" s="193" t="str">
        <f t="shared" si="3"/>
        <v/>
      </c>
      <c r="AN73" s="199"/>
      <c r="AO73" s="199"/>
      <c r="AP73" s="199"/>
      <c r="AQ73" s="199"/>
      <c r="AR73" s="199"/>
      <c r="AS73" s="199"/>
      <c r="AT73" s="193" t="str">
        <f t="shared" si="4"/>
        <v/>
      </c>
      <c r="AU73" s="199"/>
      <c r="AV73" s="199"/>
      <c r="AW73" s="199"/>
      <c r="AX73" s="199"/>
      <c r="AY73" s="199"/>
      <c r="AZ73" s="199"/>
      <c r="BA73" s="193" t="str">
        <f t="shared" si="5"/>
        <v/>
      </c>
      <c r="BB73" s="199"/>
      <c r="BC73" s="199"/>
      <c r="BD73" s="199"/>
      <c r="BE73" s="199"/>
      <c r="BF73" s="199"/>
      <c r="BG73" s="199"/>
      <c r="BH73" s="193" t="str">
        <f t="shared" si="6"/>
        <v/>
      </c>
      <c r="BI73" s="199"/>
      <c r="BJ73" s="199"/>
      <c r="BK73" s="199"/>
      <c r="BL73" s="199"/>
      <c r="BM73" s="199"/>
      <c r="BN73" s="199"/>
      <c r="BO73" s="193" t="str">
        <f t="shared" si="7"/>
        <v/>
      </c>
      <c r="BP73" s="199"/>
      <c r="BQ73" s="199"/>
      <c r="BR73" s="199"/>
      <c r="BS73" s="199"/>
      <c r="BT73" s="199"/>
      <c r="BU73" s="199"/>
      <c r="BV73" s="193" t="str">
        <f t="shared" si="8"/>
        <v/>
      </c>
      <c r="BW73" s="199"/>
      <c r="BX73" s="199"/>
      <c r="BY73" s="199"/>
      <c r="BZ73" s="199"/>
      <c r="CA73" s="199"/>
      <c r="CB73" s="199"/>
      <c r="CC73" s="193" t="str">
        <f t="shared" si="9"/>
        <v/>
      </c>
      <c r="CD73" s="199"/>
      <c r="CE73" s="199"/>
      <c r="CF73" s="199"/>
      <c r="CG73" s="199"/>
      <c r="CH73" s="199"/>
      <c r="CI73" s="199"/>
      <c r="CJ73" s="193" t="str">
        <f t="shared" si="10"/>
        <v/>
      </c>
      <c r="CK73" s="199"/>
      <c r="CL73" s="199"/>
      <c r="CM73" s="199"/>
      <c r="CN73" s="199"/>
      <c r="CO73" s="199"/>
      <c r="CP73" s="199"/>
      <c r="CQ73" s="193" t="str">
        <f t="shared" si="11"/>
        <v/>
      </c>
      <c r="CR73" s="199"/>
      <c r="CS73" s="199"/>
      <c r="CT73" s="199"/>
      <c r="CU73" s="199"/>
      <c r="CV73" s="199"/>
      <c r="CW73" s="199"/>
      <c r="CX73" s="193" t="str">
        <f t="shared" si="12"/>
        <v/>
      </c>
      <c r="CY73" s="199"/>
      <c r="CZ73" s="199"/>
      <c r="DA73" s="199"/>
      <c r="DB73" s="199"/>
      <c r="DC73" s="199"/>
      <c r="DD73" s="199"/>
      <c r="DE73" s="193" t="str">
        <f t="shared" si="13"/>
        <v/>
      </c>
      <c r="DF73" s="199"/>
      <c r="DG73" s="199"/>
      <c r="DH73" s="199"/>
      <c r="DI73" s="199"/>
      <c r="DJ73" s="199"/>
      <c r="DK73" s="199"/>
      <c r="DL73" s="193" t="str">
        <f t="shared" si="14"/>
        <v/>
      </c>
      <c r="DM73" s="199"/>
      <c r="DN73" s="199"/>
      <c r="DO73" s="199"/>
      <c r="DP73" s="199"/>
      <c r="DQ73" s="199"/>
      <c r="DR73" s="199"/>
      <c r="DS73" s="193" t="str">
        <f t="shared" si="15"/>
        <v/>
      </c>
      <c r="DT73" s="194" t="str">
        <f t="shared" si="16"/>
        <v/>
      </c>
      <c r="DU73" s="195" t="str">
        <f t="shared" si="17"/>
        <v/>
      </c>
      <c r="DV73" s="196" t="str">
        <f>IF(OR(C73="",E73=""),"",RANK(DT73,$DT$9:$DT$408)+COUNTIF(DT$9:DT73,DT73)-1)</f>
        <v/>
      </c>
      <c r="DW73" s="173"/>
    </row>
    <row r="74" spans="1:127" ht="20.100000000000001" customHeight="1">
      <c r="A74" s="173"/>
      <c r="B74" s="190" t="str">
        <f>BIODATA_SISWA!B75</f>
        <v/>
      </c>
      <c r="C74" s="191" t="str">
        <f>IF(BIODATA_SISWA!C75="","",BIODATA_SISWA!C75)</f>
        <v/>
      </c>
      <c r="D74" s="191" t="str">
        <f>IF(BIODATA_SISWA!L75="","",BIODATA_SISWA!L75)</f>
        <v/>
      </c>
      <c r="E74" s="199"/>
      <c r="F74" s="199"/>
      <c r="G74" s="199"/>
      <c r="H74" s="199"/>
      <c r="I74" s="199"/>
      <c r="J74" s="199"/>
      <c r="K74" s="193" t="str">
        <f t="shared" ref="K74:K137" si="19">IFERROR(AVERAGE(E74:J74),"")</f>
        <v/>
      </c>
      <c r="L74" s="199"/>
      <c r="M74" s="199"/>
      <c r="N74" s="199"/>
      <c r="O74" s="199"/>
      <c r="P74" s="199"/>
      <c r="Q74" s="199"/>
      <c r="R74" s="193" t="str">
        <f t="shared" ref="R74:R137" si="20">IFERROR(AVERAGE(L74:Q74),"")</f>
        <v/>
      </c>
      <c r="S74" s="199"/>
      <c r="T74" s="199"/>
      <c r="U74" s="199"/>
      <c r="V74" s="199"/>
      <c r="W74" s="199"/>
      <c r="X74" s="199"/>
      <c r="Y74" s="193" t="str">
        <f t="shared" ref="Y74:Y137" si="21">IFERROR(AVERAGE(S74:X74),"")</f>
        <v/>
      </c>
      <c r="Z74" s="199"/>
      <c r="AA74" s="199"/>
      <c r="AB74" s="199"/>
      <c r="AC74" s="199"/>
      <c r="AD74" s="199"/>
      <c r="AE74" s="199"/>
      <c r="AF74" s="193" t="str">
        <f t="shared" ref="AF74:AF137" si="22">IFERROR(AVERAGE(Z74:AE74),"")</f>
        <v/>
      </c>
      <c r="AG74" s="199"/>
      <c r="AH74" s="199"/>
      <c r="AI74" s="199"/>
      <c r="AJ74" s="199"/>
      <c r="AK74" s="199"/>
      <c r="AL74" s="199"/>
      <c r="AM74" s="193" t="str">
        <f t="shared" ref="AM74:AM137" si="23">IFERROR(AVERAGE(AG74:AL74),"")</f>
        <v/>
      </c>
      <c r="AN74" s="199"/>
      <c r="AO74" s="199"/>
      <c r="AP74" s="199"/>
      <c r="AQ74" s="199"/>
      <c r="AR74" s="199"/>
      <c r="AS74" s="199"/>
      <c r="AT74" s="193" t="str">
        <f t="shared" ref="AT74:AT137" si="24">IFERROR(AVERAGE(AN74:AS74),"")</f>
        <v/>
      </c>
      <c r="AU74" s="199"/>
      <c r="AV74" s="199"/>
      <c r="AW74" s="199"/>
      <c r="AX74" s="199"/>
      <c r="AY74" s="199"/>
      <c r="AZ74" s="199"/>
      <c r="BA74" s="193" t="str">
        <f t="shared" ref="BA74:BA137" si="25">IFERROR(AVERAGE(AU74:AZ74),"")</f>
        <v/>
      </c>
      <c r="BB74" s="199"/>
      <c r="BC74" s="199"/>
      <c r="BD74" s="199"/>
      <c r="BE74" s="199"/>
      <c r="BF74" s="199"/>
      <c r="BG74" s="199"/>
      <c r="BH74" s="193" t="str">
        <f t="shared" ref="BH74:BH137" si="26">IFERROR(AVERAGE(BB74:BG74),"")</f>
        <v/>
      </c>
      <c r="BI74" s="199"/>
      <c r="BJ74" s="199"/>
      <c r="BK74" s="199"/>
      <c r="BL74" s="199"/>
      <c r="BM74" s="199"/>
      <c r="BN74" s="199"/>
      <c r="BO74" s="193" t="str">
        <f t="shared" ref="BO74:BO137" si="27">IFERROR(AVERAGE(BI74:BN74),"")</f>
        <v/>
      </c>
      <c r="BP74" s="199"/>
      <c r="BQ74" s="199"/>
      <c r="BR74" s="199"/>
      <c r="BS74" s="199"/>
      <c r="BT74" s="199"/>
      <c r="BU74" s="199"/>
      <c r="BV74" s="193" t="str">
        <f t="shared" ref="BV74:BV137" si="28">IFERROR(AVERAGE(BP74:BU74),"")</f>
        <v/>
      </c>
      <c r="BW74" s="199"/>
      <c r="BX74" s="199"/>
      <c r="BY74" s="199"/>
      <c r="BZ74" s="199"/>
      <c r="CA74" s="199"/>
      <c r="CB74" s="199"/>
      <c r="CC74" s="193" t="str">
        <f t="shared" ref="CC74:CC137" si="29">IFERROR(AVERAGE(BW74:CB74),"")</f>
        <v/>
      </c>
      <c r="CD74" s="199"/>
      <c r="CE74" s="199"/>
      <c r="CF74" s="199"/>
      <c r="CG74" s="199"/>
      <c r="CH74" s="199"/>
      <c r="CI74" s="199"/>
      <c r="CJ74" s="193" t="str">
        <f t="shared" ref="CJ74:CJ137" si="30">IFERROR(AVERAGE(CD74:CI74),"")</f>
        <v/>
      </c>
      <c r="CK74" s="199"/>
      <c r="CL74" s="199"/>
      <c r="CM74" s="199"/>
      <c r="CN74" s="199"/>
      <c r="CO74" s="199"/>
      <c r="CP74" s="199"/>
      <c r="CQ74" s="193" t="str">
        <f t="shared" ref="CQ74:CQ137" si="31">IFERROR(AVERAGE(CK74:CP74),"")</f>
        <v/>
      </c>
      <c r="CR74" s="199"/>
      <c r="CS74" s="199"/>
      <c r="CT74" s="199"/>
      <c r="CU74" s="199"/>
      <c r="CV74" s="199"/>
      <c r="CW74" s="199"/>
      <c r="CX74" s="193" t="str">
        <f t="shared" ref="CX74:CX137" si="32">IFERROR(AVERAGE(CR74:CW74),"")</f>
        <v/>
      </c>
      <c r="CY74" s="199"/>
      <c r="CZ74" s="199"/>
      <c r="DA74" s="199"/>
      <c r="DB74" s="199"/>
      <c r="DC74" s="199"/>
      <c r="DD74" s="199"/>
      <c r="DE74" s="193" t="str">
        <f t="shared" ref="DE74:DE137" si="33">IFERROR(AVERAGE(CY74:DD74),"")</f>
        <v/>
      </c>
      <c r="DF74" s="199"/>
      <c r="DG74" s="199"/>
      <c r="DH74" s="199"/>
      <c r="DI74" s="199"/>
      <c r="DJ74" s="199"/>
      <c r="DK74" s="199"/>
      <c r="DL74" s="193" t="str">
        <f t="shared" ref="DL74:DL137" si="34">IFERROR(AVERAGE(DF74:DK74),"")</f>
        <v/>
      </c>
      <c r="DM74" s="199"/>
      <c r="DN74" s="199"/>
      <c r="DO74" s="199"/>
      <c r="DP74" s="199"/>
      <c r="DQ74" s="199"/>
      <c r="DR74" s="199"/>
      <c r="DS74" s="193" t="str">
        <f t="shared" ref="DS74:DS137" si="35">IFERROR(AVERAGE(DM74:DR74),"")</f>
        <v/>
      </c>
      <c r="DT74" s="194" t="str">
        <f t="shared" ref="DT74:DT137" si="36">IF(OR(C74="",E74=""),"",SUM(E74:J74,L74:Q74,S74:X74,Z74:AE74,AG74:AL74,AN74:AS74,AU74:AZ74,BB74:BG74,BI74:BN74,BP74:BU74,BW74:CB74,CD74:CI74,CK74:CP74,CR74:CW74,CY74:DD74,DF74:DK74,DM74:DR74))</f>
        <v/>
      </c>
      <c r="DU74" s="195" t="str">
        <f t="shared" ref="DU74:DU137" si="37">IF(OR(C74="",E74=""),"",AVERAGE(E74:J74,L74:Q74,S74:X74,Z74:AE74,AG74:AL74,AN74:AS74,AU74:AZ74,BB74:BG74,BI74:BN74,BP74:BU74,BW74:CB74,CD74:CI74,CK74:CP74,CR74:CW74,CY74:DD74,DF74:DK74,DM74:DR74))</f>
        <v/>
      </c>
      <c r="DV74" s="196" t="str">
        <f>IF(OR(C74="",E74=""),"",RANK(DT74,$DT$9:$DT$408)+COUNTIF(DT$9:DT74,DT74)-1)</f>
        <v/>
      </c>
      <c r="DW74" s="173"/>
    </row>
    <row r="75" spans="1:127" ht="20.100000000000001" customHeight="1">
      <c r="A75" s="173"/>
      <c r="B75" s="190" t="str">
        <f>BIODATA_SISWA!B76</f>
        <v/>
      </c>
      <c r="C75" s="191" t="str">
        <f>IF(BIODATA_SISWA!C76="","",BIODATA_SISWA!C76)</f>
        <v/>
      </c>
      <c r="D75" s="191" t="str">
        <f>IF(BIODATA_SISWA!L76="","",BIODATA_SISWA!L76)</f>
        <v/>
      </c>
      <c r="E75" s="199"/>
      <c r="F75" s="199"/>
      <c r="G75" s="199"/>
      <c r="H75" s="199"/>
      <c r="I75" s="199"/>
      <c r="J75" s="199"/>
      <c r="K75" s="193" t="str">
        <f t="shared" si="19"/>
        <v/>
      </c>
      <c r="L75" s="199"/>
      <c r="M75" s="199"/>
      <c r="N75" s="199"/>
      <c r="O75" s="199"/>
      <c r="P75" s="199"/>
      <c r="Q75" s="199"/>
      <c r="R75" s="193" t="str">
        <f t="shared" si="20"/>
        <v/>
      </c>
      <c r="S75" s="199"/>
      <c r="T75" s="199"/>
      <c r="U75" s="199"/>
      <c r="V75" s="199"/>
      <c r="W75" s="199"/>
      <c r="X75" s="199"/>
      <c r="Y75" s="193" t="str">
        <f t="shared" si="21"/>
        <v/>
      </c>
      <c r="Z75" s="199"/>
      <c r="AA75" s="199"/>
      <c r="AB75" s="199"/>
      <c r="AC75" s="199"/>
      <c r="AD75" s="199"/>
      <c r="AE75" s="199"/>
      <c r="AF75" s="193" t="str">
        <f t="shared" si="22"/>
        <v/>
      </c>
      <c r="AG75" s="199"/>
      <c r="AH75" s="199"/>
      <c r="AI75" s="199"/>
      <c r="AJ75" s="199"/>
      <c r="AK75" s="199"/>
      <c r="AL75" s="199"/>
      <c r="AM75" s="193" t="str">
        <f t="shared" si="23"/>
        <v/>
      </c>
      <c r="AN75" s="199"/>
      <c r="AO75" s="199"/>
      <c r="AP75" s="199"/>
      <c r="AQ75" s="199"/>
      <c r="AR75" s="199"/>
      <c r="AS75" s="199"/>
      <c r="AT75" s="193" t="str">
        <f t="shared" si="24"/>
        <v/>
      </c>
      <c r="AU75" s="199"/>
      <c r="AV75" s="199"/>
      <c r="AW75" s="199"/>
      <c r="AX75" s="199"/>
      <c r="AY75" s="199"/>
      <c r="AZ75" s="199"/>
      <c r="BA75" s="193" t="str">
        <f t="shared" si="25"/>
        <v/>
      </c>
      <c r="BB75" s="199"/>
      <c r="BC75" s="199"/>
      <c r="BD75" s="199"/>
      <c r="BE75" s="199"/>
      <c r="BF75" s="199"/>
      <c r="BG75" s="199"/>
      <c r="BH75" s="193" t="str">
        <f t="shared" si="26"/>
        <v/>
      </c>
      <c r="BI75" s="199"/>
      <c r="BJ75" s="199"/>
      <c r="BK75" s="199"/>
      <c r="BL75" s="199"/>
      <c r="BM75" s="199"/>
      <c r="BN75" s="199"/>
      <c r="BO75" s="193" t="str">
        <f t="shared" si="27"/>
        <v/>
      </c>
      <c r="BP75" s="199"/>
      <c r="BQ75" s="199"/>
      <c r="BR75" s="199"/>
      <c r="BS75" s="199"/>
      <c r="BT75" s="199"/>
      <c r="BU75" s="199"/>
      <c r="BV75" s="193" t="str">
        <f t="shared" si="28"/>
        <v/>
      </c>
      <c r="BW75" s="199"/>
      <c r="BX75" s="199"/>
      <c r="BY75" s="199"/>
      <c r="BZ75" s="199"/>
      <c r="CA75" s="199"/>
      <c r="CB75" s="199"/>
      <c r="CC75" s="193" t="str">
        <f t="shared" si="29"/>
        <v/>
      </c>
      <c r="CD75" s="199"/>
      <c r="CE75" s="199"/>
      <c r="CF75" s="199"/>
      <c r="CG75" s="199"/>
      <c r="CH75" s="199"/>
      <c r="CI75" s="199"/>
      <c r="CJ75" s="193" t="str">
        <f t="shared" si="30"/>
        <v/>
      </c>
      <c r="CK75" s="199"/>
      <c r="CL75" s="199"/>
      <c r="CM75" s="199"/>
      <c r="CN75" s="199"/>
      <c r="CO75" s="199"/>
      <c r="CP75" s="199"/>
      <c r="CQ75" s="193" t="str">
        <f t="shared" si="31"/>
        <v/>
      </c>
      <c r="CR75" s="199"/>
      <c r="CS75" s="199"/>
      <c r="CT75" s="199"/>
      <c r="CU75" s="199"/>
      <c r="CV75" s="199"/>
      <c r="CW75" s="199"/>
      <c r="CX75" s="193" t="str">
        <f t="shared" si="32"/>
        <v/>
      </c>
      <c r="CY75" s="199"/>
      <c r="CZ75" s="199"/>
      <c r="DA75" s="199"/>
      <c r="DB75" s="199"/>
      <c r="DC75" s="199"/>
      <c r="DD75" s="199"/>
      <c r="DE75" s="193" t="str">
        <f t="shared" si="33"/>
        <v/>
      </c>
      <c r="DF75" s="199"/>
      <c r="DG75" s="199"/>
      <c r="DH75" s="199"/>
      <c r="DI75" s="199"/>
      <c r="DJ75" s="199"/>
      <c r="DK75" s="199"/>
      <c r="DL75" s="193" t="str">
        <f t="shared" si="34"/>
        <v/>
      </c>
      <c r="DM75" s="199"/>
      <c r="DN75" s="199"/>
      <c r="DO75" s="199"/>
      <c r="DP75" s="199"/>
      <c r="DQ75" s="199"/>
      <c r="DR75" s="199"/>
      <c r="DS75" s="193" t="str">
        <f t="shared" si="35"/>
        <v/>
      </c>
      <c r="DT75" s="194" t="str">
        <f t="shared" si="36"/>
        <v/>
      </c>
      <c r="DU75" s="195" t="str">
        <f t="shared" si="37"/>
        <v/>
      </c>
      <c r="DV75" s="196" t="str">
        <f>IF(OR(C75="",E75=""),"",RANK(DT75,$DT$9:$DT$408)+COUNTIF(DT$9:DT75,DT75)-1)</f>
        <v/>
      </c>
      <c r="DW75" s="173"/>
    </row>
    <row r="76" spans="1:127" ht="20.100000000000001" customHeight="1">
      <c r="A76" s="173"/>
      <c r="B76" s="190" t="str">
        <f>BIODATA_SISWA!B77</f>
        <v/>
      </c>
      <c r="C76" s="191" t="str">
        <f>IF(BIODATA_SISWA!C77="","",BIODATA_SISWA!C77)</f>
        <v/>
      </c>
      <c r="D76" s="191" t="str">
        <f>IF(BIODATA_SISWA!L77="","",BIODATA_SISWA!L77)</f>
        <v/>
      </c>
      <c r="E76" s="199"/>
      <c r="F76" s="199"/>
      <c r="G76" s="199"/>
      <c r="H76" s="199"/>
      <c r="I76" s="199"/>
      <c r="J76" s="199"/>
      <c r="K76" s="193" t="str">
        <f t="shared" si="19"/>
        <v/>
      </c>
      <c r="L76" s="199"/>
      <c r="M76" s="199"/>
      <c r="N76" s="199"/>
      <c r="O76" s="199"/>
      <c r="P76" s="199"/>
      <c r="Q76" s="199"/>
      <c r="R76" s="193" t="str">
        <f t="shared" si="20"/>
        <v/>
      </c>
      <c r="S76" s="199"/>
      <c r="T76" s="199"/>
      <c r="U76" s="199"/>
      <c r="V76" s="199"/>
      <c r="W76" s="199"/>
      <c r="X76" s="199"/>
      <c r="Y76" s="193" t="str">
        <f t="shared" si="21"/>
        <v/>
      </c>
      <c r="Z76" s="199"/>
      <c r="AA76" s="199"/>
      <c r="AB76" s="199"/>
      <c r="AC76" s="199"/>
      <c r="AD76" s="199"/>
      <c r="AE76" s="199"/>
      <c r="AF76" s="193" t="str">
        <f t="shared" si="22"/>
        <v/>
      </c>
      <c r="AG76" s="199"/>
      <c r="AH76" s="199"/>
      <c r="AI76" s="199"/>
      <c r="AJ76" s="199"/>
      <c r="AK76" s="199"/>
      <c r="AL76" s="199"/>
      <c r="AM76" s="193" t="str">
        <f t="shared" si="23"/>
        <v/>
      </c>
      <c r="AN76" s="199"/>
      <c r="AO76" s="199"/>
      <c r="AP76" s="199"/>
      <c r="AQ76" s="199"/>
      <c r="AR76" s="199"/>
      <c r="AS76" s="199"/>
      <c r="AT76" s="193" t="str">
        <f t="shared" si="24"/>
        <v/>
      </c>
      <c r="AU76" s="199"/>
      <c r="AV76" s="199"/>
      <c r="AW76" s="199"/>
      <c r="AX76" s="199"/>
      <c r="AY76" s="199"/>
      <c r="AZ76" s="199"/>
      <c r="BA76" s="193" t="str">
        <f t="shared" si="25"/>
        <v/>
      </c>
      <c r="BB76" s="199"/>
      <c r="BC76" s="199"/>
      <c r="BD76" s="199"/>
      <c r="BE76" s="199"/>
      <c r="BF76" s="199"/>
      <c r="BG76" s="199"/>
      <c r="BH76" s="193" t="str">
        <f t="shared" si="26"/>
        <v/>
      </c>
      <c r="BI76" s="199"/>
      <c r="BJ76" s="199"/>
      <c r="BK76" s="199"/>
      <c r="BL76" s="199"/>
      <c r="BM76" s="199"/>
      <c r="BN76" s="199"/>
      <c r="BO76" s="193" t="str">
        <f t="shared" si="27"/>
        <v/>
      </c>
      <c r="BP76" s="199"/>
      <c r="BQ76" s="199"/>
      <c r="BR76" s="199"/>
      <c r="BS76" s="199"/>
      <c r="BT76" s="199"/>
      <c r="BU76" s="199"/>
      <c r="BV76" s="193" t="str">
        <f t="shared" si="28"/>
        <v/>
      </c>
      <c r="BW76" s="199"/>
      <c r="BX76" s="199"/>
      <c r="BY76" s="199"/>
      <c r="BZ76" s="199"/>
      <c r="CA76" s="199"/>
      <c r="CB76" s="199"/>
      <c r="CC76" s="193" t="str">
        <f t="shared" si="29"/>
        <v/>
      </c>
      <c r="CD76" s="199"/>
      <c r="CE76" s="199"/>
      <c r="CF76" s="199"/>
      <c r="CG76" s="199"/>
      <c r="CH76" s="199"/>
      <c r="CI76" s="199"/>
      <c r="CJ76" s="193" t="str">
        <f t="shared" si="30"/>
        <v/>
      </c>
      <c r="CK76" s="199"/>
      <c r="CL76" s="199"/>
      <c r="CM76" s="199"/>
      <c r="CN76" s="199"/>
      <c r="CO76" s="199"/>
      <c r="CP76" s="199"/>
      <c r="CQ76" s="193" t="str">
        <f t="shared" si="31"/>
        <v/>
      </c>
      <c r="CR76" s="199"/>
      <c r="CS76" s="199"/>
      <c r="CT76" s="199"/>
      <c r="CU76" s="199"/>
      <c r="CV76" s="199"/>
      <c r="CW76" s="199"/>
      <c r="CX76" s="193" t="str">
        <f t="shared" si="32"/>
        <v/>
      </c>
      <c r="CY76" s="199"/>
      <c r="CZ76" s="199"/>
      <c r="DA76" s="199"/>
      <c r="DB76" s="199"/>
      <c r="DC76" s="199"/>
      <c r="DD76" s="199"/>
      <c r="DE76" s="193" t="str">
        <f t="shared" si="33"/>
        <v/>
      </c>
      <c r="DF76" s="199"/>
      <c r="DG76" s="199"/>
      <c r="DH76" s="199"/>
      <c r="DI76" s="199"/>
      <c r="DJ76" s="199"/>
      <c r="DK76" s="199"/>
      <c r="DL76" s="193" t="str">
        <f t="shared" si="34"/>
        <v/>
      </c>
      <c r="DM76" s="199"/>
      <c r="DN76" s="199"/>
      <c r="DO76" s="199"/>
      <c r="DP76" s="199"/>
      <c r="DQ76" s="199"/>
      <c r="DR76" s="199"/>
      <c r="DS76" s="193" t="str">
        <f t="shared" si="35"/>
        <v/>
      </c>
      <c r="DT76" s="194" t="str">
        <f t="shared" si="36"/>
        <v/>
      </c>
      <c r="DU76" s="195" t="str">
        <f t="shared" si="37"/>
        <v/>
      </c>
      <c r="DV76" s="196" t="str">
        <f>IF(OR(C76="",E76=""),"",RANK(DT76,$DT$9:$DT$408)+COUNTIF(DT$9:DT76,DT76)-1)</f>
        <v/>
      </c>
      <c r="DW76" s="173"/>
    </row>
    <row r="77" spans="1:127" ht="20.100000000000001" customHeight="1">
      <c r="A77" s="173"/>
      <c r="B77" s="190" t="str">
        <f>BIODATA_SISWA!B78</f>
        <v/>
      </c>
      <c r="C77" s="191" t="str">
        <f>IF(BIODATA_SISWA!C78="","",BIODATA_SISWA!C78)</f>
        <v/>
      </c>
      <c r="D77" s="191" t="str">
        <f>IF(BIODATA_SISWA!L78="","",BIODATA_SISWA!L78)</f>
        <v/>
      </c>
      <c r="E77" s="199"/>
      <c r="F77" s="199"/>
      <c r="G77" s="199"/>
      <c r="H77" s="199"/>
      <c r="I77" s="199"/>
      <c r="J77" s="199"/>
      <c r="K77" s="193" t="str">
        <f t="shared" si="19"/>
        <v/>
      </c>
      <c r="L77" s="199"/>
      <c r="M77" s="199"/>
      <c r="N77" s="199"/>
      <c r="O77" s="199"/>
      <c r="P77" s="199"/>
      <c r="Q77" s="199"/>
      <c r="R77" s="193" t="str">
        <f t="shared" si="20"/>
        <v/>
      </c>
      <c r="S77" s="199"/>
      <c r="T77" s="199"/>
      <c r="U77" s="199"/>
      <c r="V77" s="199"/>
      <c r="W77" s="199"/>
      <c r="X77" s="199"/>
      <c r="Y77" s="193" t="str">
        <f t="shared" si="21"/>
        <v/>
      </c>
      <c r="Z77" s="199"/>
      <c r="AA77" s="199"/>
      <c r="AB77" s="199"/>
      <c r="AC77" s="199"/>
      <c r="AD77" s="199"/>
      <c r="AE77" s="199"/>
      <c r="AF77" s="193" t="str">
        <f t="shared" si="22"/>
        <v/>
      </c>
      <c r="AG77" s="199"/>
      <c r="AH77" s="199"/>
      <c r="AI77" s="199"/>
      <c r="AJ77" s="199"/>
      <c r="AK77" s="199"/>
      <c r="AL77" s="199"/>
      <c r="AM77" s="193" t="str">
        <f t="shared" si="23"/>
        <v/>
      </c>
      <c r="AN77" s="199"/>
      <c r="AO77" s="199"/>
      <c r="AP77" s="199"/>
      <c r="AQ77" s="199"/>
      <c r="AR77" s="199"/>
      <c r="AS77" s="199"/>
      <c r="AT77" s="193" t="str">
        <f t="shared" si="24"/>
        <v/>
      </c>
      <c r="AU77" s="199"/>
      <c r="AV77" s="199"/>
      <c r="AW77" s="199"/>
      <c r="AX77" s="199"/>
      <c r="AY77" s="199"/>
      <c r="AZ77" s="199"/>
      <c r="BA77" s="193" t="str">
        <f t="shared" si="25"/>
        <v/>
      </c>
      <c r="BB77" s="199"/>
      <c r="BC77" s="199"/>
      <c r="BD77" s="199"/>
      <c r="BE77" s="199"/>
      <c r="BF77" s="199"/>
      <c r="BG77" s="199"/>
      <c r="BH77" s="193" t="str">
        <f t="shared" si="26"/>
        <v/>
      </c>
      <c r="BI77" s="199"/>
      <c r="BJ77" s="199"/>
      <c r="BK77" s="199"/>
      <c r="BL77" s="199"/>
      <c r="BM77" s="199"/>
      <c r="BN77" s="199"/>
      <c r="BO77" s="193" t="str">
        <f t="shared" si="27"/>
        <v/>
      </c>
      <c r="BP77" s="199"/>
      <c r="BQ77" s="199"/>
      <c r="BR77" s="199"/>
      <c r="BS77" s="199"/>
      <c r="BT77" s="199"/>
      <c r="BU77" s="199"/>
      <c r="BV77" s="193" t="str">
        <f t="shared" si="28"/>
        <v/>
      </c>
      <c r="BW77" s="199"/>
      <c r="BX77" s="199"/>
      <c r="BY77" s="199"/>
      <c r="BZ77" s="199"/>
      <c r="CA77" s="199"/>
      <c r="CB77" s="199"/>
      <c r="CC77" s="193" t="str">
        <f t="shared" si="29"/>
        <v/>
      </c>
      <c r="CD77" s="199"/>
      <c r="CE77" s="199"/>
      <c r="CF77" s="199"/>
      <c r="CG77" s="199"/>
      <c r="CH77" s="199"/>
      <c r="CI77" s="199"/>
      <c r="CJ77" s="193" t="str">
        <f t="shared" si="30"/>
        <v/>
      </c>
      <c r="CK77" s="199"/>
      <c r="CL77" s="199"/>
      <c r="CM77" s="199"/>
      <c r="CN77" s="199"/>
      <c r="CO77" s="199"/>
      <c r="CP77" s="199"/>
      <c r="CQ77" s="193" t="str">
        <f t="shared" si="31"/>
        <v/>
      </c>
      <c r="CR77" s="199"/>
      <c r="CS77" s="199"/>
      <c r="CT77" s="199"/>
      <c r="CU77" s="199"/>
      <c r="CV77" s="199"/>
      <c r="CW77" s="199"/>
      <c r="CX77" s="193" t="str">
        <f t="shared" si="32"/>
        <v/>
      </c>
      <c r="CY77" s="199"/>
      <c r="CZ77" s="199"/>
      <c r="DA77" s="199"/>
      <c r="DB77" s="199"/>
      <c r="DC77" s="199"/>
      <c r="DD77" s="199"/>
      <c r="DE77" s="193" t="str">
        <f t="shared" si="33"/>
        <v/>
      </c>
      <c r="DF77" s="199"/>
      <c r="DG77" s="199"/>
      <c r="DH77" s="199"/>
      <c r="DI77" s="199"/>
      <c r="DJ77" s="199"/>
      <c r="DK77" s="199"/>
      <c r="DL77" s="193" t="str">
        <f t="shared" si="34"/>
        <v/>
      </c>
      <c r="DM77" s="199"/>
      <c r="DN77" s="199"/>
      <c r="DO77" s="199"/>
      <c r="DP77" s="199"/>
      <c r="DQ77" s="199"/>
      <c r="DR77" s="199"/>
      <c r="DS77" s="193" t="str">
        <f t="shared" si="35"/>
        <v/>
      </c>
      <c r="DT77" s="194" t="str">
        <f t="shared" si="36"/>
        <v/>
      </c>
      <c r="DU77" s="195" t="str">
        <f t="shared" si="37"/>
        <v/>
      </c>
      <c r="DV77" s="196" t="str">
        <f>IF(OR(C77="",E77=""),"",RANK(DT77,$DT$9:$DT$408)+COUNTIF(DT$9:DT77,DT77)-1)</f>
        <v/>
      </c>
      <c r="DW77" s="173"/>
    </row>
    <row r="78" spans="1:127" ht="20.100000000000001" customHeight="1">
      <c r="A78" s="173"/>
      <c r="B78" s="190" t="str">
        <f>BIODATA_SISWA!B79</f>
        <v/>
      </c>
      <c r="C78" s="191" t="str">
        <f>IF(BIODATA_SISWA!C79="","",BIODATA_SISWA!C79)</f>
        <v/>
      </c>
      <c r="D78" s="191" t="str">
        <f>IF(BIODATA_SISWA!L79="","",BIODATA_SISWA!L79)</f>
        <v/>
      </c>
      <c r="E78" s="199"/>
      <c r="F78" s="199"/>
      <c r="G78" s="199"/>
      <c r="H78" s="199"/>
      <c r="I78" s="199"/>
      <c r="J78" s="199"/>
      <c r="K78" s="193" t="str">
        <f t="shared" si="19"/>
        <v/>
      </c>
      <c r="L78" s="199"/>
      <c r="M78" s="199"/>
      <c r="N78" s="199"/>
      <c r="O78" s="199"/>
      <c r="P78" s="199"/>
      <c r="Q78" s="199"/>
      <c r="R78" s="193" t="str">
        <f t="shared" si="20"/>
        <v/>
      </c>
      <c r="S78" s="199"/>
      <c r="T78" s="199"/>
      <c r="U78" s="199"/>
      <c r="V78" s="199"/>
      <c r="W78" s="199"/>
      <c r="X78" s="199"/>
      <c r="Y78" s="193" t="str">
        <f t="shared" si="21"/>
        <v/>
      </c>
      <c r="Z78" s="199"/>
      <c r="AA78" s="199"/>
      <c r="AB78" s="199"/>
      <c r="AC78" s="199"/>
      <c r="AD78" s="199"/>
      <c r="AE78" s="199"/>
      <c r="AF78" s="193" t="str">
        <f t="shared" si="22"/>
        <v/>
      </c>
      <c r="AG78" s="199"/>
      <c r="AH78" s="199"/>
      <c r="AI78" s="199"/>
      <c r="AJ78" s="199"/>
      <c r="AK78" s="199"/>
      <c r="AL78" s="199"/>
      <c r="AM78" s="193" t="str">
        <f t="shared" si="23"/>
        <v/>
      </c>
      <c r="AN78" s="199"/>
      <c r="AO78" s="199"/>
      <c r="AP78" s="199"/>
      <c r="AQ78" s="199"/>
      <c r="AR78" s="199"/>
      <c r="AS78" s="199"/>
      <c r="AT78" s="193" t="str">
        <f t="shared" si="24"/>
        <v/>
      </c>
      <c r="AU78" s="199"/>
      <c r="AV78" s="199"/>
      <c r="AW78" s="199"/>
      <c r="AX78" s="199"/>
      <c r="AY78" s="199"/>
      <c r="AZ78" s="199"/>
      <c r="BA78" s="193" t="str">
        <f t="shared" si="25"/>
        <v/>
      </c>
      <c r="BB78" s="199"/>
      <c r="BC78" s="199"/>
      <c r="BD78" s="199"/>
      <c r="BE78" s="199"/>
      <c r="BF78" s="199"/>
      <c r="BG78" s="199"/>
      <c r="BH78" s="193" t="str">
        <f t="shared" si="26"/>
        <v/>
      </c>
      <c r="BI78" s="199"/>
      <c r="BJ78" s="199"/>
      <c r="BK78" s="199"/>
      <c r="BL78" s="199"/>
      <c r="BM78" s="199"/>
      <c r="BN78" s="199"/>
      <c r="BO78" s="193" t="str">
        <f t="shared" si="27"/>
        <v/>
      </c>
      <c r="BP78" s="199"/>
      <c r="BQ78" s="199"/>
      <c r="BR78" s="199"/>
      <c r="BS78" s="199"/>
      <c r="BT78" s="199"/>
      <c r="BU78" s="199"/>
      <c r="BV78" s="193" t="str">
        <f t="shared" si="28"/>
        <v/>
      </c>
      <c r="BW78" s="199"/>
      <c r="BX78" s="199"/>
      <c r="BY78" s="199"/>
      <c r="BZ78" s="199"/>
      <c r="CA78" s="199"/>
      <c r="CB78" s="199"/>
      <c r="CC78" s="193" t="str">
        <f t="shared" si="29"/>
        <v/>
      </c>
      <c r="CD78" s="199"/>
      <c r="CE78" s="199"/>
      <c r="CF78" s="199"/>
      <c r="CG78" s="199"/>
      <c r="CH78" s="199"/>
      <c r="CI78" s="199"/>
      <c r="CJ78" s="193" t="str">
        <f t="shared" si="30"/>
        <v/>
      </c>
      <c r="CK78" s="199"/>
      <c r="CL78" s="199"/>
      <c r="CM78" s="199"/>
      <c r="CN78" s="199"/>
      <c r="CO78" s="199"/>
      <c r="CP78" s="199"/>
      <c r="CQ78" s="193" t="str">
        <f t="shared" si="31"/>
        <v/>
      </c>
      <c r="CR78" s="199"/>
      <c r="CS78" s="199"/>
      <c r="CT78" s="199"/>
      <c r="CU78" s="199"/>
      <c r="CV78" s="199"/>
      <c r="CW78" s="199"/>
      <c r="CX78" s="193" t="str">
        <f t="shared" si="32"/>
        <v/>
      </c>
      <c r="CY78" s="199"/>
      <c r="CZ78" s="199"/>
      <c r="DA78" s="199"/>
      <c r="DB78" s="199"/>
      <c r="DC78" s="199"/>
      <c r="DD78" s="199"/>
      <c r="DE78" s="193" t="str">
        <f t="shared" si="33"/>
        <v/>
      </c>
      <c r="DF78" s="199"/>
      <c r="DG78" s="199"/>
      <c r="DH78" s="199"/>
      <c r="DI78" s="199"/>
      <c r="DJ78" s="199"/>
      <c r="DK78" s="199"/>
      <c r="DL78" s="193" t="str">
        <f t="shared" si="34"/>
        <v/>
      </c>
      <c r="DM78" s="199"/>
      <c r="DN78" s="199"/>
      <c r="DO78" s="199"/>
      <c r="DP78" s="199"/>
      <c r="DQ78" s="199"/>
      <c r="DR78" s="199"/>
      <c r="DS78" s="193" t="str">
        <f t="shared" si="35"/>
        <v/>
      </c>
      <c r="DT78" s="194" t="str">
        <f t="shared" si="36"/>
        <v/>
      </c>
      <c r="DU78" s="195" t="str">
        <f t="shared" si="37"/>
        <v/>
      </c>
      <c r="DV78" s="196" t="str">
        <f>IF(OR(C78="",E78=""),"",RANK(DT78,$DT$9:$DT$408)+COUNTIF(DT$9:DT78,DT78)-1)</f>
        <v/>
      </c>
      <c r="DW78" s="173"/>
    </row>
    <row r="79" spans="1:127" ht="20.100000000000001" customHeight="1">
      <c r="A79" s="173"/>
      <c r="B79" s="190" t="str">
        <f>BIODATA_SISWA!B80</f>
        <v/>
      </c>
      <c r="C79" s="191" t="str">
        <f>IF(BIODATA_SISWA!C80="","",BIODATA_SISWA!C80)</f>
        <v/>
      </c>
      <c r="D79" s="191" t="str">
        <f>IF(BIODATA_SISWA!L80="","",BIODATA_SISWA!L80)</f>
        <v/>
      </c>
      <c r="E79" s="199"/>
      <c r="F79" s="199"/>
      <c r="G79" s="199"/>
      <c r="H79" s="199"/>
      <c r="I79" s="199"/>
      <c r="J79" s="199"/>
      <c r="K79" s="193" t="str">
        <f t="shared" si="19"/>
        <v/>
      </c>
      <c r="L79" s="199"/>
      <c r="M79" s="199"/>
      <c r="N79" s="199"/>
      <c r="O79" s="199"/>
      <c r="P79" s="199"/>
      <c r="Q79" s="199"/>
      <c r="R79" s="193" t="str">
        <f t="shared" si="20"/>
        <v/>
      </c>
      <c r="S79" s="199"/>
      <c r="T79" s="199"/>
      <c r="U79" s="199"/>
      <c r="V79" s="199"/>
      <c r="W79" s="199"/>
      <c r="X79" s="199"/>
      <c r="Y79" s="193" t="str">
        <f t="shared" si="21"/>
        <v/>
      </c>
      <c r="Z79" s="199"/>
      <c r="AA79" s="199"/>
      <c r="AB79" s="199"/>
      <c r="AC79" s="199"/>
      <c r="AD79" s="199"/>
      <c r="AE79" s="199"/>
      <c r="AF79" s="193" t="str">
        <f t="shared" si="22"/>
        <v/>
      </c>
      <c r="AG79" s="199"/>
      <c r="AH79" s="199"/>
      <c r="AI79" s="199"/>
      <c r="AJ79" s="199"/>
      <c r="AK79" s="199"/>
      <c r="AL79" s="199"/>
      <c r="AM79" s="193" t="str">
        <f t="shared" si="23"/>
        <v/>
      </c>
      <c r="AN79" s="199"/>
      <c r="AO79" s="199"/>
      <c r="AP79" s="199"/>
      <c r="AQ79" s="199"/>
      <c r="AR79" s="199"/>
      <c r="AS79" s="199"/>
      <c r="AT79" s="193" t="str">
        <f t="shared" si="24"/>
        <v/>
      </c>
      <c r="AU79" s="199"/>
      <c r="AV79" s="199"/>
      <c r="AW79" s="199"/>
      <c r="AX79" s="199"/>
      <c r="AY79" s="199"/>
      <c r="AZ79" s="199"/>
      <c r="BA79" s="193" t="str">
        <f t="shared" si="25"/>
        <v/>
      </c>
      <c r="BB79" s="199"/>
      <c r="BC79" s="199"/>
      <c r="BD79" s="199"/>
      <c r="BE79" s="199"/>
      <c r="BF79" s="199"/>
      <c r="BG79" s="199"/>
      <c r="BH79" s="193" t="str">
        <f t="shared" si="26"/>
        <v/>
      </c>
      <c r="BI79" s="199"/>
      <c r="BJ79" s="199"/>
      <c r="BK79" s="199"/>
      <c r="BL79" s="199"/>
      <c r="BM79" s="199"/>
      <c r="BN79" s="199"/>
      <c r="BO79" s="193" t="str">
        <f t="shared" si="27"/>
        <v/>
      </c>
      <c r="BP79" s="199"/>
      <c r="BQ79" s="199"/>
      <c r="BR79" s="199"/>
      <c r="BS79" s="199"/>
      <c r="BT79" s="199"/>
      <c r="BU79" s="199"/>
      <c r="BV79" s="193" t="str">
        <f t="shared" si="28"/>
        <v/>
      </c>
      <c r="BW79" s="199"/>
      <c r="BX79" s="199"/>
      <c r="BY79" s="199"/>
      <c r="BZ79" s="199"/>
      <c r="CA79" s="199"/>
      <c r="CB79" s="199"/>
      <c r="CC79" s="193" t="str">
        <f t="shared" si="29"/>
        <v/>
      </c>
      <c r="CD79" s="199"/>
      <c r="CE79" s="199"/>
      <c r="CF79" s="199"/>
      <c r="CG79" s="199"/>
      <c r="CH79" s="199"/>
      <c r="CI79" s="199"/>
      <c r="CJ79" s="193" t="str">
        <f t="shared" si="30"/>
        <v/>
      </c>
      <c r="CK79" s="199"/>
      <c r="CL79" s="199"/>
      <c r="CM79" s="199"/>
      <c r="CN79" s="199"/>
      <c r="CO79" s="199"/>
      <c r="CP79" s="199"/>
      <c r="CQ79" s="193" t="str">
        <f t="shared" si="31"/>
        <v/>
      </c>
      <c r="CR79" s="199"/>
      <c r="CS79" s="199"/>
      <c r="CT79" s="199"/>
      <c r="CU79" s="199"/>
      <c r="CV79" s="199"/>
      <c r="CW79" s="199"/>
      <c r="CX79" s="193" t="str">
        <f t="shared" si="32"/>
        <v/>
      </c>
      <c r="CY79" s="199"/>
      <c r="CZ79" s="199"/>
      <c r="DA79" s="199"/>
      <c r="DB79" s="199"/>
      <c r="DC79" s="199"/>
      <c r="DD79" s="199"/>
      <c r="DE79" s="193" t="str">
        <f t="shared" si="33"/>
        <v/>
      </c>
      <c r="DF79" s="199"/>
      <c r="DG79" s="199"/>
      <c r="DH79" s="199"/>
      <c r="DI79" s="199"/>
      <c r="DJ79" s="199"/>
      <c r="DK79" s="199"/>
      <c r="DL79" s="193" t="str">
        <f t="shared" si="34"/>
        <v/>
      </c>
      <c r="DM79" s="199"/>
      <c r="DN79" s="199"/>
      <c r="DO79" s="199"/>
      <c r="DP79" s="199"/>
      <c r="DQ79" s="199"/>
      <c r="DR79" s="199"/>
      <c r="DS79" s="193" t="str">
        <f t="shared" si="35"/>
        <v/>
      </c>
      <c r="DT79" s="194" t="str">
        <f t="shared" si="36"/>
        <v/>
      </c>
      <c r="DU79" s="195" t="str">
        <f t="shared" si="37"/>
        <v/>
      </c>
      <c r="DV79" s="196" t="str">
        <f>IF(OR(C79="",E79=""),"",RANK(DT79,$DT$9:$DT$408)+COUNTIF(DT$9:DT79,DT79)-1)</f>
        <v/>
      </c>
      <c r="DW79" s="173"/>
    </row>
    <row r="80" spans="1:127" ht="20.100000000000001" customHeight="1">
      <c r="A80" s="173"/>
      <c r="B80" s="190" t="str">
        <f>BIODATA_SISWA!B81</f>
        <v/>
      </c>
      <c r="C80" s="191" t="str">
        <f>IF(BIODATA_SISWA!C81="","",BIODATA_SISWA!C81)</f>
        <v/>
      </c>
      <c r="D80" s="191" t="str">
        <f>IF(BIODATA_SISWA!L81="","",BIODATA_SISWA!L81)</f>
        <v/>
      </c>
      <c r="E80" s="199"/>
      <c r="F80" s="199"/>
      <c r="G80" s="199"/>
      <c r="H80" s="199"/>
      <c r="I80" s="199"/>
      <c r="J80" s="199"/>
      <c r="K80" s="193" t="str">
        <f t="shared" si="19"/>
        <v/>
      </c>
      <c r="L80" s="199"/>
      <c r="M80" s="199"/>
      <c r="N80" s="199"/>
      <c r="O80" s="199"/>
      <c r="P80" s="199"/>
      <c r="Q80" s="199"/>
      <c r="R80" s="193" t="str">
        <f t="shared" si="20"/>
        <v/>
      </c>
      <c r="S80" s="199"/>
      <c r="T80" s="199"/>
      <c r="U80" s="199"/>
      <c r="V80" s="199"/>
      <c r="W80" s="199"/>
      <c r="X80" s="199"/>
      <c r="Y80" s="193" t="str">
        <f t="shared" si="21"/>
        <v/>
      </c>
      <c r="Z80" s="199"/>
      <c r="AA80" s="199"/>
      <c r="AB80" s="199"/>
      <c r="AC80" s="199"/>
      <c r="AD80" s="199"/>
      <c r="AE80" s="199"/>
      <c r="AF80" s="193" t="str">
        <f t="shared" si="22"/>
        <v/>
      </c>
      <c r="AG80" s="199"/>
      <c r="AH80" s="199"/>
      <c r="AI80" s="199"/>
      <c r="AJ80" s="199"/>
      <c r="AK80" s="199"/>
      <c r="AL80" s="199"/>
      <c r="AM80" s="193" t="str">
        <f t="shared" si="23"/>
        <v/>
      </c>
      <c r="AN80" s="199"/>
      <c r="AO80" s="199"/>
      <c r="AP80" s="199"/>
      <c r="AQ80" s="199"/>
      <c r="AR80" s="199"/>
      <c r="AS80" s="199"/>
      <c r="AT80" s="193" t="str">
        <f t="shared" si="24"/>
        <v/>
      </c>
      <c r="AU80" s="199"/>
      <c r="AV80" s="199"/>
      <c r="AW80" s="199"/>
      <c r="AX80" s="199"/>
      <c r="AY80" s="199"/>
      <c r="AZ80" s="199"/>
      <c r="BA80" s="193" t="str">
        <f t="shared" si="25"/>
        <v/>
      </c>
      <c r="BB80" s="199"/>
      <c r="BC80" s="199"/>
      <c r="BD80" s="199"/>
      <c r="BE80" s="199"/>
      <c r="BF80" s="199"/>
      <c r="BG80" s="199"/>
      <c r="BH80" s="193" t="str">
        <f t="shared" si="26"/>
        <v/>
      </c>
      <c r="BI80" s="199"/>
      <c r="BJ80" s="199"/>
      <c r="BK80" s="199"/>
      <c r="BL80" s="199"/>
      <c r="BM80" s="199"/>
      <c r="BN80" s="199"/>
      <c r="BO80" s="193" t="str">
        <f t="shared" si="27"/>
        <v/>
      </c>
      <c r="BP80" s="199"/>
      <c r="BQ80" s="199"/>
      <c r="BR80" s="199"/>
      <c r="BS80" s="199"/>
      <c r="BT80" s="199"/>
      <c r="BU80" s="199"/>
      <c r="BV80" s="193" t="str">
        <f t="shared" si="28"/>
        <v/>
      </c>
      <c r="BW80" s="199"/>
      <c r="BX80" s="199"/>
      <c r="BY80" s="199"/>
      <c r="BZ80" s="199"/>
      <c r="CA80" s="199"/>
      <c r="CB80" s="199"/>
      <c r="CC80" s="193" t="str">
        <f t="shared" si="29"/>
        <v/>
      </c>
      <c r="CD80" s="199"/>
      <c r="CE80" s="199"/>
      <c r="CF80" s="199"/>
      <c r="CG80" s="199"/>
      <c r="CH80" s="199"/>
      <c r="CI80" s="199"/>
      <c r="CJ80" s="193" t="str">
        <f t="shared" si="30"/>
        <v/>
      </c>
      <c r="CK80" s="199"/>
      <c r="CL80" s="199"/>
      <c r="CM80" s="199"/>
      <c r="CN80" s="199"/>
      <c r="CO80" s="199"/>
      <c r="CP80" s="199"/>
      <c r="CQ80" s="193" t="str">
        <f t="shared" si="31"/>
        <v/>
      </c>
      <c r="CR80" s="199"/>
      <c r="CS80" s="199"/>
      <c r="CT80" s="199"/>
      <c r="CU80" s="199"/>
      <c r="CV80" s="199"/>
      <c r="CW80" s="199"/>
      <c r="CX80" s="193" t="str">
        <f t="shared" si="32"/>
        <v/>
      </c>
      <c r="CY80" s="199"/>
      <c r="CZ80" s="199"/>
      <c r="DA80" s="199"/>
      <c r="DB80" s="199"/>
      <c r="DC80" s="199"/>
      <c r="DD80" s="199"/>
      <c r="DE80" s="193" t="str">
        <f t="shared" si="33"/>
        <v/>
      </c>
      <c r="DF80" s="199"/>
      <c r="DG80" s="199"/>
      <c r="DH80" s="199"/>
      <c r="DI80" s="199"/>
      <c r="DJ80" s="199"/>
      <c r="DK80" s="199"/>
      <c r="DL80" s="193" t="str">
        <f t="shared" si="34"/>
        <v/>
      </c>
      <c r="DM80" s="199"/>
      <c r="DN80" s="199"/>
      <c r="DO80" s="199"/>
      <c r="DP80" s="199"/>
      <c r="DQ80" s="199"/>
      <c r="DR80" s="199"/>
      <c r="DS80" s="193" t="str">
        <f t="shared" si="35"/>
        <v/>
      </c>
      <c r="DT80" s="194" t="str">
        <f t="shared" si="36"/>
        <v/>
      </c>
      <c r="DU80" s="195" t="str">
        <f t="shared" si="37"/>
        <v/>
      </c>
      <c r="DV80" s="196" t="str">
        <f>IF(OR(C80="",E80=""),"",RANK(DT80,$DT$9:$DT$408)+COUNTIF(DT$9:DT80,DT80)-1)</f>
        <v/>
      </c>
      <c r="DW80" s="173"/>
    </row>
    <row r="81" spans="1:127" ht="20.100000000000001" customHeight="1">
      <c r="A81" s="173"/>
      <c r="B81" s="190" t="str">
        <f>BIODATA_SISWA!B82</f>
        <v/>
      </c>
      <c r="C81" s="191" t="str">
        <f>IF(BIODATA_SISWA!C82="","",BIODATA_SISWA!C82)</f>
        <v/>
      </c>
      <c r="D81" s="191" t="str">
        <f>IF(BIODATA_SISWA!L82="","",BIODATA_SISWA!L82)</f>
        <v/>
      </c>
      <c r="E81" s="199"/>
      <c r="F81" s="199"/>
      <c r="G81" s="199"/>
      <c r="H81" s="199"/>
      <c r="I81" s="199"/>
      <c r="J81" s="199"/>
      <c r="K81" s="193" t="str">
        <f t="shared" si="19"/>
        <v/>
      </c>
      <c r="L81" s="199"/>
      <c r="M81" s="199"/>
      <c r="N81" s="199"/>
      <c r="O81" s="199"/>
      <c r="P81" s="199"/>
      <c r="Q81" s="199"/>
      <c r="R81" s="193" t="str">
        <f t="shared" si="20"/>
        <v/>
      </c>
      <c r="S81" s="199"/>
      <c r="T81" s="199"/>
      <c r="U81" s="199"/>
      <c r="V81" s="199"/>
      <c r="W81" s="199"/>
      <c r="X81" s="199"/>
      <c r="Y81" s="193" t="str">
        <f t="shared" si="21"/>
        <v/>
      </c>
      <c r="Z81" s="199"/>
      <c r="AA81" s="199"/>
      <c r="AB81" s="199"/>
      <c r="AC81" s="199"/>
      <c r="AD81" s="199"/>
      <c r="AE81" s="199"/>
      <c r="AF81" s="193" t="str">
        <f t="shared" si="22"/>
        <v/>
      </c>
      <c r="AG81" s="199"/>
      <c r="AH81" s="199"/>
      <c r="AI81" s="199"/>
      <c r="AJ81" s="199"/>
      <c r="AK81" s="199"/>
      <c r="AL81" s="199"/>
      <c r="AM81" s="193" t="str">
        <f t="shared" si="23"/>
        <v/>
      </c>
      <c r="AN81" s="199"/>
      <c r="AO81" s="199"/>
      <c r="AP81" s="199"/>
      <c r="AQ81" s="199"/>
      <c r="AR81" s="199"/>
      <c r="AS81" s="199"/>
      <c r="AT81" s="193" t="str">
        <f t="shared" si="24"/>
        <v/>
      </c>
      <c r="AU81" s="199"/>
      <c r="AV81" s="199"/>
      <c r="AW81" s="199"/>
      <c r="AX81" s="199"/>
      <c r="AY81" s="199"/>
      <c r="AZ81" s="199"/>
      <c r="BA81" s="193" t="str">
        <f t="shared" si="25"/>
        <v/>
      </c>
      <c r="BB81" s="199"/>
      <c r="BC81" s="199"/>
      <c r="BD81" s="199"/>
      <c r="BE81" s="199"/>
      <c r="BF81" s="199"/>
      <c r="BG81" s="199"/>
      <c r="BH81" s="193" t="str">
        <f t="shared" si="26"/>
        <v/>
      </c>
      <c r="BI81" s="199"/>
      <c r="BJ81" s="199"/>
      <c r="BK81" s="199"/>
      <c r="BL81" s="199"/>
      <c r="BM81" s="199"/>
      <c r="BN81" s="199"/>
      <c r="BO81" s="193" t="str">
        <f t="shared" si="27"/>
        <v/>
      </c>
      <c r="BP81" s="199"/>
      <c r="BQ81" s="199"/>
      <c r="BR81" s="199"/>
      <c r="BS81" s="199"/>
      <c r="BT81" s="199"/>
      <c r="BU81" s="199"/>
      <c r="BV81" s="193" t="str">
        <f t="shared" si="28"/>
        <v/>
      </c>
      <c r="BW81" s="199"/>
      <c r="BX81" s="199"/>
      <c r="BY81" s="199"/>
      <c r="BZ81" s="199"/>
      <c r="CA81" s="199"/>
      <c r="CB81" s="199"/>
      <c r="CC81" s="193" t="str">
        <f t="shared" si="29"/>
        <v/>
      </c>
      <c r="CD81" s="199"/>
      <c r="CE81" s="199"/>
      <c r="CF81" s="199"/>
      <c r="CG81" s="199"/>
      <c r="CH81" s="199"/>
      <c r="CI81" s="199"/>
      <c r="CJ81" s="193" t="str">
        <f t="shared" si="30"/>
        <v/>
      </c>
      <c r="CK81" s="199"/>
      <c r="CL81" s="199"/>
      <c r="CM81" s="199"/>
      <c r="CN81" s="199"/>
      <c r="CO81" s="199"/>
      <c r="CP81" s="199"/>
      <c r="CQ81" s="193" t="str">
        <f t="shared" si="31"/>
        <v/>
      </c>
      <c r="CR81" s="199"/>
      <c r="CS81" s="199"/>
      <c r="CT81" s="199"/>
      <c r="CU81" s="199"/>
      <c r="CV81" s="199"/>
      <c r="CW81" s="199"/>
      <c r="CX81" s="193" t="str">
        <f t="shared" si="32"/>
        <v/>
      </c>
      <c r="CY81" s="199"/>
      <c r="CZ81" s="199"/>
      <c r="DA81" s="199"/>
      <c r="DB81" s="199"/>
      <c r="DC81" s="199"/>
      <c r="DD81" s="199"/>
      <c r="DE81" s="193" t="str">
        <f t="shared" si="33"/>
        <v/>
      </c>
      <c r="DF81" s="199"/>
      <c r="DG81" s="199"/>
      <c r="DH81" s="199"/>
      <c r="DI81" s="199"/>
      <c r="DJ81" s="199"/>
      <c r="DK81" s="199"/>
      <c r="DL81" s="193" t="str">
        <f t="shared" si="34"/>
        <v/>
      </c>
      <c r="DM81" s="199"/>
      <c r="DN81" s="199"/>
      <c r="DO81" s="199"/>
      <c r="DP81" s="199"/>
      <c r="DQ81" s="199"/>
      <c r="DR81" s="199"/>
      <c r="DS81" s="193" t="str">
        <f t="shared" si="35"/>
        <v/>
      </c>
      <c r="DT81" s="194" t="str">
        <f t="shared" si="36"/>
        <v/>
      </c>
      <c r="DU81" s="195" t="str">
        <f t="shared" si="37"/>
        <v/>
      </c>
      <c r="DV81" s="196" t="str">
        <f>IF(OR(C81="",E81=""),"",RANK(DT81,$DT$9:$DT$408)+COUNTIF(DT$9:DT81,DT81)-1)</f>
        <v/>
      </c>
      <c r="DW81" s="173"/>
    </row>
    <row r="82" spans="1:127" ht="20.100000000000001" customHeight="1">
      <c r="A82" s="173"/>
      <c r="B82" s="190" t="str">
        <f>BIODATA_SISWA!B83</f>
        <v/>
      </c>
      <c r="C82" s="191" t="str">
        <f>IF(BIODATA_SISWA!C83="","",BIODATA_SISWA!C83)</f>
        <v/>
      </c>
      <c r="D82" s="191" t="str">
        <f>IF(BIODATA_SISWA!L83="","",BIODATA_SISWA!L83)</f>
        <v/>
      </c>
      <c r="E82" s="199"/>
      <c r="F82" s="199"/>
      <c r="G82" s="199"/>
      <c r="H82" s="199"/>
      <c r="I82" s="199"/>
      <c r="J82" s="199"/>
      <c r="K82" s="193" t="str">
        <f t="shared" si="19"/>
        <v/>
      </c>
      <c r="L82" s="199"/>
      <c r="M82" s="199"/>
      <c r="N82" s="199"/>
      <c r="O82" s="199"/>
      <c r="P82" s="199"/>
      <c r="Q82" s="199"/>
      <c r="R82" s="193" t="str">
        <f t="shared" si="20"/>
        <v/>
      </c>
      <c r="S82" s="199"/>
      <c r="T82" s="199"/>
      <c r="U82" s="199"/>
      <c r="V82" s="199"/>
      <c r="W82" s="199"/>
      <c r="X82" s="199"/>
      <c r="Y82" s="193" t="str">
        <f t="shared" si="21"/>
        <v/>
      </c>
      <c r="Z82" s="199"/>
      <c r="AA82" s="199"/>
      <c r="AB82" s="199"/>
      <c r="AC82" s="199"/>
      <c r="AD82" s="199"/>
      <c r="AE82" s="199"/>
      <c r="AF82" s="193" t="str">
        <f t="shared" si="22"/>
        <v/>
      </c>
      <c r="AG82" s="199"/>
      <c r="AH82" s="199"/>
      <c r="AI82" s="199"/>
      <c r="AJ82" s="199"/>
      <c r="AK82" s="199"/>
      <c r="AL82" s="199"/>
      <c r="AM82" s="193" t="str">
        <f t="shared" si="23"/>
        <v/>
      </c>
      <c r="AN82" s="199"/>
      <c r="AO82" s="199"/>
      <c r="AP82" s="199"/>
      <c r="AQ82" s="199"/>
      <c r="AR82" s="199"/>
      <c r="AS82" s="199"/>
      <c r="AT82" s="193" t="str">
        <f t="shared" si="24"/>
        <v/>
      </c>
      <c r="AU82" s="199"/>
      <c r="AV82" s="199"/>
      <c r="AW82" s="199"/>
      <c r="AX82" s="199"/>
      <c r="AY82" s="199"/>
      <c r="AZ82" s="199"/>
      <c r="BA82" s="193" t="str">
        <f t="shared" si="25"/>
        <v/>
      </c>
      <c r="BB82" s="199"/>
      <c r="BC82" s="199"/>
      <c r="BD82" s="199"/>
      <c r="BE82" s="199"/>
      <c r="BF82" s="199"/>
      <c r="BG82" s="199"/>
      <c r="BH82" s="193" t="str">
        <f t="shared" si="26"/>
        <v/>
      </c>
      <c r="BI82" s="199"/>
      <c r="BJ82" s="199"/>
      <c r="BK82" s="199"/>
      <c r="BL82" s="199"/>
      <c r="BM82" s="199"/>
      <c r="BN82" s="199"/>
      <c r="BO82" s="193" t="str">
        <f t="shared" si="27"/>
        <v/>
      </c>
      <c r="BP82" s="199"/>
      <c r="BQ82" s="199"/>
      <c r="BR82" s="199"/>
      <c r="BS82" s="199"/>
      <c r="BT82" s="199"/>
      <c r="BU82" s="199"/>
      <c r="BV82" s="193" t="str">
        <f t="shared" si="28"/>
        <v/>
      </c>
      <c r="BW82" s="199"/>
      <c r="BX82" s="199"/>
      <c r="BY82" s="199"/>
      <c r="BZ82" s="199"/>
      <c r="CA82" s="199"/>
      <c r="CB82" s="199"/>
      <c r="CC82" s="193" t="str">
        <f t="shared" si="29"/>
        <v/>
      </c>
      <c r="CD82" s="199"/>
      <c r="CE82" s="199"/>
      <c r="CF82" s="199"/>
      <c r="CG82" s="199"/>
      <c r="CH82" s="199"/>
      <c r="CI82" s="199"/>
      <c r="CJ82" s="193" t="str">
        <f t="shared" si="30"/>
        <v/>
      </c>
      <c r="CK82" s="199"/>
      <c r="CL82" s="199"/>
      <c r="CM82" s="199"/>
      <c r="CN82" s="199"/>
      <c r="CO82" s="199"/>
      <c r="CP82" s="199"/>
      <c r="CQ82" s="193" t="str">
        <f t="shared" si="31"/>
        <v/>
      </c>
      <c r="CR82" s="199"/>
      <c r="CS82" s="199"/>
      <c r="CT82" s="199"/>
      <c r="CU82" s="199"/>
      <c r="CV82" s="199"/>
      <c r="CW82" s="199"/>
      <c r="CX82" s="193" t="str">
        <f t="shared" si="32"/>
        <v/>
      </c>
      <c r="CY82" s="199"/>
      <c r="CZ82" s="199"/>
      <c r="DA82" s="199"/>
      <c r="DB82" s="199"/>
      <c r="DC82" s="199"/>
      <c r="DD82" s="199"/>
      <c r="DE82" s="193" t="str">
        <f t="shared" si="33"/>
        <v/>
      </c>
      <c r="DF82" s="199"/>
      <c r="DG82" s="199"/>
      <c r="DH82" s="199"/>
      <c r="DI82" s="199"/>
      <c r="DJ82" s="199"/>
      <c r="DK82" s="199"/>
      <c r="DL82" s="193" t="str">
        <f t="shared" si="34"/>
        <v/>
      </c>
      <c r="DM82" s="199"/>
      <c r="DN82" s="199"/>
      <c r="DO82" s="199"/>
      <c r="DP82" s="199"/>
      <c r="DQ82" s="199"/>
      <c r="DR82" s="199"/>
      <c r="DS82" s="193" t="str">
        <f t="shared" si="35"/>
        <v/>
      </c>
      <c r="DT82" s="194" t="str">
        <f t="shared" si="36"/>
        <v/>
      </c>
      <c r="DU82" s="195" t="str">
        <f t="shared" si="37"/>
        <v/>
      </c>
      <c r="DV82" s="196" t="str">
        <f>IF(OR(C82="",E82=""),"",RANK(DT82,$DT$9:$DT$408)+COUNTIF(DT$9:DT82,DT82)-1)</f>
        <v/>
      </c>
      <c r="DW82" s="173"/>
    </row>
    <row r="83" spans="1:127" ht="20.100000000000001" customHeight="1">
      <c r="A83" s="173"/>
      <c r="B83" s="190" t="str">
        <f>BIODATA_SISWA!B84</f>
        <v/>
      </c>
      <c r="C83" s="191" t="str">
        <f>IF(BIODATA_SISWA!C84="","",BIODATA_SISWA!C84)</f>
        <v/>
      </c>
      <c r="D83" s="191" t="str">
        <f>IF(BIODATA_SISWA!L84="","",BIODATA_SISWA!L84)</f>
        <v/>
      </c>
      <c r="E83" s="199"/>
      <c r="F83" s="199"/>
      <c r="G83" s="199"/>
      <c r="H83" s="199"/>
      <c r="I83" s="199"/>
      <c r="J83" s="199"/>
      <c r="K83" s="193" t="str">
        <f t="shared" si="19"/>
        <v/>
      </c>
      <c r="L83" s="199"/>
      <c r="M83" s="199"/>
      <c r="N83" s="199"/>
      <c r="O83" s="199"/>
      <c r="P83" s="199"/>
      <c r="Q83" s="199"/>
      <c r="R83" s="193" t="str">
        <f t="shared" si="20"/>
        <v/>
      </c>
      <c r="S83" s="199"/>
      <c r="T83" s="199"/>
      <c r="U83" s="199"/>
      <c r="V83" s="199"/>
      <c r="W83" s="199"/>
      <c r="X83" s="199"/>
      <c r="Y83" s="193" t="str">
        <f t="shared" si="21"/>
        <v/>
      </c>
      <c r="Z83" s="199"/>
      <c r="AA83" s="199"/>
      <c r="AB83" s="199"/>
      <c r="AC83" s="199"/>
      <c r="AD83" s="199"/>
      <c r="AE83" s="199"/>
      <c r="AF83" s="193" t="str">
        <f t="shared" si="22"/>
        <v/>
      </c>
      <c r="AG83" s="199"/>
      <c r="AH83" s="199"/>
      <c r="AI83" s="199"/>
      <c r="AJ83" s="199"/>
      <c r="AK83" s="199"/>
      <c r="AL83" s="199"/>
      <c r="AM83" s="193" t="str">
        <f t="shared" si="23"/>
        <v/>
      </c>
      <c r="AN83" s="199"/>
      <c r="AO83" s="199"/>
      <c r="AP83" s="199"/>
      <c r="AQ83" s="199"/>
      <c r="AR83" s="199"/>
      <c r="AS83" s="199"/>
      <c r="AT83" s="193" t="str">
        <f t="shared" si="24"/>
        <v/>
      </c>
      <c r="AU83" s="199"/>
      <c r="AV83" s="199"/>
      <c r="AW83" s="199"/>
      <c r="AX83" s="199"/>
      <c r="AY83" s="199"/>
      <c r="AZ83" s="199"/>
      <c r="BA83" s="193" t="str">
        <f t="shared" si="25"/>
        <v/>
      </c>
      <c r="BB83" s="199"/>
      <c r="BC83" s="199"/>
      <c r="BD83" s="199"/>
      <c r="BE83" s="199"/>
      <c r="BF83" s="199"/>
      <c r="BG83" s="199"/>
      <c r="BH83" s="193" t="str">
        <f t="shared" si="26"/>
        <v/>
      </c>
      <c r="BI83" s="199"/>
      <c r="BJ83" s="199"/>
      <c r="BK83" s="199"/>
      <c r="BL83" s="199"/>
      <c r="BM83" s="199"/>
      <c r="BN83" s="199"/>
      <c r="BO83" s="193" t="str">
        <f t="shared" si="27"/>
        <v/>
      </c>
      <c r="BP83" s="199"/>
      <c r="BQ83" s="199"/>
      <c r="BR83" s="199"/>
      <c r="BS83" s="199"/>
      <c r="BT83" s="199"/>
      <c r="BU83" s="199"/>
      <c r="BV83" s="193" t="str">
        <f t="shared" si="28"/>
        <v/>
      </c>
      <c r="BW83" s="199"/>
      <c r="BX83" s="199"/>
      <c r="BY83" s="199"/>
      <c r="BZ83" s="199"/>
      <c r="CA83" s="199"/>
      <c r="CB83" s="199"/>
      <c r="CC83" s="193" t="str">
        <f t="shared" si="29"/>
        <v/>
      </c>
      <c r="CD83" s="199"/>
      <c r="CE83" s="199"/>
      <c r="CF83" s="199"/>
      <c r="CG83" s="199"/>
      <c r="CH83" s="199"/>
      <c r="CI83" s="199"/>
      <c r="CJ83" s="193" t="str">
        <f t="shared" si="30"/>
        <v/>
      </c>
      <c r="CK83" s="199"/>
      <c r="CL83" s="199"/>
      <c r="CM83" s="199"/>
      <c r="CN83" s="199"/>
      <c r="CO83" s="199"/>
      <c r="CP83" s="199"/>
      <c r="CQ83" s="193" t="str">
        <f t="shared" si="31"/>
        <v/>
      </c>
      <c r="CR83" s="199"/>
      <c r="CS83" s="199"/>
      <c r="CT83" s="199"/>
      <c r="CU83" s="199"/>
      <c r="CV83" s="199"/>
      <c r="CW83" s="199"/>
      <c r="CX83" s="193" t="str">
        <f t="shared" si="32"/>
        <v/>
      </c>
      <c r="CY83" s="199"/>
      <c r="CZ83" s="199"/>
      <c r="DA83" s="199"/>
      <c r="DB83" s="199"/>
      <c r="DC83" s="199"/>
      <c r="DD83" s="199"/>
      <c r="DE83" s="193" t="str">
        <f t="shared" si="33"/>
        <v/>
      </c>
      <c r="DF83" s="199"/>
      <c r="DG83" s="199"/>
      <c r="DH83" s="199"/>
      <c r="DI83" s="199"/>
      <c r="DJ83" s="199"/>
      <c r="DK83" s="199"/>
      <c r="DL83" s="193" t="str">
        <f t="shared" si="34"/>
        <v/>
      </c>
      <c r="DM83" s="199"/>
      <c r="DN83" s="199"/>
      <c r="DO83" s="199"/>
      <c r="DP83" s="199"/>
      <c r="DQ83" s="199"/>
      <c r="DR83" s="199"/>
      <c r="DS83" s="193" t="str">
        <f t="shared" si="35"/>
        <v/>
      </c>
      <c r="DT83" s="194" t="str">
        <f t="shared" si="36"/>
        <v/>
      </c>
      <c r="DU83" s="195" t="str">
        <f t="shared" si="37"/>
        <v/>
      </c>
      <c r="DV83" s="196" t="str">
        <f>IF(OR(C83="",E83=""),"",RANK(DT83,$DT$9:$DT$408)+COUNTIF(DT$9:DT83,DT83)-1)</f>
        <v/>
      </c>
      <c r="DW83" s="173"/>
    </row>
    <row r="84" spans="1:127" ht="20.100000000000001" customHeight="1">
      <c r="A84" s="173"/>
      <c r="B84" s="190" t="str">
        <f>BIODATA_SISWA!B85</f>
        <v/>
      </c>
      <c r="C84" s="191" t="str">
        <f>IF(BIODATA_SISWA!C85="","",BIODATA_SISWA!C85)</f>
        <v/>
      </c>
      <c r="D84" s="191" t="str">
        <f>IF(BIODATA_SISWA!L85="","",BIODATA_SISWA!L85)</f>
        <v/>
      </c>
      <c r="E84" s="199"/>
      <c r="F84" s="199"/>
      <c r="G84" s="199"/>
      <c r="H84" s="199"/>
      <c r="I84" s="199"/>
      <c r="J84" s="199"/>
      <c r="K84" s="193" t="str">
        <f t="shared" si="19"/>
        <v/>
      </c>
      <c r="L84" s="199"/>
      <c r="M84" s="199"/>
      <c r="N84" s="199"/>
      <c r="O84" s="199"/>
      <c r="P84" s="199"/>
      <c r="Q84" s="199"/>
      <c r="R84" s="193" t="str">
        <f t="shared" si="20"/>
        <v/>
      </c>
      <c r="S84" s="199"/>
      <c r="T84" s="199"/>
      <c r="U84" s="199"/>
      <c r="V84" s="199"/>
      <c r="W84" s="199"/>
      <c r="X84" s="199"/>
      <c r="Y84" s="193" t="str">
        <f t="shared" si="21"/>
        <v/>
      </c>
      <c r="Z84" s="199"/>
      <c r="AA84" s="199"/>
      <c r="AB84" s="199"/>
      <c r="AC84" s="199"/>
      <c r="AD84" s="199"/>
      <c r="AE84" s="199"/>
      <c r="AF84" s="193" t="str">
        <f t="shared" si="22"/>
        <v/>
      </c>
      <c r="AG84" s="199"/>
      <c r="AH84" s="199"/>
      <c r="AI84" s="199"/>
      <c r="AJ84" s="199"/>
      <c r="AK84" s="199"/>
      <c r="AL84" s="199"/>
      <c r="AM84" s="193" t="str">
        <f t="shared" si="23"/>
        <v/>
      </c>
      <c r="AN84" s="199"/>
      <c r="AO84" s="199"/>
      <c r="AP84" s="199"/>
      <c r="AQ84" s="199"/>
      <c r="AR84" s="199"/>
      <c r="AS84" s="199"/>
      <c r="AT84" s="193" t="str">
        <f t="shared" si="24"/>
        <v/>
      </c>
      <c r="AU84" s="199"/>
      <c r="AV84" s="199"/>
      <c r="AW84" s="199"/>
      <c r="AX84" s="199"/>
      <c r="AY84" s="199"/>
      <c r="AZ84" s="199"/>
      <c r="BA84" s="193" t="str">
        <f t="shared" si="25"/>
        <v/>
      </c>
      <c r="BB84" s="199"/>
      <c r="BC84" s="199"/>
      <c r="BD84" s="199"/>
      <c r="BE84" s="199"/>
      <c r="BF84" s="199"/>
      <c r="BG84" s="199"/>
      <c r="BH84" s="193" t="str">
        <f t="shared" si="26"/>
        <v/>
      </c>
      <c r="BI84" s="199"/>
      <c r="BJ84" s="199"/>
      <c r="BK84" s="199"/>
      <c r="BL84" s="199"/>
      <c r="BM84" s="199"/>
      <c r="BN84" s="199"/>
      <c r="BO84" s="193" t="str">
        <f t="shared" si="27"/>
        <v/>
      </c>
      <c r="BP84" s="199"/>
      <c r="BQ84" s="199"/>
      <c r="BR84" s="199"/>
      <c r="BS84" s="199"/>
      <c r="BT84" s="199"/>
      <c r="BU84" s="199"/>
      <c r="BV84" s="193" t="str">
        <f t="shared" si="28"/>
        <v/>
      </c>
      <c r="BW84" s="199"/>
      <c r="BX84" s="199"/>
      <c r="BY84" s="199"/>
      <c r="BZ84" s="199"/>
      <c r="CA84" s="199"/>
      <c r="CB84" s="199"/>
      <c r="CC84" s="193" t="str">
        <f t="shared" si="29"/>
        <v/>
      </c>
      <c r="CD84" s="199"/>
      <c r="CE84" s="199"/>
      <c r="CF84" s="199"/>
      <c r="CG84" s="199"/>
      <c r="CH84" s="199"/>
      <c r="CI84" s="199"/>
      <c r="CJ84" s="193" t="str">
        <f t="shared" si="30"/>
        <v/>
      </c>
      <c r="CK84" s="199"/>
      <c r="CL84" s="199"/>
      <c r="CM84" s="199"/>
      <c r="CN84" s="199"/>
      <c r="CO84" s="199"/>
      <c r="CP84" s="199"/>
      <c r="CQ84" s="193" t="str">
        <f t="shared" si="31"/>
        <v/>
      </c>
      <c r="CR84" s="199"/>
      <c r="CS84" s="199"/>
      <c r="CT84" s="199"/>
      <c r="CU84" s="199"/>
      <c r="CV84" s="199"/>
      <c r="CW84" s="199"/>
      <c r="CX84" s="193" t="str">
        <f t="shared" si="32"/>
        <v/>
      </c>
      <c r="CY84" s="199"/>
      <c r="CZ84" s="199"/>
      <c r="DA84" s="199"/>
      <c r="DB84" s="199"/>
      <c r="DC84" s="199"/>
      <c r="DD84" s="199"/>
      <c r="DE84" s="193" t="str">
        <f t="shared" si="33"/>
        <v/>
      </c>
      <c r="DF84" s="199"/>
      <c r="DG84" s="199"/>
      <c r="DH84" s="199"/>
      <c r="DI84" s="199"/>
      <c r="DJ84" s="199"/>
      <c r="DK84" s="199"/>
      <c r="DL84" s="193" t="str">
        <f t="shared" si="34"/>
        <v/>
      </c>
      <c r="DM84" s="199"/>
      <c r="DN84" s="199"/>
      <c r="DO84" s="199"/>
      <c r="DP84" s="199"/>
      <c r="DQ84" s="199"/>
      <c r="DR84" s="199"/>
      <c r="DS84" s="193" t="str">
        <f t="shared" si="35"/>
        <v/>
      </c>
      <c r="DT84" s="194" t="str">
        <f t="shared" si="36"/>
        <v/>
      </c>
      <c r="DU84" s="195" t="str">
        <f t="shared" si="37"/>
        <v/>
      </c>
      <c r="DV84" s="196" t="str">
        <f>IF(OR(C84="",E84=""),"",RANK(DT84,$DT$9:$DT$408)+COUNTIF(DT$9:DT84,DT84)-1)</f>
        <v/>
      </c>
      <c r="DW84" s="173"/>
    </row>
    <row r="85" spans="1:127" ht="20.100000000000001" customHeight="1">
      <c r="A85" s="173"/>
      <c r="B85" s="190" t="str">
        <f>BIODATA_SISWA!B86</f>
        <v/>
      </c>
      <c r="C85" s="191" t="str">
        <f>IF(BIODATA_SISWA!C86="","",BIODATA_SISWA!C86)</f>
        <v/>
      </c>
      <c r="D85" s="191" t="str">
        <f>IF(BIODATA_SISWA!L86="","",BIODATA_SISWA!L86)</f>
        <v/>
      </c>
      <c r="E85" s="199"/>
      <c r="F85" s="199"/>
      <c r="G85" s="199"/>
      <c r="H85" s="199"/>
      <c r="I85" s="199"/>
      <c r="J85" s="199"/>
      <c r="K85" s="193" t="str">
        <f t="shared" si="19"/>
        <v/>
      </c>
      <c r="L85" s="199"/>
      <c r="M85" s="199"/>
      <c r="N85" s="199"/>
      <c r="O85" s="199"/>
      <c r="P85" s="199"/>
      <c r="Q85" s="199"/>
      <c r="R85" s="193" t="str">
        <f t="shared" si="20"/>
        <v/>
      </c>
      <c r="S85" s="199"/>
      <c r="T85" s="199"/>
      <c r="U85" s="199"/>
      <c r="V85" s="199"/>
      <c r="W85" s="199"/>
      <c r="X85" s="199"/>
      <c r="Y85" s="193" t="str">
        <f t="shared" si="21"/>
        <v/>
      </c>
      <c r="Z85" s="199"/>
      <c r="AA85" s="199"/>
      <c r="AB85" s="199"/>
      <c r="AC85" s="199"/>
      <c r="AD85" s="199"/>
      <c r="AE85" s="199"/>
      <c r="AF85" s="193" t="str">
        <f t="shared" si="22"/>
        <v/>
      </c>
      <c r="AG85" s="199"/>
      <c r="AH85" s="199"/>
      <c r="AI85" s="199"/>
      <c r="AJ85" s="199"/>
      <c r="AK85" s="199"/>
      <c r="AL85" s="199"/>
      <c r="AM85" s="193" t="str">
        <f t="shared" si="23"/>
        <v/>
      </c>
      <c r="AN85" s="199"/>
      <c r="AO85" s="199"/>
      <c r="AP85" s="199"/>
      <c r="AQ85" s="199"/>
      <c r="AR85" s="199"/>
      <c r="AS85" s="199"/>
      <c r="AT85" s="193" t="str">
        <f t="shared" si="24"/>
        <v/>
      </c>
      <c r="AU85" s="199"/>
      <c r="AV85" s="199"/>
      <c r="AW85" s="199"/>
      <c r="AX85" s="199"/>
      <c r="AY85" s="199"/>
      <c r="AZ85" s="199"/>
      <c r="BA85" s="193" t="str">
        <f t="shared" si="25"/>
        <v/>
      </c>
      <c r="BB85" s="199"/>
      <c r="BC85" s="199"/>
      <c r="BD85" s="199"/>
      <c r="BE85" s="199"/>
      <c r="BF85" s="199"/>
      <c r="BG85" s="199"/>
      <c r="BH85" s="193" t="str">
        <f t="shared" si="26"/>
        <v/>
      </c>
      <c r="BI85" s="199"/>
      <c r="BJ85" s="199"/>
      <c r="BK85" s="199"/>
      <c r="BL85" s="199"/>
      <c r="BM85" s="199"/>
      <c r="BN85" s="199"/>
      <c r="BO85" s="193" t="str">
        <f t="shared" si="27"/>
        <v/>
      </c>
      <c r="BP85" s="199"/>
      <c r="BQ85" s="199"/>
      <c r="BR85" s="199"/>
      <c r="BS85" s="199"/>
      <c r="BT85" s="199"/>
      <c r="BU85" s="199"/>
      <c r="BV85" s="193" t="str">
        <f t="shared" si="28"/>
        <v/>
      </c>
      <c r="BW85" s="199"/>
      <c r="BX85" s="199"/>
      <c r="BY85" s="199"/>
      <c r="BZ85" s="199"/>
      <c r="CA85" s="199"/>
      <c r="CB85" s="199"/>
      <c r="CC85" s="193" t="str">
        <f t="shared" si="29"/>
        <v/>
      </c>
      <c r="CD85" s="199"/>
      <c r="CE85" s="199"/>
      <c r="CF85" s="199"/>
      <c r="CG85" s="199"/>
      <c r="CH85" s="199"/>
      <c r="CI85" s="199"/>
      <c r="CJ85" s="193" t="str">
        <f t="shared" si="30"/>
        <v/>
      </c>
      <c r="CK85" s="199"/>
      <c r="CL85" s="199"/>
      <c r="CM85" s="199"/>
      <c r="CN85" s="199"/>
      <c r="CO85" s="199"/>
      <c r="CP85" s="199"/>
      <c r="CQ85" s="193" t="str">
        <f t="shared" si="31"/>
        <v/>
      </c>
      <c r="CR85" s="199"/>
      <c r="CS85" s="199"/>
      <c r="CT85" s="199"/>
      <c r="CU85" s="199"/>
      <c r="CV85" s="199"/>
      <c r="CW85" s="199"/>
      <c r="CX85" s="193" t="str">
        <f t="shared" si="32"/>
        <v/>
      </c>
      <c r="CY85" s="199"/>
      <c r="CZ85" s="199"/>
      <c r="DA85" s="199"/>
      <c r="DB85" s="199"/>
      <c r="DC85" s="199"/>
      <c r="DD85" s="199"/>
      <c r="DE85" s="193" t="str">
        <f t="shared" si="33"/>
        <v/>
      </c>
      <c r="DF85" s="199"/>
      <c r="DG85" s="199"/>
      <c r="DH85" s="199"/>
      <c r="DI85" s="199"/>
      <c r="DJ85" s="199"/>
      <c r="DK85" s="199"/>
      <c r="DL85" s="193" t="str">
        <f t="shared" si="34"/>
        <v/>
      </c>
      <c r="DM85" s="199"/>
      <c r="DN85" s="199"/>
      <c r="DO85" s="199"/>
      <c r="DP85" s="199"/>
      <c r="DQ85" s="199"/>
      <c r="DR85" s="199"/>
      <c r="DS85" s="193" t="str">
        <f t="shared" si="35"/>
        <v/>
      </c>
      <c r="DT85" s="194" t="str">
        <f t="shared" si="36"/>
        <v/>
      </c>
      <c r="DU85" s="195" t="str">
        <f t="shared" si="37"/>
        <v/>
      </c>
      <c r="DV85" s="196" t="str">
        <f>IF(OR(C85="",E85=""),"",RANK(DT85,$DT$9:$DT$408)+COUNTIF(DT$9:DT85,DT85)-1)</f>
        <v/>
      </c>
      <c r="DW85" s="173"/>
    </row>
    <row r="86" spans="1:127" ht="20.100000000000001" customHeight="1">
      <c r="A86" s="173"/>
      <c r="B86" s="190" t="str">
        <f>BIODATA_SISWA!B87</f>
        <v/>
      </c>
      <c r="C86" s="191" t="str">
        <f>IF(BIODATA_SISWA!C87="","",BIODATA_SISWA!C87)</f>
        <v/>
      </c>
      <c r="D86" s="191" t="str">
        <f>IF(BIODATA_SISWA!L87="","",BIODATA_SISWA!L87)</f>
        <v/>
      </c>
      <c r="E86" s="199"/>
      <c r="F86" s="199"/>
      <c r="G86" s="199"/>
      <c r="H86" s="199"/>
      <c r="I86" s="199"/>
      <c r="J86" s="199"/>
      <c r="K86" s="193" t="str">
        <f t="shared" si="19"/>
        <v/>
      </c>
      <c r="L86" s="199"/>
      <c r="M86" s="199"/>
      <c r="N86" s="199"/>
      <c r="O86" s="199"/>
      <c r="P86" s="199"/>
      <c r="Q86" s="199"/>
      <c r="R86" s="193" t="str">
        <f t="shared" si="20"/>
        <v/>
      </c>
      <c r="S86" s="199"/>
      <c r="T86" s="199"/>
      <c r="U86" s="199"/>
      <c r="V86" s="199"/>
      <c r="W86" s="199"/>
      <c r="X86" s="199"/>
      <c r="Y86" s="193" t="str">
        <f t="shared" si="21"/>
        <v/>
      </c>
      <c r="Z86" s="199"/>
      <c r="AA86" s="199"/>
      <c r="AB86" s="199"/>
      <c r="AC86" s="199"/>
      <c r="AD86" s="199"/>
      <c r="AE86" s="199"/>
      <c r="AF86" s="193" t="str">
        <f t="shared" si="22"/>
        <v/>
      </c>
      <c r="AG86" s="199"/>
      <c r="AH86" s="199"/>
      <c r="AI86" s="199"/>
      <c r="AJ86" s="199"/>
      <c r="AK86" s="199"/>
      <c r="AL86" s="199"/>
      <c r="AM86" s="193" t="str">
        <f t="shared" si="23"/>
        <v/>
      </c>
      <c r="AN86" s="199"/>
      <c r="AO86" s="199"/>
      <c r="AP86" s="199"/>
      <c r="AQ86" s="199"/>
      <c r="AR86" s="199"/>
      <c r="AS86" s="199"/>
      <c r="AT86" s="193" t="str">
        <f t="shared" si="24"/>
        <v/>
      </c>
      <c r="AU86" s="199"/>
      <c r="AV86" s="199"/>
      <c r="AW86" s="199"/>
      <c r="AX86" s="199"/>
      <c r="AY86" s="199"/>
      <c r="AZ86" s="199"/>
      <c r="BA86" s="193" t="str">
        <f t="shared" si="25"/>
        <v/>
      </c>
      <c r="BB86" s="199"/>
      <c r="BC86" s="199"/>
      <c r="BD86" s="199"/>
      <c r="BE86" s="199"/>
      <c r="BF86" s="199"/>
      <c r="BG86" s="199"/>
      <c r="BH86" s="193" t="str">
        <f t="shared" si="26"/>
        <v/>
      </c>
      <c r="BI86" s="199"/>
      <c r="BJ86" s="199"/>
      <c r="BK86" s="199"/>
      <c r="BL86" s="199"/>
      <c r="BM86" s="199"/>
      <c r="BN86" s="199"/>
      <c r="BO86" s="193" t="str">
        <f t="shared" si="27"/>
        <v/>
      </c>
      <c r="BP86" s="199"/>
      <c r="BQ86" s="199"/>
      <c r="BR86" s="199"/>
      <c r="BS86" s="199"/>
      <c r="BT86" s="199"/>
      <c r="BU86" s="199"/>
      <c r="BV86" s="193" t="str">
        <f t="shared" si="28"/>
        <v/>
      </c>
      <c r="BW86" s="199"/>
      <c r="BX86" s="199"/>
      <c r="BY86" s="199"/>
      <c r="BZ86" s="199"/>
      <c r="CA86" s="199"/>
      <c r="CB86" s="199"/>
      <c r="CC86" s="193" t="str">
        <f t="shared" si="29"/>
        <v/>
      </c>
      <c r="CD86" s="199"/>
      <c r="CE86" s="199"/>
      <c r="CF86" s="199"/>
      <c r="CG86" s="199"/>
      <c r="CH86" s="199"/>
      <c r="CI86" s="199"/>
      <c r="CJ86" s="193" t="str">
        <f t="shared" si="30"/>
        <v/>
      </c>
      <c r="CK86" s="199"/>
      <c r="CL86" s="199"/>
      <c r="CM86" s="199"/>
      <c r="CN86" s="199"/>
      <c r="CO86" s="199"/>
      <c r="CP86" s="199"/>
      <c r="CQ86" s="193" t="str">
        <f t="shared" si="31"/>
        <v/>
      </c>
      <c r="CR86" s="199"/>
      <c r="CS86" s="199"/>
      <c r="CT86" s="199"/>
      <c r="CU86" s="199"/>
      <c r="CV86" s="199"/>
      <c r="CW86" s="199"/>
      <c r="CX86" s="193" t="str">
        <f t="shared" si="32"/>
        <v/>
      </c>
      <c r="CY86" s="199"/>
      <c r="CZ86" s="199"/>
      <c r="DA86" s="199"/>
      <c r="DB86" s="199"/>
      <c r="DC86" s="199"/>
      <c r="DD86" s="199"/>
      <c r="DE86" s="193" t="str">
        <f t="shared" si="33"/>
        <v/>
      </c>
      <c r="DF86" s="199"/>
      <c r="DG86" s="199"/>
      <c r="DH86" s="199"/>
      <c r="DI86" s="199"/>
      <c r="DJ86" s="199"/>
      <c r="DK86" s="199"/>
      <c r="DL86" s="193" t="str">
        <f t="shared" si="34"/>
        <v/>
      </c>
      <c r="DM86" s="199"/>
      <c r="DN86" s="199"/>
      <c r="DO86" s="199"/>
      <c r="DP86" s="199"/>
      <c r="DQ86" s="199"/>
      <c r="DR86" s="199"/>
      <c r="DS86" s="193" t="str">
        <f t="shared" si="35"/>
        <v/>
      </c>
      <c r="DT86" s="194" t="str">
        <f t="shared" si="36"/>
        <v/>
      </c>
      <c r="DU86" s="195" t="str">
        <f t="shared" si="37"/>
        <v/>
      </c>
      <c r="DV86" s="196" t="str">
        <f>IF(OR(C86="",E86=""),"",RANK(DT86,$DT$9:$DT$408)+COUNTIF(DT$9:DT86,DT86)-1)</f>
        <v/>
      </c>
      <c r="DW86" s="173"/>
    </row>
    <row r="87" spans="1:127" ht="20.100000000000001" customHeight="1">
      <c r="A87" s="173"/>
      <c r="B87" s="190" t="str">
        <f>BIODATA_SISWA!B88</f>
        <v/>
      </c>
      <c r="C87" s="191" t="str">
        <f>IF(BIODATA_SISWA!C88="","",BIODATA_SISWA!C88)</f>
        <v/>
      </c>
      <c r="D87" s="191" t="str">
        <f>IF(BIODATA_SISWA!L88="","",BIODATA_SISWA!L88)</f>
        <v/>
      </c>
      <c r="E87" s="199"/>
      <c r="F87" s="199"/>
      <c r="G87" s="199"/>
      <c r="H87" s="199"/>
      <c r="I87" s="199"/>
      <c r="J87" s="199"/>
      <c r="K87" s="193" t="str">
        <f t="shared" si="19"/>
        <v/>
      </c>
      <c r="L87" s="199"/>
      <c r="M87" s="199"/>
      <c r="N87" s="199"/>
      <c r="O87" s="199"/>
      <c r="P87" s="199"/>
      <c r="Q87" s="199"/>
      <c r="R87" s="193" t="str">
        <f t="shared" si="20"/>
        <v/>
      </c>
      <c r="S87" s="199"/>
      <c r="T87" s="199"/>
      <c r="U87" s="199"/>
      <c r="V87" s="199"/>
      <c r="W87" s="199"/>
      <c r="X87" s="199"/>
      <c r="Y87" s="193" t="str">
        <f t="shared" si="21"/>
        <v/>
      </c>
      <c r="Z87" s="199"/>
      <c r="AA87" s="199"/>
      <c r="AB87" s="199"/>
      <c r="AC87" s="199"/>
      <c r="AD87" s="199"/>
      <c r="AE87" s="199"/>
      <c r="AF87" s="193" t="str">
        <f t="shared" si="22"/>
        <v/>
      </c>
      <c r="AG87" s="199"/>
      <c r="AH87" s="199"/>
      <c r="AI87" s="199"/>
      <c r="AJ87" s="199"/>
      <c r="AK87" s="199"/>
      <c r="AL87" s="199"/>
      <c r="AM87" s="193" t="str">
        <f t="shared" si="23"/>
        <v/>
      </c>
      <c r="AN87" s="199"/>
      <c r="AO87" s="199"/>
      <c r="AP87" s="199"/>
      <c r="AQ87" s="199"/>
      <c r="AR87" s="199"/>
      <c r="AS87" s="199"/>
      <c r="AT87" s="193" t="str">
        <f t="shared" si="24"/>
        <v/>
      </c>
      <c r="AU87" s="199"/>
      <c r="AV87" s="199"/>
      <c r="AW87" s="199"/>
      <c r="AX87" s="199"/>
      <c r="AY87" s="199"/>
      <c r="AZ87" s="199"/>
      <c r="BA87" s="193" t="str">
        <f t="shared" si="25"/>
        <v/>
      </c>
      <c r="BB87" s="199"/>
      <c r="BC87" s="199"/>
      <c r="BD87" s="199"/>
      <c r="BE87" s="199"/>
      <c r="BF87" s="199"/>
      <c r="BG87" s="199"/>
      <c r="BH87" s="193" t="str">
        <f t="shared" si="26"/>
        <v/>
      </c>
      <c r="BI87" s="199"/>
      <c r="BJ87" s="199"/>
      <c r="BK87" s="199"/>
      <c r="BL87" s="199"/>
      <c r="BM87" s="199"/>
      <c r="BN87" s="199"/>
      <c r="BO87" s="193" t="str">
        <f t="shared" si="27"/>
        <v/>
      </c>
      <c r="BP87" s="199"/>
      <c r="BQ87" s="199"/>
      <c r="BR87" s="199"/>
      <c r="BS87" s="199"/>
      <c r="BT87" s="199"/>
      <c r="BU87" s="199"/>
      <c r="BV87" s="193" t="str">
        <f t="shared" si="28"/>
        <v/>
      </c>
      <c r="BW87" s="199"/>
      <c r="BX87" s="199"/>
      <c r="BY87" s="199"/>
      <c r="BZ87" s="199"/>
      <c r="CA87" s="199"/>
      <c r="CB87" s="199"/>
      <c r="CC87" s="193" t="str">
        <f t="shared" si="29"/>
        <v/>
      </c>
      <c r="CD87" s="199"/>
      <c r="CE87" s="199"/>
      <c r="CF87" s="199"/>
      <c r="CG87" s="199"/>
      <c r="CH87" s="199"/>
      <c r="CI87" s="199"/>
      <c r="CJ87" s="193" t="str">
        <f t="shared" si="30"/>
        <v/>
      </c>
      <c r="CK87" s="199"/>
      <c r="CL87" s="199"/>
      <c r="CM87" s="199"/>
      <c r="CN87" s="199"/>
      <c r="CO87" s="199"/>
      <c r="CP87" s="199"/>
      <c r="CQ87" s="193" t="str">
        <f t="shared" si="31"/>
        <v/>
      </c>
      <c r="CR87" s="199"/>
      <c r="CS87" s="199"/>
      <c r="CT87" s="199"/>
      <c r="CU87" s="199"/>
      <c r="CV87" s="199"/>
      <c r="CW87" s="199"/>
      <c r="CX87" s="193" t="str">
        <f t="shared" si="32"/>
        <v/>
      </c>
      <c r="CY87" s="199"/>
      <c r="CZ87" s="199"/>
      <c r="DA87" s="199"/>
      <c r="DB87" s="199"/>
      <c r="DC87" s="199"/>
      <c r="DD87" s="199"/>
      <c r="DE87" s="193" t="str">
        <f t="shared" si="33"/>
        <v/>
      </c>
      <c r="DF87" s="199"/>
      <c r="DG87" s="199"/>
      <c r="DH87" s="199"/>
      <c r="DI87" s="199"/>
      <c r="DJ87" s="199"/>
      <c r="DK87" s="199"/>
      <c r="DL87" s="193" t="str">
        <f t="shared" si="34"/>
        <v/>
      </c>
      <c r="DM87" s="199"/>
      <c r="DN87" s="199"/>
      <c r="DO87" s="199"/>
      <c r="DP87" s="199"/>
      <c r="DQ87" s="199"/>
      <c r="DR87" s="199"/>
      <c r="DS87" s="193" t="str">
        <f t="shared" si="35"/>
        <v/>
      </c>
      <c r="DT87" s="194" t="str">
        <f t="shared" si="36"/>
        <v/>
      </c>
      <c r="DU87" s="195" t="str">
        <f t="shared" si="37"/>
        <v/>
      </c>
      <c r="DV87" s="196" t="str">
        <f>IF(OR(C87="",E87=""),"",RANK(DT87,$DT$9:$DT$408)+COUNTIF(DT$9:DT87,DT87)-1)</f>
        <v/>
      </c>
      <c r="DW87" s="173"/>
    </row>
    <row r="88" spans="1:127" ht="20.100000000000001" customHeight="1">
      <c r="A88" s="173"/>
      <c r="B88" s="190" t="str">
        <f>BIODATA_SISWA!B89</f>
        <v/>
      </c>
      <c r="C88" s="191" t="str">
        <f>IF(BIODATA_SISWA!C89="","",BIODATA_SISWA!C89)</f>
        <v/>
      </c>
      <c r="D88" s="191" t="str">
        <f>IF(BIODATA_SISWA!L89="","",BIODATA_SISWA!L89)</f>
        <v/>
      </c>
      <c r="E88" s="199"/>
      <c r="F88" s="199"/>
      <c r="G88" s="199"/>
      <c r="H88" s="199"/>
      <c r="I88" s="199"/>
      <c r="J88" s="199"/>
      <c r="K88" s="193" t="str">
        <f t="shared" si="19"/>
        <v/>
      </c>
      <c r="L88" s="199"/>
      <c r="M88" s="199"/>
      <c r="N88" s="199"/>
      <c r="O88" s="199"/>
      <c r="P88" s="199"/>
      <c r="Q88" s="199"/>
      <c r="R88" s="193" t="str">
        <f t="shared" si="20"/>
        <v/>
      </c>
      <c r="S88" s="199"/>
      <c r="T88" s="199"/>
      <c r="U88" s="199"/>
      <c r="V88" s="199"/>
      <c r="W88" s="199"/>
      <c r="X88" s="199"/>
      <c r="Y88" s="193" t="str">
        <f t="shared" si="21"/>
        <v/>
      </c>
      <c r="Z88" s="199"/>
      <c r="AA88" s="199"/>
      <c r="AB88" s="199"/>
      <c r="AC88" s="199"/>
      <c r="AD88" s="199"/>
      <c r="AE88" s="199"/>
      <c r="AF88" s="193" t="str">
        <f t="shared" si="22"/>
        <v/>
      </c>
      <c r="AG88" s="199"/>
      <c r="AH88" s="199"/>
      <c r="AI88" s="199"/>
      <c r="AJ88" s="199"/>
      <c r="AK88" s="199"/>
      <c r="AL88" s="199"/>
      <c r="AM88" s="193" t="str">
        <f t="shared" si="23"/>
        <v/>
      </c>
      <c r="AN88" s="199"/>
      <c r="AO88" s="199"/>
      <c r="AP88" s="199"/>
      <c r="AQ88" s="199"/>
      <c r="AR88" s="199"/>
      <c r="AS88" s="199"/>
      <c r="AT88" s="193" t="str">
        <f t="shared" si="24"/>
        <v/>
      </c>
      <c r="AU88" s="199"/>
      <c r="AV88" s="199"/>
      <c r="AW88" s="199"/>
      <c r="AX88" s="199"/>
      <c r="AY88" s="199"/>
      <c r="AZ88" s="199"/>
      <c r="BA88" s="193" t="str">
        <f t="shared" si="25"/>
        <v/>
      </c>
      <c r="BB88" s="199"/>
      <c r="BC88" s="199"/>
      <c r="BD88" s="199"/>
      <c r="BE88" s="199"/>
      <c r="BF88" s="199"/>
      <c r="BG88" s="199"/>
      <c r="BH88" s="193" t="str">
        <f t="shared" si="26"/>
        <v/>
      </c>
      <c r="BI88" s="199"/>
      <c r="BJ88" s="199"/>
      <c r="BK88" s="199"/>
      <c r="BL88" s="199"/>
      <c r="BM88" s="199"/>
      <c r="BN88" s="199"/>
      <c r="BO88" s="193" t="str">
        <f t="shared" si="27"/>
        <v/>
      </c>
      <c r="BP88" s="199"/>
      <c r="BQ88" s="199"/>
      <c r="BR88" s="199"/>
      <c r="BS88" s="199"/>
      <c r="BT88" s="199"/>
      <c r="BU88" s="199"/>
      <c r="BV88" s="193" t="str">
        <f t="shared" si="28"/>
        <v/>
      </c>
      <c r="BW88" s="199"/>
      <c r="BX88" s="199"/>
      <c r="BY88" s="199"/>
      <c r="BZ88" s="199"/>
      <c r="CA88" s="199"/>
      <c r="CB88" s="199"/>
      <c r="CC88" s="193" t="str">
        <f t="shared" si="29"/>
        <v/>
      </c>
      <c r="CD88" s="199"/>
      <c r="CE88" s="199"/>
      <c r="CF88" s="199"/>
      <c r="CG88" s="199"/>
      <c r="CH88" s="199"/>
      <c r="CI88" s="199"/>
      <c r="CJ88" s="193" t="str">
        <f t="shared" si="30"/>
        <v/>
      </c>
      <c r="CK88" s="199"/>
      <c r="CL88" s="199"/>
      <c r="CM88" s="199"/>
      <c r="CN88" s="199"/>
      <c r="CO88" s="199"/>
      <c r="CP88" s="199"/>
      <c r="CQ88" s="193" t="str">
        <f t="shared" si="31"/>
        <v/>
      </c>
      <c r="CR88" s="199"/>
      <c r="CS88" s="199"/>
      <c r="CT88" s="199"/>
      <c r="CU88" s="199"/>
      <c r="CV88" s="199"/>
      <c r="CW88" s="199"/>
      <c r="CX88" s="193" t="str">
        <f t="shared" si="32"/>
        <v/>
      </c>
      <c r="CY88" s="199"/>
      <c r="CZ88" s="199"/>
      <c r="DA88" s="199"/>
      <c r="DB88" s="199"/>
      <c r="DC88" s="199"/>
      <c r="DD88" s="199"/>
      <c r="DE88" s="193" t="str">
        <f t="shared" si="33"/>
        <v/>
      </c>
      <c r="DF88" s="199"/>
      <c r="DG88" s="199"/>
      <c r="DH88" s="199"/>
      <c r="DI88" s="199"/>
      <c r="DJ88" s="199"/>
      <c r="DK88" s="199"/>
      <c r="DL88" s="193" t="str">
        <f t="shared" si="34"/>
        <v/>
      </c>
      <c r="DM88" s="199"/>
      <c r="DN88" s="199"/>
      <c r="DO88" s="199"/>
      <c r="DP88" s="199"/>
      <c r="DQ88" s="199"/>
      <c r="DR88" s="199"/>
      <c r="DS88" s="193" t="str">
        <f t="shared" si="35"/>
        <v/>
      </c>
      <c r="DT88" s="194" t="str">
        <f t="shared" si="36"/>
        <v/>
      </c>
      <c r="DU88" s="195" t="str">
        <f t="shared" si="37"/>
        <v/>
      </c>
      <c r="DV88" s="196" t="str">
        <f>IF(OR(C88="",E88=""),"",RANK(DT88,$DT$9:$DT$408)+COUNTIF(DT$9:DT88,DT88)-1)</f>
        <v/>
      </c>
      <c r="DW88" s="173"/>
    </row>
    <row r="89" spans="1:127" ht="20.100000000000001" customHeight="1">
      <c r="A89" s="173"/>
      <c r="B89" s="190" t="str">
        <f>BIODATA_SISWA!B90</f>
        <v/>
      </c>
      <c r="C89" s="191" t="str">
        <f>IF(BIODATA_SISWA!C90="","",BIODATA_SISWA!C90)</f>
        <v/>
      </c>
      <c r="D89" s="191" t="str">
        <f>IF(BIODATA_SISWA!L90="","",BIODATA_SISWA!L90)</f>
        <v/>
      </c>
      <c r="E89" s="199"/>
      <c r="F89" s="199"/>
      <c r="G89" s="199"/>
      <c r="H89" s="199"/>
      <c r="I89" s="199"/>
      <c r="J89" s="199"/>
      <c r="K89" s="193" t="str">
        <f t="shared" si="19"/>
        <v/>
      </c>
      <c r="L89" s="199"/>
      <c r="M89" s="199"/>
      <c r="N89" s="199"/>
      <c r="O89" s="199"/>
      <c r="P89" s="199"/>
      <c r="Q89" s="199"/>
      <c r="R89" s="193" t="str">
        <f t="shared" si="20"/>
        <v/>
      </c>
      <c r="S89" s="199"/>
      <c r="T89" s="199"/>
      <c r="U89" s="199"/>
      <c r="V89" s="199"/>
      <c r="W89" s="199"/>
      <c r="X89" s="199"/>
      <c r="Y89" s="193" t="str">
        <f t="shared" si="21"/>
        <v/>
      </c>
      <c r="Z89" s="199"/>
      <c r="AA89" s="199"/>
      <c r="AB89" s="199"/>
      <c r="AC89" s="199"/>
      <c r="AD89" s="199"/>
      <c r="AE89" s="199"/>
      <c r="AF89" s="193" t="str">
        <f t="shared" si="22"/>
        <v/>
      </c>
      <c r="AG89" s="199"/>
      <c r="AH89" s="199"/>
      <c r="AI89" s="199"/>
      <c r="AJ89" s="199"/>
      <c r="AK89" s="199"/>
      <c r="AL89" s="199"/>
      <c r="AM89" s="193" t="str">
        <f t="shared" si="23"/>
        <v/>
      </c>
      <c r="AN89" s="199"/>
      <c r="AO89" s="199"/>
      <c r="AP89" s="199"/>
      <c r="AQ89" s="199"/>
      <c r="AR89" s="199"/>
      <c r="AS89" s="199"/>
      <c r="AT89" s="193" t="str">
        <f t="shared" si="24"/>
        <v/>
      </c>
      <c r="AU89" s="199"/>
      <c r="AV89" s="199"/>
      <c r="AW89" s="199"/>
      <c r="AX89" s="199"/>
      <c r="AY89" s="199"/>
      <c r="AZ89" s="199"/>
      <c r="BA89" s="193" t="str">
        <f t="shared" si="25"/>
        <v/>
      </c>
      <c r="BB89" s="199"/>
      <c r="BC89" s="199"/>
      <c r="BD89" s="199"/>
      <c r="BE89" s="199"/>
      <c r="BF89" s="199"/>
      <c r="BG89" s="199"/>
      <c r="BH89" s="193" t="str">
        <f t="shared" si="26"/>
        <v/>
      </c>
      <c r="BI89" s="199"/>
      <c r="BJ89" s="199"/>
      <c r="BK89" s="199"/>
      <c r="BL89" s="199"/>
      <c r="BM89" s="199"/>
      <c r="BN89" s="199"/>
      <c r="BO89" s="193" t="str">
        <f t="shared" si="27"/>
        <v/>
      </c>
      <c r="BP89" s="199"/>
      <c r="BQ89" s="199"/>
      <c r="BR89" s="199"/>
      <c r="BS89" s="199"/>
      <c r="BT89" s="199"/>
      <c r="BU89" s="199"/>
      <c r="BV89" s="193" t="str">
        <f t="shared" si="28"/>
        <v/>
      </c>
      <c r="BW89" s="199"/>
      <c r="BX89" s="199"/>
      <c r="BY89" s="199"/>
      <c r="BZ89" s="199"/>
      <c r="CA89" s="199"/>
      <c r="CB89" s="199"/>
      <c r="CC89" s="193" t="str">
        <f t="shared" si="29"/>
        <v/>
      </c>
      <c r="CD89" s="199"/>
      <c r="CE89" s="199"/>
      <c r="CF89" s="199"/>
      <c r="CG89" s="199"/>
      <c r="CH89" s="199"/>
      <c r="CI89" s="199"/>
      <c r="CJ89" s="193" t="str">
        <f t="shared" si="30"/>
        <v/>
      </c>
      <c r="CK89" s="199"/>
      <c r="CL89" s="199"/>
      <c r="CM89" s="199"/>
      <c r="CN89" s="199"/>
      <c r="CO89" s="199"/>
      <c r="CP89" s="199"/>
      <c r="CQ89" s="193" t="str">
        <f t="shared" si="31"/>
        <v/>
      </c>
      <c r="CR89" s="199"/>
      <c r="CS89" s="199"/>
      <c r="CT89" s="199"/>
      <c r="CU89" s="199"/>
      <c r="CV89" s="199"/>
      <c r="CW89" s="199"/>
      <c r="CX89" s="193" t="str">
        <f t="shared" si="32"/>
        <v/>
      </c>
      <c r="CY89" s="199"/>
      <c r="CZ89" s="199"/>
      <c r="DA89" s="199"/>
      <c r="DB89" s="199"/>
      <c r="DC89" s="199"/>
      <c r="DD89" s="199"/>
      <c r="DE89" s="193" t="str">
        <f t="shared" si="33"/>
        <v/>
      </c>
      <c r="DF89" s="199"/>
      <c r="DG89" s="199"/>
      <c r="DH89" s="199"/>
      <c r="DI89" s="199"/>
      <c r="DJ89" s="199"/>
      <c r="DK89" s="199"/>
      <c r="DL89" s="193" t="str">
        <f t="shared" si="34"/>
        <v/>
      </c>
      <c r="DM89" s="199"/>
      <c r="DN89" s="199"/>
      <c r="DO89" s="199"/>
      <c r="DP89" s="199"/>
      <c r="DQ89" s="199"/>
      <c r="DR89" s="199"/>
      <c r="DS89" s="193" t="str">
        <f t="shared" si="35"/>
        <v/>
      </c>
      <c r="DT89" s="194" t="str">
        <f t="shared" si="36"/>
        <v/>
      </c>
      <c r="DU89" s="195" t="str">
        <f t="shared" si="37"/>
        <v/>
      </c>
      <c r="DV89" s="196" t="str">
        <f>IF(OR(C89="",E89=""),"",RANK(DT89,$DT$9:$DT$408)+COUNTIF(DT$9:DT89,DT89)-1)</f>
        <v/>
      </c>
      <c r="DW89" s="173"/>
    </row>
    <row r="90" spans="1:127" ht="20.100000000000001" customHeight="1">
      <c r="A90" s="173"/>
      <c r="B90" s="190" t="str">
        <f>BIODATA_SISWA!B91</f>
        <v/>
      </c>
      <c r="C90" s="191" t="str">
        <f>IF(BIODATA_SISWA!C91="","",BIODATA_SISWA!C91)</f>
        <v/>
      </c>
      <c r="D90" s="191" t="str">
        <f>IF(BIODATA_SISWA!L91="","",BIODATA_SISWA!L91)</f>
        <v/>
      </c>
      <c r="E90" s="199"/>
      <c r="F90" s="199"/>
      <c r="G90" s="199"/>
      <c r="H90" s="199"/>
      <c r="I90" s="199"/>
      <c r="J90" s="199"/>
      <c r="K90" s="193" t="str">
        <f t="shared" si="19"/>
        <v/>
      </c>
      <c r="L90" s="199"/>
      <c r="M90" s="199"/>
      <c r="N90" s="199"/>
      <c r="O90" s="199"/>
      <c r="P90" s="199"/>
      <c r="Q90" s="199"/>
      <c r="R90" s="193" t="str">
        <f t="shared" si="20"/>
        <v/>
      </c>
      <c r="S90" s="199"/>
      <c r="T90" s="199"/>
      <c r="U90" s="199"/>
      <c r="V90" s="199"/>
      <c r="W90" s="199"/>
      <c r="X90" s="199"/>
      <c r="Y90" s="193" t="str">
        <f t="shared" si="21"/>
        <v/>
      </c>
      <c r="Z90" s="199"/>
      <c r="AA90" s="199"/>
      <c r="AB90" s="199"/>
      <c r="AC90" s="199"/>
      <c r="AD90" s="199"/>
      <c r="AE90" s="199"/>
      <c r="AF90" s="193" t="str">
        <f t="shared" si="22"/>
        <v/>
      </c>
      <c r="AG90" s="199"/>
      <c r="AH90" s="199"/>
      <c r="AI90" s="199"/>
      <c r="AJ90" s="199"/>
      <c r="AK90" s="199"/>
      <c r="AL90" s="199"/>
      <c r="AM90" s="193" t="str">
        <f t="shared" si="23"/>
        <v/>
      </c>
      <c r="AN90" s="199"/>
      <c r="AO90" s="199"/>
      <c r="AP90" s="199"/>
      <c r="AQ90" s="199"/>
      <c r="AR90" s="199"/>
      <c r="AS90" s="199"/>
      <c r="AT90" s="193" t="str">
        <f t="shared" si="24"/>
        <v/>
      </c>
      <c r="AU90" s="199"/>
      <c r="AV90" s="199"/>
      <c r="AW90" s="199"/>
      <c r="AX90" s="199"/>
      <c r="AY90" s="199"/>
      <c r="AZ90" s="199"/>
      <c r="BA90" s="193" t="str">
        <f t="shared" si="25"/>
        <v/>
      </c>
      <c r="BB90" s="199"/>
      <c r="BC90" s="199"/>
      <c r="BD90" s="199"/>
      <c r="BE90" s="199"/>
      <c r="BF90" s="199"/>
      <c r="BG90" s="199"/>
      <c r="BH90" s="193" t="str">
        <f t="shared" si="26"/>
        <v/>
      </c>
      <c r="BI90" s="199"/>
      <c r="BJ90" s="199"/>
      <c r="BK90" s="199"/>
      <c r="BL90" s="199"/>
      <c r="BM90" s="199"/>
      <c r="BN90" s="199"/>
      <c r="BO90" s="193" t="str">
        <f t="shared" si="27"/>
        <v/>
      </c>
      <c r="BP90" s="199"/>
      <c r="BQ90" s="199"/>
      <c r="BR90" s="199"/>
      <c r="BS90" s="199"/>
      <c r="BT90" s="199"/>
      <c r="BU90" s="199"/>
      <c r="BV90" s="193" t="str">
        <f t="shared" si="28"/>
        <v/>
      </c>
      <c r="BW90" s="199"/>
      <c r="BX90" s="199"/>
      <c r="BY90" s="199"/>
      <c r="BZ90" s="199"/>
      <c r="CA90" s="199"/>
      <c r="CB90" s="199"/>
      <c r="CC90" s="193" t="str">
        <f t="shared" si="29"/>
        <v/>
      </c>
      <c r="CD90" s="199"/>
      <c r="CE90" s="199"/>
      <c r="CF90" s="199"/>
      <c r="CG90" s="199"/>
      <c r="CH90" s="199"/>
      <c r="CI90" s="199"/>
      <c r="CJ90" s="193" t="str">
        <f t="shared" si="30"/>
        <v/>
      </c>
      <c r="CK90" s="199"/>
      <c r="CL90" s="199"/>
      <c r="CM90" s="199"/>
      <c r="CN90" s="199"/>
      <c r="CO90" s="199"/>
      <c r="CP90" s="199"/>
      <c r="CQ90" s="193" t="str">
        <f t="shared" si="31"/>
        <v/>
      </c>
      <c r="CR90" s="199"/>
      <c r="CS90" s="199"/>
      <c r="CT90" s="199"/>
      <c r="CU90" s="199"/>
      <c r="CV90" s="199"/>
      <c r="CW90" s="199"/>
      <c r="CX90" s="193" t="str">
        <f t="shared" si="32"/>
        <v/>
      </c>
      <c r="CY90" s="199"/>
      <c r="CZ90" s="199"/>
      <c r="DA90" s="199"/>
      <c r="DB90" s="199"/>
      <c r="DC90" s="199"/>
      <c r="DD90" s="199"/>
      <c r="DE90" s="193" t="str">
        <f t="shared" si="33"/>
        <v/>
      </c>
      <c r="DF90" s="199"/>
      <c r="DG90" s="199"/>
      <c r="DH90" s="199"/>
      <c r="DI90" s="199"/>
      <c r="DJ90" s="199"/>
      <c r="DK90" s="199"/>
      <c r="DL90" s="193" t="str">
        <f t="shared" si="34"/>
        <v/>
      </c>
      <c r="DM90" s="199"/>
      <c r="DN90" s="199"/>
      <c r="DO90" s="199"/>
      <c r="DP90" s="199"/>
      <c r="DQ90" s="199"/>
      <c r="DR90" s="199"/>
      <c r="DS90" s="193" t="str">
        <f t="shared" si="35"/>
        <v/>
      </c>
      <c r="DT90" s="194" t="str">
        <f t="shared" si="36"/>
        <v/>
      </c>
      <c r="DU90" s="195" t="str">
        <f t="shared" si="37"/>
        <v/>
      </c>
      <c r="DV90" s="196" t="str">
        <f>IF(OR(C90="",E90=""),"",RANK(DT90,$DT$9:$DT$408)+COUNTIF(DT$9:DT90,DT90)-1)</f>
        <v/>
      </c>
      <c r="DW90" s="173"/>
    </row>
    <row r="91" spans="1:127" ht="20.100000000000001" customHeight="1">
      <c r="A91" s="173"/>
      <c r="B91" s="190" t="str">
        <f>BIODATA_SISWA!B92</f>
        <v/>
      </c>
      <c r="C91" s="191" t="str">
        <f>IF(BIODATA_SISWA!C92="","",BIODATA_SISWA!C92)</f>
        <v/>
      </c>
      <c r="D91" s="191" t="str">
        <f>IF(BIODATA_SISWA!L92="","",BIODATA_SISWA!L92)</f>
        <v/>
      </c>
      <c r="E91" s="199"/>
      <c r="F91" s="199"/>
      <c r="G91" s="199"/>
      <c r="H91" s="199"/>
      <c r="I91" s="199"/>
      <c r="J91" s="199"/>
      <c r="K91" s="193" t="str">
        <f t="shared" si="19"/>
        <v/>
      </c>
      <c r="L91" s="199"/>
      <c r="M91" s="199"/>
      <c r="N91" s="199"/>
      <c r="O91" s="199"/>
      <c r="P91" s="199"/>
      <c r="Q91" s="199"/>
      <c r="R91" s="193" t="str">
        <f t="shared" si="20"/>
        <v/>
      </c>
      <c r="S91" s="199"/>
      <c r="T91" s="199"/>
      <c r="U91" s="199"/>
      <c r="V91" s="199"/>
      <c r="W91" s="199"/>
      <c r="X91" s="199"/>
      <c r="Y91" s="193" t="str">
        <f t="shared" si="21"/>
        <v/>
      </c>
      <c r="Z91" s="199"/>
      <c r="AA91" s="199"/>
      <c r="AB91" s="199"/>
      <c r="AC91" s="199"/>
      <c r="AD91" s="199"/>
      <c r="AE91" s="199"/>
      <c r="AF91" s="193" t="str">
        <f t="shared" si="22"/>
        <v/>
      </c>
      <c r="AG91" s="199"/>
      <c r="AH91" s="199"/>
      <c r="AI91" s="199"/>
      <c r="AJ91" s="199"/>
      <c r="AK91" s="199"/>
      <c r="AL91" s="199"/>
      <c r="AM91" s="193" t="str">
        <f t="shared" si="23"/>
        <v/>
      </c>
      <c r="AN91" s="199"/>
      <c r="AO91" s="199"/>
      <c r="AP91" s="199"/>
      <c r="AQ91" s="199"/>
      <c r="AR91" s="199"/>
      <c r="AS91" s="199"/>
      <c r="AT91" s="193" t="str">
        <f t="shared" si="24"/>
        <v/>
      </c>
      <c r="AU91" s="199"/>
      <c r="AV91" s="199"/>
      <c r="AW91" s="199"/>
      <c r="AX91" s="199"/>
      <c r="AY91" s="199"/>
      <c r="AZ91" s="199"/>
      <c r="BA91" s="193" t="str">
        <f t="shared" si="25"/>
        <v/>
      </c>
      <c r="BB91" s="199"/>
      <c r="BC91" s="199"/>
      <c r="BD91" s="199"/>
      <c r="BE91" s="199"/>
      <c r="BF91" s="199"/>
      <c r="BG91" s="199"/>
      <c r="BH91" s="193" t="str">
        <f t="shared" si="26"/>
        <v/>
      </c>
      <c r="BI91" s="199"/>
      <c r="BJ91" s="199"/>
      <c r="BK91" s="199"/>
      <c r="BL91" s="199"/>
      <c r="BM91" s="199"/>
      <c r="BN91" s="199"/>
      <c r="BO91" s="193" t="str">
        <f t="shared" si="27"/>
        <v/>
      </c>
      <c r="BP91" s="199"/>
      <c r="BQ91" s="199"/>
      <c r="BR91" s="199"/>
      <c r="BS91" s="199"/>
      <c r="BT91" s="199"/>
      <c r="BU91" s="199"/>
      <c r="BV91" s="193" t="str">
        <f t="shared" si="28"/>
        <v/>
      </c>
      <c r="BW91" s="199"/>
      <c r="BX91" s="199"/>
      <c r="BY91" s="199"/>
      <c r="BZ91" s="199"/>
      <c r="CA91" s="199"/>
      <c r="CB91" s="199"/>
      <c r="CC91" s="193" t="str">
        <f t="shared" si="29"/>
        <v/>
      </c>
      <c r="CD91" s="199"/>
      <c r="CE91" s="199"/>
      <c r="CF91" s="199"/>
      <c r="CG91" s="199"/>
      <c r="CH91" s="199"/>
      <c r="CI91" s="199"/>
      <c r="CJ91" s="193" t="str">
        <f t="shared" si="30"/>
        <v/>
      </c>
      <c r="CK91" s="199"/>
      <c r="CL91" s="199"/>
      <c r="CM91" s="199"/>
      <c r="CN91" s="199"/>
      <c r="CO91" s="199"/>
      <c r="CP91" s="199"/>
      <c r="CQ91" s="193" t="str">
        <f t="shared" si="31"/>
        <v/>
      </c>
      <c r="CR91" s="199"/>
      <c r="CS91" s="199"/>
      <c r="CT91" s="199"/>
      <c r="CU91" s="199"/>
      <c r="CV91" s="199"/>
      <c r="CW91" s="199"/>
      <c r="CX91" s="193" t="str">
        <f t="shared" si="32"/>
        <v/>
      </c>
      <c r="CY91" s="199"/>
      <c r="CZ91" s="199"/>
      <c r="DA91" s="199"/>
      <c r="DB91" s="199"/>
      <c r="DC91" s="199"/>
      <c r="DD91" s="199"/>
      <c r="DE91" s="193" t="str">
        <f t="shared" si="33"/>
        <v/>
      </c>
      <c r="DF91" s="199"/>
      <c r="DG91" s="199"/>
      <c r="DH91" s="199"/>
      <c r="DI91" s="199"/>
      <c r="DJ91" s="199"/>
      <c r="DK91" s="199"/>
      <c r="DL91" s="193" t="str">
        <f t="shared" si="34"/>
        <v/>
      </c>
      <c r="DM91" s="199"/>
      <c r="DN91" s="199"/>
      <c r="DO91" s="199"/>
      <c r="DP91" s="199"/>
      <c r="DQ91" s="199"/>
      <c r="DR91" s="199"/>
      <c r="DS91" s="193" t="str">
        <f t="shared" si="35"/>
        <v/>
      </c>
      <c r="DT91" s="194" t="str">
        <f t="shared" si="36"/>
        <v/>
      </c>
      <c r="DU91" s="195" t="str">
        <f t="shared" si="37"/>
        <v/>
      </c>
      <c r="DV91" s="196" t="str">
        <f>IF(OR(C91="",E91=""),"",RANK(DT91,$DT$9:$DT$408)+COUNTIF(DT$9:DT91,DT91)-1)</f>
        <v/>
      </c>
      <c r="DW91" s="173"/>
    </row>
    <row r="92" spans="1:127" ht="20.100000000000001" customHeight="1">
      <c r="A92" s="173"/>
      <c r="B92" s="190" t="str">
        <f>BIODATA_SISWA!B93</f>
        <v/>
      </c>
      <c r="C92" s="191" t="str">
        <f>IF(BIODATA_SISWA!C93="","",BIODATA_SISWA!C93)</f>
        <v/>
      </c>
      <c r="D92" s="191" t="str">
        <f>IF(BIODATA_SISWA!L93="","",BIODATA_SISWA!L93)</f>
        <v/>
      </c>
      <c r="E92" s="199"/>
      <c r="F92" s="199"/>
      <c r="G92" s="199"/>
      <c r="H92" s="199"/>
      <c r="I92" s="199"/>
      <c r="J92" s="199"/>
      <c r="K92" s="193" t="str">
        <f t="shared" si="19"/>
        <v/>
      </c>
      <c r="L92" s="199"/>
      <c r="M92" s="199"/>
      <c r="N92" s="199"/>
      <c r="O92" s="199"/>
      <c r="P92" s="199"/>
      <c r="Q92" s="199"/>
      <c r="R92" s="193" t="str">
        <f t="shared" si="20"/>
        <v/>
      </c>
      <c r="S92" s="199"/>
      <c r="T92" s="199"/>
      <c r="U92" s="199"/>
      <c r="V92" s="199"/>
      <c r="W92" s="199"/>
      <c r="X92" s="199"/>
      <c r="Y92" s="193" t="str">
        <f t="shared" si="21"/>
        <v/>
      </c>
      <c r="Z92" s="199"/>
      <c r="AA92" s="199"/>
      <c r="AB92" s="199"/>
      <c r="AC92" s="199"/>
      <c r="AD92" s="199"/>
      <c r="AE92" s="199"/>
      <c r="AF92" s="193" t="str">
        <f t="shared" si="22"/>
        <v/>
      </c>
      <c r="AG92" s="199"/>
      <c r="AH92" s="199"/>
      <c r="AI92" s="199"/>
      <c r="AJ92" s="199"/>
      <c r="AK92" s="199"/>
      <c r="AL92" s="199"/>
      <c r="AM92" s="193" t="str">
        <f t="shared" si="23"/>
        <v/>
      </c>
      <c r="AN92" s="199"/>
      <c r="AO92" s="199"/>
      <c r="AP92" s="199"/>
      <c r="AQ92" s="199"/>
      <c r="AR92" s="199"/>
      <c r="AS92" s="199"/>
      <c r="AT92" s="193" t="str">
        <f t="shared" si="24"/>
        <v/>
      </c>
      <c r="AU92" s="199"/>
      <c r="AV92" s="199"/>
      <c r="AW92" s="199"/>
      <c r="AX92" s="199"/>
      <c r="AY92" s="199"/>
      <c r="AZ92" s="199"/>
      <c r="BA92" s="193" t="str">
        <f t="shared" si="25"/>
        <v/>
      </c>
      <c r="BB92" s="199"/>
      <c r="BC92" s="199"/>
      <c r="BD92" s="199"/>
      <c r="BE92" s="199"/>
      <c r="BF92" s="199"/>
      <c r="BG92" s="199"/>
      <c r="BH92" s="193" t="str">
        <f t="shared" si="26"/>
        <v/>
      </c>
      <c r="BI92" s="199"/>
      <c r="BJ92" s="199"/>
      <c r="BK92" s="199"/>
      <c r="BL92" s="199"/>
      <c r="BM92" s="199"/>
      <c r="BN92" s="199"/>
      <c r="BO92" s="193" t="str">
        <f t="shared" si="27"/>
        <v/>
      </c>
      <c r="BP92" s="199"/>
      <c r="BQ92" s="199"/>
      <c r="BR92" s="199"/>
      <c r="BS92" s="199"/>
      <c r="BT92" s="199"/>
      <c r="BU92" s="199"/>
      <c r="BV92" s="193" t="str">
        <f t="shared" si="28"/>
        <v/>
      </c>
      <c r="BW92" s="199"/>
      <c r="BX92" s="199"/>
      <c r="BY92" s="199"/>
      <c r="BZ92" s="199"/>
      <c r="CA92" s="199"/>
      <c r="CB92" s="199"/>
      <c r="CC92" s="193" t="str">
        <f t="shared" si="29"/>
        <v/>
      </c>
      <c r="CD92" s="199"/>
      <c r="CE92" s="199"/>
      <c r="CF92" s="199"/>
      <c r="CG92" s="199"/>
      <c r="CH92" s="199"/>
      <c r="CI92" s="199"/>
      <c r="CJ92" s="193" t="str">
        <f t="shared" si="30"/>
        <v/>
      </c>
      <c r="CK92" s="199"/>
      <c r="CL92" s="199"/>
      <c r="CM92" s="199"/>
      <c r="CN92" s="199"/>
      <c r="CO92" s="199"/>
      <c r="CP92" s="199"/>
      <c r="CQ92" s="193" t="str">
        <f t="shared" si="31"/>
        <v/>
      </c>
      <c r="CR92" s="199"/>
      <c r="CS92" s="199"/>
      <c r="CT92" s="199"/>
      <c r="CU92" s="199"/>
      <c r="CV92" s="199"/>
      <c r="CW92" s="199"/>
      <c r="CX92" s="193" t="str">
        <f t="shared" si="32"/>
        <v/>
      </c>
      <c r="CY92" s="199"/>
      <c r="CZ92" s="199"/>
      <c r="DA92" s="199"/>
      <c r="DB92" s="199"/>
      <c r="DC92" s="199"/>
      <c r="DD92" s="199"/>
      <c r="DE92" s="193" t="str">
        <f t="shared" si="33"/>
        <v/>
      </c>
      <c r="DF92" s="199"/>
      <c r="DG92" s="199"/>
      <c r="DH92" s="199"/>
      <c r="DI92" s="199"/>
      <c r="DJ92" s="199"/>
      <c r="DK92" s="199"/>
      <c r="DL92" s="193" t="str">
        <f t="shared" si="34"/>
        <v/>
      </c>
      <c r="DM92" s="199"/>
      <c r="DN92" s="199"/>
      <c r="DO92" s="199"/>
      <c r="DP92" s="199"/>
      <c r="DQ92" s="199"/>
      <c r="DR92" s="199"/>
      <c r="DS92" s="193" t="str">
        <f t="shared" si="35"/>
        <v/>
      </c>
      <c r="DT92" s="194" t="str">
        <f t="shared" si="36"/>
        <v/>
      </c>
      <c r="DU92" s="195" t="str">
        <f t="shared" si="37"/>
        <v/>
      </c>
      <c r="DV92" s="196" t="str">
        <f>IF(OR(C92="",E92=""),"",RANK(DT92,$DT$9:$DT$408)+COUNTIF(DT$9:DT92,DT92)-1)</f>
        <v/>
      </c>
      <c r="DW92" s="173"/>
    </row>
    <row r="93" spans="1:127" ht="20.100000000000001" customHeight="1">
      <c r="A93" s="173"/>
      <c r="B93" s="190" t="str">
        <f>BIODATA_SISWA!B94</f>
        <v/>
      </c>
      <c r="C93" s="191" t="str">
        <f>IF(BIODATA_SISWA!C94="","",BIODATA_SISWA!C94)</f>
        <v/>
      </c>
      <c r="D93" s="191" t="str">
        <f>IF(BIODATA_SISWA!L94="","",BIODATA_SISWA!L94)</f>
        <v/>
      </c>
      <c r="E93" s="199"/>
      <c r="F93" s="199"/>
      <c r="G93" s="199"/>
      <c r="H93" s="199"/>
      <c r="I93" s="199"/>
      <c r="J93" s="199"/>
      <c r="K93" s="193" t="str">
        <f t="shared" si="19"/>
        <v/>
      </c>
      <c r="L93" s="199"/>
      <c r="M93" s="199"/>
      <c r="N93" s="199"/>
      <c r="O93" s="199"/>
      <c r="P93" s="199"/>
      <c r="Q93" s="199"/>
      <c r="R93" s="193" t="str">
        <f t="shared" si="20"/>
        <v/>
      </c>
      <c r="S93" s="199"/>
      <c r="T93" s="199"/>
      <c r="U93" s="199"/>
      <c r="V93" s="199"/>
      <c r="W93" s="199"/>
      <c r="X93" s="199"/>
      <c r="Y93" s="193" t="str">
        <f t="shared" si="21"/>
        <v/>
      </c>
      <c r="Z93" s="199"/>
      <c r="AA93" s="199"/>
      <c r="AB93" s="199"/>
      <c r="AC93" s="199"/>
      <c r="AD93" s="199"/>
      <c r="AE93" s="199"/>
      <c r="AF93" s="193" t="str">
        <f t="shared" si="22"/>
        <v/>
      </c>
      <c r="AG93" s="199"/>
      <c r="AH93" s="199"/>
      <c r="AI93" s="199"/>
      <c r="AJ93" s="199"/>
      <c r="AK93" s="199"/>
      <c r="AL93" s="199"/>
      <c r="AM93" s="193" t="str">
        <f t="shared" si="23"/>
        <v/>
      </c>
      <c r="AN93" s="199"/>
      <c r="AO93" s="199"/>
      <c r="AP93" s="199"/>
      <c r="AQ93" s="199"/>
      <c r="AR93" s="199"/>
      <c r="AS93" s="199"/>
      <c r="AT93" s="193" t="str">
        <f t="shared" si="24"/>
        <v/>
      </c>
      <c r="AU93" s="199"/>
      <c r="AV93" s="199"/>
      <c r="AW93" s="199"/>
      <c r="AX93" s="199"/>
      <c r="AY93" s="199"/>
      <c r="AZ93" s="199"/>
      <c r="BA93" s="193" t="str">
        <f t="shared" si="25"/>
        <v/>
      </c>
      <c r="BB93" s="199"/>
      <c r="BC93" s="199"/>
      <c r="BD93" s="199"/>
      <c r="BE93" s="199"/>
      <c r="BF93" s="199"/>
      <c r="BG93" s="199"/>
      <c r="BH93" s="193" t="str">
        <f t="shared" si="26"/>
        <v/>
      </c>
      <c r="BI93" s="199"/>
      <c r="BJ93" s="199"/>
      <c r="BK93" s="199"/>
      <c r="BL93" s="199"/>
      <c r="BM93" s="199"/>
      <c r="BN93" s="199"/>
      <c r="BO93" s="193" t="str">
        <f t="shared" si="27"/>
        <v/>
      </c>
      <c r="BP93" s="199"/>
      <c r="BQ93" s="199"/>
      <c r="BR93" s="199"/>
      <c r="BS93" s="199"/>
      <c r="BT93" s="199"/>
      <c r="BU93" s="199"/>
      <c r="BV93" s="193" t="str">
        <f t="shared" si="28"/>
        <v/>
      </c>
      <c r="BW93" s="199"/>
      <c r="BX93" s="199"/>
      <c r="BY93" s="199"/>
      <c r="BZ93" s="199"/>
      <c r="CA93" s="199"/>
      <c r="CB93" s="199"/>
      <c r="CC93" s="193" t="str">
        <f t="shared" si="29"/>
        <v/>
      </c>
      <c r="CD93" s="199"/>
      <c r="CE93" s="199"/>
      <c r="CF93" s="199"/>
      <c r="CG93" s="199"/>
      <c r="CH93" s="199"/>
      <c r="CI93" s="199"/>
      <c r="CJ93" s="193" t="str">
        <f t="shared" si="30"/>
        <v/>
      </c>
      <c r="CK93" s="199"/>
      <c r="CL93" s="199"/>
      <c r="CM93" s="199"/>
      <c r="CN93" s="199"/>
      <c r="CO93" s="199"/>
      <c r="CP93" s="199"/>
      <c r="CQ93" s="193" t="str">
        <f t="shared" si="31"/>
        <v/>
      </c>
      <c r="CR93" s="199"/>
      <c r="CS93" s="199"/>
      <c r="CT93" s="199"/>
      <c r="CU93" s="199"/>
      <c r="CV93" s="199"/>
      <c r="CW93" s="199"/>
      <c r="CX93" s="193" t="str">
        <f t="shared" si="32"/>
        <v/>
      </c>
      <c r="CY93" s="199"/>
      <c r="CZ93" s="199"/>
      <c r="DA93" s="199"/>
      <c r="DB93" s="199"/>
      <c r="DC93" s="199"/>
      <c r="DD93" s="199"/>
      <c r="DE93" s="193" t="str">
        <f t="shared" si="33"/>
        <v/>
      </c>
      <c r="DF93" s="199"/>
      <c r="DG93" s="199"/>
      <c r="DH93" s="199"/>
      <c r="DI93" s="199"/>
      <c r="DJ93" s="199"/>
      <c r="DK93" s="199"/>
      <c r="DL93" s="193" t="str">
        <f t="shared" si="34"/>
        <v/>
      </c>
      <c r="DM93" s="199"/>
      <c r="DN93" s="199"/>
      <c r="DO93" s="199"/>
      <c r="DP93" s="199"/>
      <c r="DQ93" s="199"/>
      <c r="DR93" s="199"/>
      <c r="DS93" s="193" t="str">
        <f t="shared" si="35"/>
        <v/>
      </c>
      <c r="DT93" s="194" t="str">
        <f t="shared" si="36"/>
        <v/>
      </c>
      <c r="DU93" s="195" t="str">
        <f t="shared" si="37"/>
        <v/>
      </c>
      <c r="DV93" s="196" t="str">
        <f>IF(OR(C93="",E93=""),"",RANK(DT93,$DT$9:$DT$408)+COUNTIF(DT$9:DT93,DT93)-1)</f>
        <v/>
      </c>
      <c r="DW93" s="173"/>
    </row>
    <row r="94" spans="1:127" ht="20.100000000000001" customHeight="1">
      <c r="A94" s="173"/>
      <c r="B94" s="190" t="str">
        <f>BIODATA_SISWA!B95</f>
        <v/>
      </c>
      <c r="C94" s="191" t="str">
        <f>IF(BIODATA_SISWA!C95="","",BIODATA_SISWA!C95)</f>
        <v/>
      </c>
      <c r="D94" s="191" t="str">
        <f>IF(BIODATA_SISWA!L95="","",BIODATA_SISWA!L95)</f>
        <v/>
      </c>
      <c r="E94" s="199"/>
      <c r="F94" s="199"/>
      <c r="G94" s="199"/>
      <c r="H94" s="199"/>
      <c r="I94" s="199"/>
      <c r="J94" s="199"/>
      <c r="K94" s="193" t="str">
        <f t="shared" si="19"/>
        <v/>
      </c>
      <c r="L94" s="199"/>
      <c r="M94" s="199"/>
      <c r="N94" s="199"/>
      <c r="O94" s="199"/>
      <c r="P94" s="199"/>
      <c r="Q94" s="199"/>
      <c r="R94" s="193" t="str">
        <f t="shared" si="20"/>
        <v/>
      </c>
      <c r="S94" s="199"/>
      <c r="T94" s="199"/>
      <c r="U94" s="199"/>
      <c r="V94" s="199"/>
      <c r="W94" s="199"/>
      <c r="X94" s="199"/>
      <c r="Y94" s="193" t="str">
        <f t="shared" si="21"/>
        <v/>
      </c>
      <c r="Z94" s="199"/>
      <c r="AA94" s="199"/>
      <c r="AB94" s="199"/>
      <c r="AC94" s="199"/>
      <c r="AD94" s="199"/>
      <c r="AE94" s="199"/>
      <c r="AF94" s="193" t="str">
        <f t="shared" si="22"/>
        <v/>
      </c>
      <c r="AG94" s="199"/>
      <c r="AH94" s="199"/>
      <c r="AI94" s="199"/>
      <c r="AJ94" s="199"/>
      <c r="AK94" s="199"/>
      <c r="AL94" s="199"/>
      <c r="AM94" s="193" t="str">
        <f t="shared" si="23"/>
        <v/>
      </c>
      <c r="AN94" s="199"/>
      <c r="AO94" s="199"/>
      <c r="AP94" s="199"/>
      <c r="AQ94" s="199"/>
      <c r="AR94" s="199"/>
      <c r="AS94" s="199"/>
      <c r="AT94" s="193" t="str">
        <f t="shared" si="24"/>
        <v/>
      </c>
      <c r="AU94" s="199"/>
      <c r="AV94" s="199"/>
      <c r="AW94" s="199"/>
      <c r="AX94" s="199"/>
      <c r="AY94" s="199"/>
      <c r="AZ94" s="199"/>
      <c r="BA94" s="193" t="str">
        <f t="shared" si="25"/>
        <v/>
      </c>
      <c r="BB94" s="199"/>
      <c r="BC94" s="199"/>
      <c r="BD94" s="199"/>
      <c r="BE94" s="199"/>
      <c r="BF94" s="199"/>
      <c r="BG94" s="199"/>
      <c r="BH94" s="193" t="str">
        <f t="shared" si="26"/>
        <v/>
      </c>
      <c r="BI94" s="199"/>
      <c r="BJ94" s="199"/>
      <c r="BK94" s="199"/>
      <c r="BL94" s="199"/>
      <c r="BM94" s="199"/>
      <c r="BN94" s="199"/>
      <c r="BO94" s="193" t="str">
        <f t="shared" si="27"/>
        <v/>
      </c>
      <c r="BP94" s="199"/>
      <c r="BQ94" s="199"/>
      <c r="BR94" s="199"/>
      <c r="BS94" s="199"/>
      <c r="BT94" s="199"/>
      <c r="BU94" s="199"/>
      <c r="BV94" s="193" t="str">
        <f t="shared" si="28"/>
        <v/>
      </c>
      <c r="BW94" s="199"/>
      <c r="BX94" s="199"/>
      <c r="BY94" s="199"/>
      <c r="BZ94" s="199"/>
      <c r="CA94" s="199"/>
      <c r="CB94" s="199"/>
      <c r="CC94" s="193" t="str">
        <f t="shared" si="29"/>
        <v/>
      </c>
      <c r="CD94" s="199"/>
      <c r="CE94" s="199"/>
      <c r="CF94" s="199"/>
      <c r="CG94" s="199"/>
      <c r="CH94" s="199"/>
      <c r="CI94" s="199"/>
      <c r="CJ94" s="193" t="str">
        <f t="shared" si="30"/>
        <v/>
      </c>
      <c r="CK94" s="199"/>
      <c r="CL94" s="199"/>
      <c r="CM94" s="199"/>
      <c r="CN94" s="199"/>
      <c r="CO94" s="199"/>
      <c r="CP94" s="199"/>
      <c r="CQ94" s="193" t="str">
        <f t="shared" si="31"/>
        <v/>
      </c>
      <c r="CR94" s="199"/>
      <c r="CS94" s="199"/>
      <c r="CT94" s="199"/>
      <c r="CU94" s="199"/>
      <c r="CV94" s="199"/>
      <c r="CW94" s="199"/>
      <c r="CX94" s="193" t="str">
        <f t="shared" si="32"/>
        <v/>
      </c>
      <c r="CY94" s="199"/>
      <c r="CZ94" s="199"/>
      <c r="DA94" s="199"/>
      <c r="DB94" s="199"/>
      <c r="DC94" s="199"/>
      <c r="DD94" s="199"/>
      <c r="DE94" s="193" t="str">
        <f t="shared" si="33"/>
        <v/>
      </c>
      <c r="DF94" s="199"/>
      <c r="DG94" s="199"/>
      <c r="DH94" s="199"/>
      <c r="DI94" s="199"/>
      <c r="DJ94" s="199"/>
      <c r="DK94" s="199"/>
      <c r="DL94" s="193" t="str">
        <f t="shared" si="34"/>
        <v/>
      </c>
      <c r="DM94" s="199"/>
      <c r="DN94" s="199"/>
      <c r="DO94" s="199"/>
      <c r="DP94" s="199"/>
      <c r="DQ94" s="199"/>
      <c r="DR94" s="199"/>
      <c r="DS94" s="193" t="str">
        <f t="shared" si="35"/>
        <v/>
      </c>
      <c r="DT94" s="194" t="str">
        <f t="shared" si="36"/>
        <v/>
      </c>
      <c r="DU94" s="195" t="str">
        <f t="shared" si="37"/>
        <v/>
      </c>
      <c r="DV94" s="196" t="str">
        <f>IF(OR(C94="",E94=""),"",RANK(DT94,$DT$9:$DT$408)+COUNTIF(DT$9:DT94,DT94)-1)</f>
        <v/>
      </c>
      <c r="DW94" s="173"/>
    </row>
    <row r="95" spans="1:127" ht="20.100000000000001" customHeight="1">
      <c r="A95" s="173"/>
      <c r="B95" s="190" t="str">
        <f>BIODATA_SISWA!B96</f>
        <v/>
      </c>
      <c r="C95" s="191" t="str">
        <f>IF(BIODATA_SISWA!C96="","",BIODATA_SISWA!C96)</f>
        <v/>
      </c>
      <c r="D95" s="191" t="str">
        <f>IF(BIODATA_SISWA!L96="","",BIODATA_SISWA!L96)</f>
        <v/>
      </c>
      <c r="E95" s="199"/>
      <c r="F95" s="199"/>
      <c r="G95" s="199"/>
      <c r="H95" s="199"/>
      <c r="I95" s="199"/>
      <c r="J95" s="199"/>
      <c r="K95" s="193" t="str">
        <f t="shared" si="19"/>
        <v/>
      </c>
      <c r="L95" s="199"/>
      <c r="M95" s="199"/>
      <c r="N95" s="199"/>
      <c r="O95" s="199"/>
      <c r="P95" s="199"/>
      <c r="Q95" s="199"/>
      <c r="R95" s="193" t="str">
        <f t="shared" si="20"/>
        <v/>
      </c>
      <c r="S95" s="199"/>
      <c r="T95" s="199"/>
      <c r="U95" s="199"/>
      <c r="V95" s="199"/>
      <c r="W95" s="199"/>
      <c r="X95" s="199"/>
      <c r="Y95" s="193" t="str">
        <f t="shared" si="21"/>
        <v/>
      </c>
      <c r="Z95" s="199"/>
      <c r="AA95" s="199"/>
      <c r="AB95" s="199"/>
      <c r="AC95" s="199"/>
      <c r="AD95" s="199"/>
      <c r="AE95" s="199"/>
      <c r="AF95" s="193" t="str">
        <f t="shared" si="22"/>
        <v/>
      </c>
      <c r="AG95" s="199"/>
      <c r="AH95" s="199"/>
      <c r="AI95" s="199"/>
      <c r="AJ95" s="199"/>
      <c r="AK95" s="199"/>
      <c r="AL95" s="199"/>
      <c r="AM95" s="193" t="str">
        <f t="shared" si="23"/>
        <v/>
      </c>
      <c r="AN95" s="199"/>
      <c r="AO95" s="199"/>
      <c r="AP95" s="199"/>
      <c r="AQ95" s="199"/>
      <c r="AR95" s="199"/>
      <c r="AS95" s="199"/>
      <c r="AT95" s="193" t="str">
        <f t="shared" si="24"/>
        <v/>
      </c>
      <c r="AU95" s="199"/>
      <c r="AV95" s="199"/>
      <c r="AW95" s="199"/>
      <c r="AX95" s="199"/>
      <c r="AY95" s="199"/>
      <c r="AZ95" s="199"/>
      <c r="BA95" s="193" t="str">
        <f t="shared" si="25"/>
        <v/>
      </c>
      <c r="BB95" s="199"/>
      <c r="BC95" s="199"/>
      <c r="BD95" s="199"/>
      <c r="BE95" s="199"/>
      <c r="BF95" s="199"/>
      <c r="BG95" s="199"/>
      <c r="BH95" s="193" t="str">
        <f t="shared" si="26"/>
        <v/>
      </c>
      <c r="BI95" s="199"/>
      <c r="BJ95" s="199"/>
      <c r="BK95" s="199"/>
      <c r="BL95" s="199"/>
      <c r="BM95" s="199"/>
      <c r="BN95" s="199"/>
      <c r="BO95" s="193" t="str">
        <f t="shared" si="27"/>
        <v/>
      </c>
      <c r="BP95" s="199"/>
      <c r="BQ95" s="199"/>
      <c r="BR95" s="199"/>
      <c r="BS95" s="199"/>
      <c r="BT95" s="199"/>
      <c r="BU95" s="199"/>
      <c r="BV95" s="193" t="str">
        <f t="shared" si="28"/>
        <v/>
      </c>
      <c r="BW95" s="199"/>
      <c r="BX95" s="199"/>
      <c r="BY95" s="199"/>
      <c r="BZ95" s="199"/>
      <c r="CA95" s="199"/>
      <c r="CB95" s="199"/>
      <c r="CC95" s="193" t="str">
        <f t="shared" si="29"/>
        <v/>
      </c>
      <c r="CD95" s="199"/>
      <c r="CE95" s="199"/>
      <c r="CF95" s="199"/>
      <c r="CG95" s="199"/>
      <c r="CH95" s="199"/>
      <c r="CI95" s="199"/>
      <c r="CJ95" s="193" t="str">
        <f t="shared" si="30"/>
        <v/>
      </c>
      <c r="CK95" s="199"/>
      <c r="CL95" s="199"/>
      <c r="CM95" s="199"/>
      <c r="CN95" s="199"/>
      <c r="CO95" s="199"/>
      <c r="CP95" s="199"/>
      <c r="CQ95" s="193" t="str">
        <f t="shared" si="31"/>
        <v/>
      </c>
      <c r="CR95" s="199"/>
      <c r="CS95" s="199"/>
      <c r="CT95" s="199"/>
      <c r="CU95" s="199"/>
      <c r="CV95" s="199"/>
      <c r="CW95" s="199"/>
      <c r="CX95" s="193" t="str">
        <f t="shared" si="32"/>
        <v/>
      </c>
      <c r="CY95" s="199"/>
      <c r="CZ95" s="199"/>
      <c r="DA95" s="199"/>
      <c r="DB95" s="199"/>
      <c r="DC95" s="199"/>
      <c r="DD95" s="199"/>
      <c r="DE95" s="193" t="str">
        <f t="shared" si="33"/>
        <v/>
      </c>
      <c r="DF95" s="199"/>
      <c r="DG95" s="199"/>
      <c r="DH95" s="199"/>
      <c r="DI95" s="199"/>
      <c r="DJ95" s="199"/>
      <c r="DK95" s="199"/>
      <c r="DL95" s="193" t="str">
        <f t="shared" si="34"/>
        <v/>
      </c>
      <c r="DM95" s="199"/>
      <c r="DN95" s="199"/>
      <c r="DO95" s="199"/>
      <c r="DP95" s="199"/>
      <c r="DQ95" s="199"/>
      <c r="DR95" s="199"/>
      <c r="DS95" s="193" t="str">
        <f t="shared" si="35"/>
        <v/>
      </c>
      <c r="DT95" s="194" t="str">
        <f t="shared" si="36"/>
        <v/>
      </c>
      <c r="DU95" s="195" t="str">
        <f t="shared" si="37"/>
        <v/>
      </c>
      <c r="DV95" s="196" t="str">
        <f>IF(OR(C95="",E95=""),"",RANK(DT95,$DT$9:$DT$408)+COUNTIF(DT$9:DT95,DT95)-1)</f>
        <v/>
      </c>
      <c r="DW95" s="173"/>
    </row>
    <row r="96" spans="1:127" ht="20.100000000000001" customHeight="1">
      <c r="A96" s="173"/>
      <c r="B96" s="190" t="str">
        <f>BIODATA_SISWA!B97</f>
        <v/>
      </c>
      <c r="C96" s="191" t="str">
        <f>IF(BIODATA_SISWA!C97="","",BIODATA_SISWA!C97)</f>
        <v/>
      </c>
      <c r="D96" s="191" t="str">
        <f>IF(BIODATA_SISWA!L97="","",BIODATA_SISWA!L97)</f>
        <v/>
      </c>
      <c r="E96" s="199"/>
      <c r="F96" s="199"/>
      <c r="G96" s="199"/>
      <c r="H96" s="199"/>
      <c r="I96" s="199"/>
      <c r="J96" s="199"/>
      <c r="K96" s="193" t="str">
        <f t="shared" si="19"/>
        <v/>
      </c>
      <c r="L96" s="199"/>
      <c r="M96" s="199"/>
      <c r="N96" s="199"/>
      <c r="O96" s="199"/>
      <c r="P96" s="199"/>
      <c r="Q96" s="199"/>
      <c r="R96" s="193" t="str">
        <f t="shared" si="20"/>
        <v/>
      </c>
      <c r="S96" s="199"/>
      <c r="T96" s="199"/>
      <c r="U96" s="199"/>
      <c r="V96" s="199"/>
      <c r="W96" s="199"/>
      <c r="X96" s="199"/>
      <c r="Y96" s="193" t="str">
        <f t="shared" si="21"/>
        <v/>
      </c>
      <c r="Z96" s="199"/>
      <c r="AA96" s="199"/>
      <c r="AB96" s="199"/>
      <c r="AC96" s="199"/>
      <c r="AD96" s="199"/>
      <c r="AE96" s="199"/>
      <c r="AF96" s="193" t="str">
        <f t="shared" si="22"/>
        <v/>
      </c>
      <c r="AG96" s="199"/>
      <c r="AH96" s="199"/>
      <c r="AI96" s="199"/>
      <c r="AJ96" s="199"/>
      <c r="AK96" s="199"/>
      <c r="AL96" s="199"/>
      <c r="AM96" s="193" t="str">
        <f t="shared" si="23"/>
        <v/>
      </c>
      <c r="AN96" s="199"/>
      <c r="AO96" s="199"/>
      <c r="AP96" s="199"/>
      <c r="AQ96" s="199"/>
      <c r="AR96" s="199"/>
      <c r="AS96" s="199"/>
      <c r="AT96" s="193" t="str">
        <f t="shared" si="24"/>
        <v/>
      </c>
      <c r="AU96" s="199"/>
      <c r="AV96" s="199"/>
      <c r="AW96" s="199"/>
      <c r="AX96" s="199"/>
      <c r="AY96" s="199"/>
      <c r="AZ96" s="199"/>
      <c r="BA96" s="193" t="str">
        <f t="shared" si="25"/>
        <v/>
      </c>
      <c r="BB96" s="199"/>
      <c r="BC96" s="199"/>
      <c r="BD96" s="199"/>
      <c r="BE96" s="199"/>
      <c r="BF96" s="199"/>
      <c r="BG96" s="199"/>
      <c r="BH96" s="193" t="str">
        <f t="shared" si="26"/>
        <v/>
      </c>
      <c r="BI96" s="199"/>
      <c r="BJ96" s="199"/>
      <c r="BK96" s="199"/>
      <c r="BL96" s="199"/>
      <c r="BM96" s="199"/>
      <c r="BN96" s="199"/>
      <c r="BO96" s="193" t="str">
        <f t="shared" si="27"/>
        <v/>
      </c>
      <c r="BP96" s="199"/>
      <c r="BQ96" s="199"/>
      <c r="BR96" s="199"/>
      <c r="BS96" s="199"/>
      <c r="BT96" s="199"/>
      <c r="BU96" s="199"/>
      <c r="BV96" s="193" t="str">
        <f t="shared" si="28"/>
        <v/>
      </c>
      <c r="BW96" s="199"/>
      <c r="BX96" s="199"/>
      <c r="BY96" s="199"/>
      <c r="BZ96" s="199"/>
      <c r="CA96" s="199"/>
      <c r="CB96" s="199"/>
      <c r="CC96" s="193" t="str">
        <f t="shared" si="29"/>
        <v/>
      </c>
      <c r="CD96" s="199"/>
      <c r="CE96" s="199"/>
      <c r="CF96" s="199"/>
      <c r="CG96" s="199"/>
      <c r="CH96" s="199"/>
      <c r="CI96" s="199"/>
      <c r="CJ96" s="193" t="str">
        <f t="shared" si="30"/>
        <v/>
      </c>
      <c r="CK96" s="199"/>
      <c r="CL96" s="199"/>
      <c r="CM96" s="199"/>
      <c r="CN96" s="199"/>
      <c r="CO96" s="199"/>
      <c r="CP96" s="199"/>
      <c r="CQ96" s="193" t="str">
        <f t="shared" si="31"/>
        <v/>
      </c>
      <c r="CR96" s="199"/>
      <c r="CS96" s="199"/>
      <c r="CT96" s="199"/>
      <c r="CU96" s="199"/>
      <c r="CV96" s="199"/>
      <c r="CW96" s="199"/>
      <c r="CX96" s="193" t="str">
        <f t="shared" si="32"/>
        <v/>
      </c>
      <c r="CY96" s="199"/>
      <c r="CZ96" s="199"/>
      <c r="DA96" s="199"/>
      <c r="DB96" s="199"/>
      <c r="DC96" s="199"/>
      <c r="DD96" s="199"/>
      <c r="DE96" s="193" t="str">
        <f t="shared" si="33"/>
        <v/>
      </c>
      <c r="DF96" s="199"/>
      <c r="DG96" s="199"/>
      <c r="DH96" s="199"/>
      <c r="DI96" s="199"/>
      <c r="DJ96" s="199"/>
      <c r="DK96" s="199"/>
      <c r="DL96" s="193" t="str">
        <f t="shared" si="34"/>
        <v/>
      </c>
      <c r="DM96" s="199"/>
      <c r="DN96" s="199"/>
      <c r="DO96" s="199"/>
      <c r="DP96" s="199"/>
      <c r="DQ96" s="199"/>
      <c r="DR96" s="199"/>
      <c r="DS96" s="193" t="str">
        <f t="shared" si="35"/>
        <v/>
      </c>
      <c r="DT96" s="194" t="str">
        <f t="shared" si="36"/>
        <v/>
      </c>
      <c r="DU96" s="195" t="str">
        <f t="shared" si="37"/>
        <v/>
      </c>
      <c r="DV96" s="196" t="str">
        <f>IF(OR(C96="",E96=""),"",RANK(DT96,$DT$9:$DT$408)+COUNTIF(DT$9:DT96,DT96)-1)</f>
        <v/>
      </c>
      <c r="DW96" s="173"/>
    </row>
    <row r="97" spans="1:127" ht="20.100000000000001" customHeight="1">
      <c r="A97" s="173"/>
      <c r="B97" s="190" t="str">
        <f>BIODATA_SISWA!B98</f>
        <v/>
      </c>
      <c r="C97" s="191" t="str">
        <f>IF(BIODATA_SISWA!C98="","",BIODATA_SISWA!C98)</f>
        <v/>
      </c>
      <c r="D97" s="191" t="str">
        <f>IF(BIODATA_SISWA!L98="","",BIODATA_SISWA!L98)</f>
        <v/>
      </c>
      <c r="E97" s="199"/>
      <c r="F97" s="199"/>
      <c r="G97" s="199"/>
      <c r="H97" s="199"/>
      <c r="I97" s="199"/>
      <c r="J97" s="199"/>
      <c r="K97" s="193" t="str">
        <f t="shared" si="19"/>
        <v/>
      </c>
      <c r="L97" s="199"/>
      <c r="M97" s="199"/>
      <c r="N97" s="199"/>
      <c r="O97" s="199"/>
      <c r="P97" s="199"/>
      <c r="Q97" s="199"/>
      <c r="R97" s="193" t="str">
        <f t="shared" si="20"/>
        <v/>
      </c>
      <c r="S97" s="199"/>
      <c r="T97" s="199"/>
      <c r="U97" s="199"/>
      <c r="V97" s="199"/>
      <c r="W97" s="199"/>
      <c r="X97" s="199"/>
      <c r="Y97" s="193" t="str">
        <f t="shared" si="21"/>
        <v/>
      </c>
      <c r="Z97" s="199"/>
      <c r="AA97" s="199"/>
      <c r="AB97" s="199"/>
      <c r="AC97" s="199"/>
      <c r="AD97" s="199"/>
      <c r="AE97" s="199"/>
      <c r="AF97" s="193" t="str">
        <f t="shared" si="22"/>
        <v/>
      </c>
      <c r="AG97" s="199"/>
      <c r="AH97" s="199"/>
      <c r="AI97" s="199"/>
      <c r="AJ97" s="199"/>
      <c r="AK97" s="199"/>
      <c r="AL97" s="199"/>
      <c r="AM97" s="193" t="str">
        <f t="shared" si="23"/>
        <v/>
      </c>
      <c r="AN97" s="199"/>
      <c r="AO97" s="199"/>
      <c r="AP97" s="199"/>
      <c r="AQ97" s="199"/>
      <c r="AR97" s="199"/>
      <c r="AS97" s="199"/>
      <c r="AT97" s="193" t="str">
        <f t="shared" si="24"/>
        <v/>
      </c>
      <c r="AU97" s="199"/>
      <c r="AV97" s="199"/>
      <c r="AW97" s="199"/>
      <c r="AX97" s="199"/>
      <c r="AY97" s="199"/>
      <c r="AZ97" s="199"/>
      <c r="BA97" s="193" t="str">
        <f t="shared" si="25"/>
        <v/>
      </c>
      <c r="BB97" s="199"/>
      <c r="BC97" s="199"/>
      <c r="BD97" s="199"/>
      <c r="BE97" s="199"/>
      <c r="BF97" s="199"/>
      <c r="BG97" s="199"/>
      <c r="BH97" s="193" t="str">
        <f t="shared" si="26"/>
        <v/>
      </c>
      <c r="BI97" s="199"/>
      <c r="BJ97" s="199"/>
      <c r="BK97" s="199"/>
      <c r="BL97" s="199"/>
      <c r="BM97" s="199"/>
      <c r="BN97" s="199"/>
      <c r="BO97" s="193" t="str">
        <f t="shared" si="27"/>
        <v/>
      </c>
      <c r="BP97" s="199"/>
      <c r="BQ97" s="199"/>
      <c r="BR97" s="199"/>
      <c r="BS97" s="199"/>
      <c r="BT97" s="199"/>
      <c r="BU97" s="199"/>
      <c r="BV97" s="193" t="str">
        <f t="shared" si="28"/>
        <v/>
      </c>
      <c r="BW97" s="199"/>
      <c r="BX97" s="199"/>
      <c r="BY97" s="199"/>
      <c r="BZ97" s="199"/>
      <c r="CA97" s="199"/>
      <c r="CB97" s="199"/>
      <c r="CC97" s="193" t="str">
        <f t="shared" si="29"/>
        <v/>
      </c>
      <c r="CD97" s="199"/>
      <c r="CE97" s="199"/>
      <c r="CF97" s="199"/>
      <c r="CG97" s="199"/>
      <c r="CH97" s="199"/>
      <c r="CI97" s="199"/>
      <c r="CJ97" s="193" t="str">
        <f t="shared" si="30"/>
        <v/>
      </c>
      <c r="CK97" s="199"/>
      <c r="CL97" s="199"/>
      <c r="CM97" s="199"/>
      <c r="CN97" s="199"/>
      <c r="CO97" s="199"/>
      <c r="CP97" s="199"/>
      <c r="CQ97" s="193" t="str">
        <f t="shared" si="31"/>
        <v/>
      </c>
      <c r="CR97" s="199"/>
      <c r="CS97" s="199"/>
      <c r="CT97" s="199"/>
      <c r="CU97" s="199"/>
      <c r="CV97" s="199"/>
      <c r="CW97" s="199"/>
      <c r="CX97" s="193" t="str">
        <f t="shared" si="32"/>
        <v/>
      </c>
      <c r="CY97" s="199"/>
      <c r="CZ97" s="199"/>
      <c r="DA97" s="199"/>
      <c r="DB97" s="199"/>
      <c r="DC97" s="199"/>
      <c r="DD97" s="199"/>
      <c r="DE97" s="193" t="str">
        <f t="shared" si="33"/>
        <v/>
      </c>
      <c r="DF97" s="199"/>
      <c r="DG97" s="199"/>
      <c r="DH97" s="199"/>
      <c r="DI97" s="199"/>
      <c r="DJ97" s="199"/>
      <c r="DK97" s="199"/>
      <c r="DL97" s="193" t="str">
        <f t="shared" si="34"/>
        <v/>
      </c>
      <c r="DM97" s="199"/>
      <c r="DN97" s="199"/>
      <c r="DO97" s="199"/>
      <c r="DP97" s="199"/>
      <c r="DQ97" s="199"/>
      <c r="DR97" s="199"/>
      <c r="DS97" s="193" t="str">
        <f t="shared" si="35"/>
        <v/>
      </c>
      <c r="DT97" s="194" t="str">
        <f t="shared" si="36"/>
        <v/>
      </c>
      <c r="DU97" s="195" t="str">
        <f t="shared" si="37"/>
        <v/>
      </c>
      <c r="DV97" s="196" t="str">
        <f>IF(OR(C97="",E97=""),"",RANK(DT97,$DT$9:$DT$408)+COUNTIF(DT$9:DT97,DT97)-1)</f>
        <v/>
      </c>
      <c r="DW97" s="173"/>
    </row>
    <row r="98" spans="1:127" ht="20.100000000000001" customHeight="1">
      <c r="A98" s="173"/>
      <c r="B98" s="190" t="str">
        <f>BIODATA_SISWA!B99</f>
        <v/>
      </c>
      <c r="C98" s="191" t="str">
        <f>IF(BIODATA_SISWA!C99="","",BIODATA_SISWA!C99)</f>
        <v/>
      </c>
      <c r="D98" s="191" t="str">
        <f>IF(BIODATA_SISWA!L99="","",BIODATA_SISWA!L99)</f>
        <v/>
      </c>
      <c r="E98" s="199"/>
      <c r="F98" s="199"/>
      <c r="G98" s="199"/>
      <c r="H98" s="199"/>
      <c r="I98" s="199"/>
      <c r="J98" s="199"/>
      <c r="K98" s="193" t="str">
        <f t="shared" si="19"/>
        <v/>
      </c>
      <c r="L98" s="199"/>
      <c r="M98" s="199"/>
      <c r="N98" s="199"/>
      <c r="O98" s="199"/>
      <c r="P98" s="199"/>
      <c r="Q98" s="199"/>
      <c r="R98" s="193" t="str">
        <f t="shared" si="20"/>
        <v/>
      </c>
      <c r="S98" s="199"/>
      <c r="T98" s="199"/>
      <c r="U98" s="199"/>
      <c r="V98" s="199"/>
      <c r="W98" s="199"/>
      <c r="X98" s="199"/>
      <c r="Y98" s="193" t="str">
        <f t="shared" si="21"/>
        <v/>
      </c>
      <c r="Z98" s="199"/>
      <c r="AA98" s="199"/>
      <c r="AB98" s="199"/>
      <c r="AC98" s="199"/>
      <c r="AD98" s="199"/>
      <c r="AE98" s="199"/>
      <c r="AF98" s="193" t="str">
        <f t="shared" si="22"/>
        <v/>
      </c>
      <c r="AG98" s="199"/>
      <c r="AH98" s="199"/>
      <c r="AI98" s="199"/>
      <c r="AJ98" s="199"/>
      <c r="AK98" s="199"/>
      <c r="AL98" s="199"/>
      <c r="AM98" s="193" t="str">
        <f t="shared" si="23"/>
        <v/>
      </c>
      <c r="AN98" s="199"/>
      <c r="AO98" s="199"/>
      <c r="AP98" s="199"/>
      <c r="AQ98" s="199"/>
      <c r="AR98" s="199"/>
      <c r="AS98" s="199"/>
      <c r="AT98" s="193" t="str">
        <f t="shared" si="24"/>
        <v/>
      </c>
      <c r="AU98" s="199"/>
      <c r="AV98" s="199"/>
      <c r="AW98" s="199"/>
      <c r="AX98" s="199"/>
      <c r="AY98" s="199"/>
      <c r="AZ98" s="199"/>
      <c r="BA98" s="193" t="str">
        <f t="shared" si="25"/>
        <v/>
      </c>
      <c r="BB98" s="199"/>
      <c r="BC98" s="199"/>
      <c r="BD98" s="199"/>
      <c r="BE98" s="199"/>
      <c r="BF98" s="199"/>
      <c r="BG98" s="199"/>
      <c r="BH98" s="193" t="str">
        <f t="shared" si="26"/>
        <v/>
      </c>
      <c r="BI98" s="199"/>
      <c r="BJ98" s="199"/>
      <c r="BK98" s="199"/>
      <c r="BL98" s="199"/>
      <c r="BM98" s="199"/>
      <c r="BN98" s="199"/>
      <c r="BO98" s="193" t="str">
        <f t="shared" si="27"/>
        <v/>
      </c>
      <c r="BP98" s="199"/>
      <c r="BQ98" s="199"/>
      <c r="BR98" s="199"/>
      <c r="BS98" s="199"/>
      <c r="BT98" s="199"/>
      <c r="BU98" s="199"/>
      <c r="BV98" s="193" t="str">
        <f t="shared" si="28"/>
        <v/>
      </c>
      <c r="BW98" s="199"/>
      <c r="BX98" s="199"/>
      <c r="BY98" s="199"/>
      <c r="BZ98" s="199"/>
      <c r="CA98" s="199"/>
      <c r="CB98" s="199"/>
      <c r="CC98" s="193" t="str">
        <f t="shared" si="29"/>
        <v/>
      </c>
      <c r="CD98" s="199"/>
      <c r="CE98" s="199"/>
      <c r="CF98" s="199"/>
      <c r="CG98" s="199"/>
      <c r="CH98" s="199"/>
      <c r="CI98" s="199"/>
      <c r="CJ98" s="193" t="str">
        <f t="shared" si="30"/>
        <v/>
      </c>
      <c r="CK98" s="199"/>
      <c r="CL98" s="199"/>
      <c r="CM98" s="199"/>
      <c r="CN98" s="199"/>
      <c r="CO98" s="199"/>
      <c r="CP98" s="199"/>
      <c r="CQ98" s="193" t="str">
        <f t="shared" si="31"/>
        <v/>
      </c>
      <c r="CR98" s="199"/>
      <c r="CS98" s="199"/>
      <c r="CT98" s="199"/>
      <c r="CU98" s="199"/>
      <c r="CV98" s="199"/>
      <c r="CW98" s="199"/>
      <c r="CX98" s="193" t="str">
        <f t="shared" si="32"/>
        <v/>
      </c>
      <c r="CY98" s="199"/>
      <c r="CZ98" s="199"/>
      <c r="DA98" s="199"/>
      <c r="DB98" s="199"/>
      <c r="DC98" s="199"/>
      <c r="DD98" s="199"/>
      <c r="DE98" s="193" t="str">
        <f t="shared" si="33"/>
        <v/>
      </c>
      <c r="DF98" s="199"/>
      <c r="DG98" s="199"/>
      <c r="DH98" s="199"/>
      <c r="DI98" s="199"/>
      <c r="DJ98" s="199"/>
      <c r="DK98" s="199"/>
      <c r="DL98" s="193" t="str">
        <f t="shared" si="34"/>
        <v/>
      </c>
      <c r="DM98" s="199"/>
      <c r="DN98" s="199"/>
      <c r="DO98" s="199"/>
      <c r="DP98" s="199"/>
      <c r="DQ98" s="199"/>
      <c r="DR98" s="199"/>
      <c r="DS98" s="193" t="str">
        <f t="shared" si="35"/>
        <v/>
      </c>
      <c r="DT98" s="194" t="str">
        <f t="shared" si="36"/>
        <v/>
      </c>
      <c r="DU98" s="195" t="str">
        <f t="shared" si="37"/>
        <v/>
      </c>
      <c r="DV98" s="196" t="str">
        <f>IF(OR(C98="",E98=""),"",RANK(DT98,$DT$9:$DT$408)+COUNTIF(DT$9:DT98,DT98)-1)</f>
        <v/>
      </c>
      <c r="DW98" s="173"/>
    </row>
    <row r="99" spans="1:127" ht="20.100000000000001" customHeight="1">
      <c r="A99" s="173"/>
      <c r="B99" s="190" t="str">
        <f>BIODATA_SISWA!B100</f>
        <v/>
      </c>
      <c r="C99" s="191" t="str">
        <f>IF(BIODATA_SISWA!C100="","",BIODATA_SISWA!C100)</f>
        <v/>
      </c>
      <c r="D99" s="191" t="str">
        <f>IF(BIODATA_SISWA!L100="","",BIODATA_SISWA!L100)</f>
        <v/>
      </c>
      <c r="E99" s="199"/>
      <c r="F99" s="199"/>
      <c r="G99" s="199"/>
      <c r="H99" s="199"/>
      <c r="I99" s="199"/>
      <c r="J99" s="199"/>
      <c r="K99" s="193" t="str">
        <f t="shared" si="19"/>
        <v/>
      </c>
      <c r="L99" s="199"/>
      <c r="M99" s="199"/>
      <c r="N99" s="199"/>
      <c r="O99" s="199"/>
      <c r="P99" s="199"/>
      <c r="Q99" s="199"/>
      <c r="R99" s="193" t="str">
        <f t="shared" si="20"/>
        <v/>
      </c>
      <c r="S99" s="199"/>
      <c r="T99" s="199"/>
      <c r="U99" s="199"/>
      <c r="V99" s="199"/>
      <c r="W99" s="199"/>
      <c r="X99" s="199"/>
      <c r="Y99" s="193" t="str">
        <f t="shared" si="21"/>
        <v/>
      </c>
      <c r="Z99" s="199"/>
      <c r="AA99" s="199"/>
      <c r="AB99" s="199"/>
      <c r="AC99" s="199"/>
      <c r="AD99" s="199"/>
      <c r="AE99" s="199"/>
      <c r="AF99" s="193" t="str">
        <f t="shared" si="22"/>
        <v/>
      </c>
      <c r="AG99" s="199"/>
      <c r="AH99" s="199"/>
      <c r="AI99" s="199"/>
      <c r="AJ99" s="199"/>
      <c r="AK99" s="199"/>
      <c r="AL99" s="199"/>
      <c r="AM99" s="193" t="str">
        <f t="shared" si="23"/>
        <v/>
      </c>
      <c r="AN99" s="199"/>
      <c r="AO99" s="199"/>
      <c r="AP99" s="199"/>
      <c r="AQ99" s="199"/>
      <c r="AR99" s="199"/>
      <c r="AS99" s="199"/>
      <c r="AT99" s="193" t="str">
        <f t="shared" si="24"/>
        <v/>
      </c>
      <c r="AU99" s="199"/>
      <c r="AV99" s="199"/>
      <c r="AW99" s="199"/>
      <c r="AX99" s="199"/>
      <c r="AY99" s="199"/>
      <c r="AZ99" s="199"/>
      <c r="BA99" s="193" t="str">
        <f t="shared" si="25"/>
        <v/>
      </c>
      <c r="BB99" s="199"/>
      <c r="BC99" s="199"/>
      <c r="BD99" s="199"/>
      <c r="BE99" s="199"/>
      <c r="BF99" s="199"/>
      <c r="BG99" s="199"/>
      <c r="BH99" s="193" t="str">
        <f t="shared" si="26"/>
        <v/>
      </c>
      <c r="BI99" s="199"/>
      <c r="BJ99" s="199"/>
      <c r="BK99" s="199"/>
      <c r="BL99" s="199"/>
      <c r="BM99" s="199"/>
      <c r="BN99" s="199"/>
      <c r="BO99" s="193" t="str">
        <f t="shared" si="27"/>
        <v/>
      </c>
      <c r="BP99" s="199"/>
      <c r="BQ99" s="199"/>
      <c r="BR99" s="199"/>
      <c r="BS99" s="199"/>
      <c r="BT99" s="199"/>
      <c r="BU99" s="199"/>
      <c r="BV99" s="193" t="str">
        <f t="shared" si="28"/>
        <v/>
      </c>
      <c r="BW99" s="199"/>
      <c r="BX99" s="199"/>
      <c r="BY99" s="199"/>
      <c r="BZ99" s="199"/>
      <c r="CA99" s="199"/>
      <c r="CB99" s="199"/>
      <c r="CC99" s="193" t="str">
        <f t="shared" si="29"/>
        <v/>
      </c>
      <c r="CD99" s="199"/>
      <c r="CE99" s="199"/>
      <c r="CF99" s="199"/>
      <c r="CG99" s="199"/>
      <c r="CH99" s="199"/>
      <c r="CI99" s="199"/>
      <c r="CJ99" s="193" t="str">
        <f t="shared" si="30"/>
        <v/>
      </c>
      <c r="CK99" s="199"/>
      <c r="CL99" s="199"/>
      <c r="CM99" s="199"/>
      <c r="CN99" s="199"/>
      <c r="CO99" s="199"/>
      <c r="CP99" s="199"/>
      <c r="CQ99" s="193" t="str">
        <f t="shared" si="31"/>
        <v/>
      </c>
      <c r="CR99" s="199"/>
      <c r="CS99" s="199"/>
      <c r="CT99" s="199"/>
      <c r="CU99" s="199"/>
      <c r="CV99" s="199"/>
      <c r="CW99" s="199"/>
      <c r="CX99" s="193" t="str">
        <f t="shared" si="32"/>
        <v/>
      </c>
      <c r="CY99" s="199"/>
      <c r="CZ99" s="199"/>
      <c r="DA99" s="199"/>
      <c r="DB99" s="199"/>
      <c r="DC99" s="199"/>
      <c r="DD99" s="199"/>
      <c r="DE99" s="193" t="str">
        <f t="shared" si="33"/>
        <v/>
      </c>
      <c r="DF99" s="199"/>
      <c r="DG99" s="199"/>
      <c r="DH99" s="199"/>
      <c r="DI99" s="199"/>
      <c r="DJ99" s="199"/>
      <c r="DK99" s="199"/>
      <c r="DL99" s="193" t="str">
        <f t="shared" si="34"/>
        <v/>
      </c>
      <c r="DM99" s="199"/>
      <c r="DN99" s="199"/>
      <c r="DO99" s="199"/>
      <c r="DP99" s="199"/>
      <c r="DQ99" s="199"/>
      <c r="DR99" s="199"/>
      <c r="DS99" s="193" t="str">
        <f t="shared" si="35"/>
        <v/>
      </c>
      <c r="DT99" s="194" t="str">
        <f t="shared" si="36"/>
        <v/>
      </c>
      <c r="DU99" s="195" t="str">
        <f t="shared" si="37"/>
        <v/>
      </c>
      <c r="DV99" s="196" t="str">
        <f>IF(OR(C99="",E99=""),"",RANK(DT99,$DT$9:$DT$408)+COUNTIF(DT$9:DT99,DT99)-1)</f>
        <v/>
      </c>
      <c r="DW99" s="173"/>
    </row>
    <row r="100" spans="1:127" ht="20.100000000000001" customHeight="1">
      <c r="A100" s="173"/>
      <c r="B100" s="190" t="str">
        <f>BIODATA_SISWA!B101</f>
        <v/>
      </c>
      <c r="C100" s="191" t="str">
        <f>IF(BIODATA_SISWA!C101="","",BIODATA_SISWA!C101)</f>
        <v/>
      </c>
      <c r="D100" s="191" t="str">
        <f>IF(BIODATA_SISWA!L101="","",BIODATA_SISWA!L101)</f>
        <v/>
      </c>
      <c r="E100" s="199"/>
      <c r="F100" s="199"/>
      <c r="G100" s="199"/>
      <c r="H100" s="199"/>
      <c r="I100" s="199"/>
      <c r="J100" s="199"/>
      <c r="K100" s="193" t="str">
        <f t="shared" si="19"/>
        <v/>
      </c>
      <c r="L100" s="199"/>
      <c r="M100" s="199"/>
      <c r="N100" s="199"/>
      <c r="O100" s="199"/>
      <c r="P100" s="199"/>
      <c r="Q100" s="199"/>
      <c r="R100" s="193" t="str">
        <f t="shared" si="20"/>
        <v/>
      </c>
      <c r="S100" s="199"/>
      <c r="T100" s="199"/>
      <c r="U100" s="199"/>
      <c r="V100" s="199"/>
      <c r="W100" s="199"/>
      <c r="X100" s="199"/>
      <c r="Y100" s="193" t="str">
        <f t="shared" si="21"/>
        <v/>
      </c>
      <c r="Z100" s="199"/>
      <c r="AA100" s="199"/>
      <c r="AB100" s="199"/>
      <c r="AC100" s="199"/>
      <c r="AD100" s="199"/>
      <c r="AE100" s="199"/>
      <c r="AF100" s="193" t="str">
        <f t="shared" si="22"/>
        <v/>
      </c>
      <c r="AG100" s="199"/>
      <c r="AH100" s="199"/>
      <c r="AI100" s="199"/>
      <c r="AJ100" s="199"/>
      <c r="AK100" s="199"/>
      <c r="AL100" s="199"/>
      <c r="AM100" s="193" t="str">
        <f t="shared" si="23"/>
        <v/>
      </c>
      <c r="AN100" s="199"/>
      <c r="AO100" s="199"/>
      <c r="AP100" s="199"/>
      <c r="AQ100" s="199"/>
      <c r="AR100" s="199"/>
      <c r="AS100" s="199"/>
      <c r="AT100" s="193" t="str">
        <f t="shared" si="24"/>
        <v/>
      </c>
      <c r="AU100" s="199"/>
      <c r="AV100" s="199"/>
      <c r="AW100" s="199"/>
      <c r="AX100" s="199"/>
      <c r="AY100" s="199"/>
      <c r="AZ100" s="199"/>
      <c r="BA100" s="193" t="str">
        <f t="shared" si="25"/>
        <v/>
      </c>
      <c r="BB100" s="199"/>
      <c r="BC100" s="199"/>
      <c r="BD100" s="199"/>
      <c r="BE100" s="199"/>
      <c r="BF100" s="199"/>
      <c r="BG100" s="199"/>
      <c r="BH100" s="193" t="str">
        <f t="shared" si="26"/>
        <v/>
      </c>
      <c r="BI100" s="199"/>
      <c r="BJ100" s="199"/>
      <c r="BK100" s="199"/>
      <c r="BL100" s="199"/>
      <c r="BM100" s="199"/>
      <c r="BN100" s="199"/>
      <c r="BO100" s="193" t="str">
        <f t="shared" si="27"/>
        <v/>
      </c>
      <c r="BP100" s="199"/>
      <c r="BQ100" s="199"/>
      <c r="BR100" s="199"/>
      <c r="BS100" s="199"/>
      <c r="BT100" s="199"/>
      <c r="BU100" s="199"/>
      <c r="BV100" s="193" t="str">
        <f t="shared" si="28"/>
        <v/>
      </c>
      <c r="BW100" s="199"/>
      <c r="BX100" s="199"/>
      <c r="BY100" s="199"/>
      <c r="BZ100" s="199"/>
      <c r="CA100" s="199"/>
      <c r="CB100" s="199"/>
      <c r="CC100" s="193" t="str">
        <f t="shared" si="29"/>
        <v/>
      </c>
      <c r="CD100" s="199"/>
      <c r="CE100" s="199"/>
      <c r="CF100" s="199"/>
      <c r="CG100" s="199"/>
      <c r="CH100" s="199"/>
      <c r="CI100" s="199"/>
      <c r="CJ100" s="193" t="str">
        <f t="shared" si="30"/>
        <v/>
      </c>
      <c r="CK100" s="199"/>
      <c r="CL100" s="199"/>
      <c r="CM100" s="199"/>
      <c r="CN100" s="199"/>
      <c r="CO100" s="199"/>
      <c r="CP100" s="199"/>
      <c r="CQ100" s="193" t="str">
        <f t="shared" si="31"/>
        <v/>
      </c>
      <c r="CR100" s="199"/>
      <c r="CS100" s="199"/>
      <c r="CT100" s="199"/>
      <c r="CU100" s="199"/>
      <c r="CV100" s="199"/>
      <c r="CW100" s="199"/>
      <c r="CX100" s="193" t="str">
        <f t="shared" si="32"/>
        <v/>
      </c>
      <c r="CY100" s="199"/>
      <c r="CZ100" s="199"/>
      <c r="DA100" s="199"/>
      <c r="DB100" s="199"/>
      <c r="DC100" s="199"/>
      <c r="DD100" s="199"/>
      <c r="DE100" s="193" t="str">
        <f t="shared" si="33"/>
        <v/>
      </c>
      <c r="DF100" s="199"/>
      <c r="DG100" s="199"/>
      <c r="DH100" s="199"/>
      <c r="DI100" s="199"/>
      <c r="DJ100" s="199"/>
      <c r="DK100" s="199"/>
      <c r="DL100" s="193" t="str">
        <f t="shared" si="34"/>
        <v/>
      </c>
      <c r="DM100" s="199"/>
      <c r="DN100" s="199"/>
      <c r="DO100" s="199"/>
      <c r="DP100" s="199"/>
      <c r="DQ100" s="199"/>
      <c r="DR100" s="199"/>
      <c r="DS100" s="193" t="str">
        <f t="shared" si="35"/>
        <v/>
      </c>
      <c r="DT100" s="194" t="str">
        <f t="shared" si="36"/>
        <v/>
      </c>
      <c r="DU100" s="195" t="str">
        <f t="shared" si="37"/>
        <v/>
      </c>
      <c r="DV100" s="196" t="str">
        <f>IF(OR(C100="",E100=""),"",RANK(DT100,$DT$9:$DT$408)+COUNTIF(DT$9:DT100,DT100)-1)</f>
        <v/>
      </c>
      <c r="DW100" s="173"/>
    </row>
    <row r="101" spans="1:127" ht="20.100000000000001" customHeight="1">
      <c r="A101" s="173"/>
      <c r="B101" s="190" t="str">
        <f>BIODATA_SISWA!B102</f>
        <v/>
      </c>
      <c r="C101" s="191" t="str">
        <f>IF(BIODATA_SISWA!C102="","",BIODATA_SISWA!C102)</f>
        <v/>
      </c>
      <c r="D101" s="191" t="str">
        <f>IF(BIODATA_SISWA!L102="","",BIODATA_SISWA!L102)</f>
        <v/>
      </c>
      <c r="E101" s="199"/>
      <c r="F101" s="199"/>
      <c r="G101" s="199"/>
      <c r="H101" s="199"/>
      <c r="I101" s="199"/>
      <c r="J101" s="199"/>
      <c r="K101" s="193" t="str">
        <f t="shared" si="19"/>
        <v/>
      </c>
      <c r="L101" s="199"/>
      <c r="M101" s="199"/>
      <c r="N101" s="199"/>
      <c r="O101" s="199"/>
      <c r="P101" s="199"/>
      <c r="Q101" s="199"/>
      <c r="R101" s="193" t="str">
        <f t="shared" si="20"/>
        <v/>
      </c>
      <c r="S101" s="199"/>
      <c r="T101" s="199"/>
      <c r="U101" s="199"/>
      <c r="V101" s="199"/>
      <c r="W101" s="199"/>
      <c r="X101" s="199"/>
      <c r="Y101" s="193" t="str">
        <f t="shared" si="21"/>
        <v/>
      </c>
      <c r="Z101" s="199"/>
      <c r="AA101" s="199"/>
      <c r="AB101" s="199"/>
      <c r="AC101" s="199"/>
      <c r="AD101" s="199"/>
      <c r="AE101" s="199"/>
      <c r="AF101" s="193" t="str">
        <f t="shared" si="22"/>
        <v/>
      </c>
      <c r="AG101" s="199"/>
      <c r="AH101" s="199"/>
      <c r="AI101" s="199"/>
      <c r="AJ101" s="199"/>
      <c r="AK101" s="199"/>
      <c r="AL101" s="199"/>
      <c r="AM101" s="193" t="str">
        <f t="shared" si="23"/>
        <v/>
      </c>
      <c r="AN101" s="199"/>
      <c r="AO101" s="199"/>
      <c r="AP101" s="199"/>
      <c r="AQ101" s="199"/>
      <c r="AR101" s="199"/>
      <c r="AS101" s="199"/>
      <c r="AT101" s="193" t="str">
        <f t="shared" si="24"/>
        <v/>
      </c>
      <c r="AU101" s="199"/>
      <c r="AV101" s="199"/>
      <c r="AW101" s="199"/>
      <c r="AX101" s="199"/>
      <c r="AY101" s="199"/>
      <c r="AZ101" s="199"/>
      <c r="BA101" s="193" t="str">
        <f t="shared" si="25"/>
        <v/>
      </c>
      <c r="BB101" s="199"/>
      <c r="BC101" s="199"/>
      <c r="BD101" s="199"/>
      <c r="BE101" s="199"/>
      <c r="BF101" s="199"/>
      <c r="BG101" s="199"/>
      <c r="BH101" s="193" t="str">
        <f t="shared" si="26"/>
        <v/>
      </c>
      <c r="BI101" s="199"/>
      <c r="BJ101" s="199"/>
      <c r="BK101" s="199"/>
      <c r="BL101" s="199"/>
      <c r="BM101" s="199"/>
      <c r="BN101" s="199"/>
      <c r="BO101" s="193" t="str">
        <f t="shared" si="27"/>
        <v/>
      </c>
      <c r="BP101" s="199"/>
      <c r="BQ101" s="199"/>
      <c r="BR101" s="199"/>
      <c r="BS101" s="199"/>
      <c r="BT101" s="199"/>
      <c r="BU101" s="199"/>
      <c r="BV101" s="193" t="str">
        <f t="shared" si="28"/>
        <v/>
      </c>
      <c r="BW101" s="199"/>
      <c r="BX101" s="199"/>
      <c r="BY101" s="199"/>
      <c r="BZ101" s="199"/>
      <c r="CA101" s="199"/>
      <c r="CB101" s="199"/>
      <c r="CC101" s="193" t="str">
        <f t="shared" si="29"/>
        <v/>
      </c>
      <c r="CD101" s="199"/>
      <c r="CE101" s="199"/>
      <c r="CF101" s="199"/>
      <c r="CG101" s="199"/>
      <c r="CH101" s="199"/>
      <c r="CI101" s="199"/>
      <c r="CJ101" s="193" t="str">
        <f t="shared" si="30"/>
        <v/>
      </c>
      <c r="CK101" s="199"/>
      <c r="CL101" s="199"/>
      <c r="CM101" s="199"/>
      <c r="CN101" s="199"/>
      <c r="CO101" s="199"/>
      <c r="CP101" s="199"/>
      <c r="CQ101" s="193" t="str">
        <f t="shared" si="31"/>
        <v/>
      </c>
      <c r="CR101" s="199"/>
      <c r="CS101" s="199"/>
      <c r="CT101" s="199"/>
      <c r="CU101" s="199"/>
      <c r="CV101" s="199"/>
      <c r="CW101" s="199"/>
      <c r="CX101" s="193" t="str">
        <f t="shared" si="32"/>
        <v/>
      </c>
      <c r="CY101" s="199"/>
      <c r="CZ101" s="199"/>
      <c r="DA101" s="199"/>
      <c r="DB101" s="199"/>
      <c r="DC101" s="199"/>
      <c r="DD101" s="199"/>
      <c r="DE101" s="193" t="str">
        <f t="shared" si="33"/>
        <v/>
      </c>
      <c r="DF101" s="199"/>
      <c r="DG101" s="199"/>
      <c r="DH101" s="199"/>
      <c r="DI101" s="199"/>
      <c r="DJ101" s="199"/>
      <c r="DK101" s="199"/>
      <c r="DL101" s="193" t="str">
        <f t="shared" si="34"/>
        <v/>
      </c>
      <c r="DM101" s="199"/>
      <c r="DN101" s="199"/>
      <c r="DO101" s="199"/>
      <c r="DP101" s="199"/>
      <c r="DQ101" s="199"/>
      <c r="DR101" s="199"/>
      <c r="DS101" s="193" t="str">
        <f t="shared" si="35"/>
        <v/>
      </c>
      <c r="DT101" s="194" t="str">
        <f t="shared" si="36"/>
        <v/>
      </c>
      <c r="DU101" s="195" t="str">
        <f t="shared" si="37"/>
        <v/>
      </c>
      <c r="DV101" s="196" t="str">
        <f>IF(OR(C101="",E101=""),"",RANK(DT101,$DT$9:$DT$408)+COUNTIF(DT$9:DT101,DT101)-1)</f>
        <v/>
      </c>
      <c r="DW101" s="173"/>
    </row>
    <row r="102" spans="1:127" ht="20.100000000000001" customHeight="1">
      <c r="A102" s="173"/>
      <c r="B102" s="190" t="str">
        <f>BIODATA_SISWA!B103</f>
        <v/>
      </c>
      <c r="C102" s="191" t="str">
        <f>IF(BIODATA_SISWA!C103="","",BIODATA_SISWA!C103)</f>
        <v/>
      </c>
      <c r="D102" s="191" t="str">
        <f>IF(BIODATA_SISWA!L103="","",BIODATA_SISWA!L103)</f>
        <v/>
      </c>
      <c r="E102" s="199"/>
      <c r="F102" s="199"/>
      <c r="G102" s="199"/>
      <c r="H102" s="199"/>
      <c r="I102" s="199"/>
      <c r="J102" s="199"/>
      <c r="K102" s="193" t="str">
        <f t="shared" si="19"/>
        <v/>
      </c>
      <c r="L102" s="199"/>
      <c r="M102" s="199"/>
      <c r="N102" s="199"/>
      <c r="O102" s="199"/>
      <c r="P102" s="199"/>
      <c r="Q102" s="199"/>
      <c r="R102" s="193" t="str">
        <f t="shared" si="20"/>
        <v/>
      </c>
      <c r="S102" s="199"/>
      <c r="T102" s="199"/>
      <c r="U102" s="199"/>
      <c r="V102" s="199"/>
      <c r="W102" s="199"/>
      <c r="X102" s="199"/>
      <c r="Y102" s="193" t="str">
        <f t="shared" si="21"/>
        <v/>
      </c>
      <c r="Z102" s="199"/>
      <c r="AA102" s="199"/>
      <c r="AB102" s="199"/>
      <c r="AC102" s="199"/>
      <c r="AD102" s="199"/>
      <c r="AE102" s="199"/>
      <c r="AF102" s="193" t="str">
        <f t="shared" si="22"/>
        <v/>
      </c>
      <c r="AG102" s="199"/>
      <c r="AH102" s="199"/>
      <c r="AI102" s="199"/>
      <c r="AJ102" s="199"/>
      <c r="AK102" s="199"/>
      <c r="AL102" s="199"/>
      <c r="AM102" s="193" t="str">
        <f t="shared" si="23"/>
        <v/>
      </c>
      <c r="AN102" s="199"/>
      <c r="AO102" s="199"/>
      <c r="AP102" s="199"/>
      <c r="AQ102" s="199"/>
      <c r="AR102" s="199"/>
      <c r="AS102" s="199"/>
      <c r="AT102" s="193" t="str">
        <f t="shared" si="24"/>
        <v/>
      </c>
      <c r="AU102" s="199"/>
      <c r="AV102" s="199"/>
      <c r="AW102" s="199"/>
      <c r="AX102" s="199"/>
      <c r="AY102" s="199"/>
      <c r="AZ102" s="199"/>
      <c r="BA102" s="193" t="str">
        <f t="shared" si="25"/>
        <v/>
      </c>
      <c r="BB102" s="199"/>
      <c r="BC102" s="199"/>
      <c r="BD102" s="199"/>
      <c r="BE102" s="199"/>
      <c r="BF102" s="199"/>
      <c r="BG102" s="199"/>
      <c r="BH102" s="193" t="str">
        <f t="shared" si="26"/>
        <v/>
      </c>
      <c r="BI102" s="199"/>
      <c r="BJ102" s="199"/>
      <c r="BK102" s="199"/>
      <c r="BL102" s="199"/>
      <c r="BM102" s="199"/>
      <c r="BN102" s="199"/>
      <c r="BO102" s="193" t="str">
        <f t="shared" si="27"/>
        <v/>
      </c>
      <c r="BP102" s="199"/>
      <c r="BQ102" s="199"/>
      <c r="BR102" s="199"/>
      <c r="BS102" s="199"/>
      <c r="BT102" s="199"/>
      <c r="BU102" s="199"/>
      <c r="BV102" s="193" t="str">
        <f t="shared" si="28"/>
        <v/>
      </c>
      <c r="BW102" s="199"/>
      <c r="BX102" s="199"/>
      <c r="BY102" s="199"/>
      <c r="BZ102" s="199"/>
      <c r="CA102" s="199"/>
      <c r="CB102" s="199"/>
      <c r="CC102" s="193" t="str">
        <f t="shared" si="29"/>
        <v/>
      </c>
      <c r="CD102" s="199"/>
      <c r="CE102" s="199"/>
      <c r="CF102" s="199"/>
      <c r="CG102" s="199"/>
      <c r="CH102" s="199"/>
      <c r="CI102" s="199"/>
      <c r="CJ102" s="193" t="str">
        <f t="shared" si="30"/>
        <v/>
      </c>
      <c r="CK102" s="199"/>
      <c r="CL102" s="199"/>
      <c r="CM102" s="199"/>
      <c r="CN102" s="199"/>
      <c r="CO102" s="199"/>
      <c r="CP102" s="199"/>
      <c r="CQ102" s="193" t="str">
        <f t="shared" si="31"/>
        <v/>
      </c>
      <c r="CR102" s="199"/>
      <c r="CS102" s="199"/>
      <c r="CT102" s="199"/>
      <c r="CU102" s="199"/>
      <c r="CV102" s="199"/>
      <c r="CW102" s="199"/>
      <c r="CX102" s="193" t="str">
        <f t="shared" si="32"/>
        <v/>
      </c>
      <c r="CY102" s="199"/>
      <c r="CZ102" s="199"/>
      <c r="DA102" s="199"/>
      <c r="DB102" s="199"/>
      <c r="DC102" s="199"/>
      <c r="DD102" s="199"/>
      <c r="DE102" s="193" t="str">
        <f t="shared" si="33"/>
        <v/>
      </c>
      <c r="DF102" s="199"/>
      <c r="DG102" s="199"/>
      <c r="DH102" s="199"/>
      <c r="DI102" s="199"/>
      <c r="DJ102" s="199"/>
      <c r="DK102" s="199"/>
      <c r="DL102" s="193" t="str">
        <f t="shared" si="34"/>
        <v/>
      </c>
      <c r="DM102" s="199"/>
      <c r="DN102" s="199"/>
      <c r="DO102" s="199"/>
      <c r="DP102" s="199"/>
      <c r="DQ102" s="199"/>
      <c r="DR102" s="199"/>
      <c r="DS102" s="193" t="str">
        <f t="shared" si="35"/>
        <v/>
      </c>
      <c r="DT102" s="194" t="str">
        <f t="shared" si="36"/>
        <v/>
      </c>
      <c r="DU102" s="195" t="str">
        <f t="shared" si="37"/>
        <v/>
      </c>
      <c r="DV102" s="196" t="str">
        <f>IF(OR(C102="",E102=""),"",RANK(DT102,$DT$9:$DT$408)+COUNTIF(DT$9:DT102,DT102)-1)</f>
        <v/>
      </c>
      <c r="DW102" s="173"/>
    </row>
    <row r="103" spans="1:127" ht="20.100000000000001" customHeight="1">
      <c r="A103" s="173"/>
      <c r="B103" s="190" t="str">
        <f>BIODATA_SISWA!B104</f>
        <v/>
      </c>
      <c r="C103" s="191" t="str">
        <f>IF(BIODATA_SISWA!C104="","",BIODATA_SISWA!C104)</f>
        <v/>
      </c>
      <c r="D103" s="191" t="str">
        <f>IF(BIODATA_SISWA!L104="","",BIODATA_SISWA!L104)</f>
        <v/>
      </c>
      <c r="E103" s="199"/>
      <c r="F103" s="199"/>
      <c r="G103" s="199"/>
      <c r="H103" s="199"/>
      <c r="I103" s="199"/>
      <c r="J103" s="199"/>
      <c r="K103" s="193" t="str">
        <f t="shared" si="19"/>
        <v/>
      </c>
      <c r="L103" s="199"/>
      <c r="M103" s="199"/>
      <c r="N103" s="199"/>
      <c r="O103" s="199"/>
      <c r="P103" s="199"/>
      <c r="Q103" s="199"/>
      <c r="R103" s="193" t="str">
        <f t="shared" si="20"/>
        <v/>
      </c>
      <c r="S103" s="199"/>
      <c r="T103" s="199"/>
      <c r="U103" s="199"/>
      <c r="V103" s="199"/>
      <c r="W103" s="199"/>
      <c r="X103" s="199"/>
      <c r="Y103" s="193" t="str">
        <f t="shared" si="21"/>
        <v/>
      </c>
      <c r="Z103" s="199"/>
      <c r="AA103" s="199"/>
      <c r="AB103" s="199"/>
      <c r="AC103" s="199"/>
      <c r="AD103" s="199"/>
      <c r="AE103" s="199"/>
      <c r="AF103" s="193" t="str">
        <f t="shared" si="22"/>
        <v/>
      </c>
      <c r="AG103" s="199"/>
      <c r="AH103" s="199"/>
      <c r="AI103" s="199"/>
      <c r="AJ103" s="199"/>
      <c r="AK103" s="199"/>
      <c r="AL103" s="199"/>
      <c r="AM103" s="193" t="str">
        <f t="shared" si="23"/>
        <v/>
      </c>
      <c r="AN103" s="199"/>
      <c r="AO103" s="199"/>
      <c r="AP103" s="199"/>
      <c r="AQ103" s="199"/>
      <c r="AR103" s="199"/>
      <c r="AS103" s="199"/>
      <c r="AT103" s="193" t="str">
        <f t="shared" si="24"/>
        <v/>
      </c>
      <c r="AU103" s="199"/>
      <c r="AV103" s="199"/>
      <c r="AW103" s="199"/>
      <c r="AX103" s="199"/>
      <c r="AY103" s="199"/>
      <c r="AZ103" s="199"/>
      <c r="BA103" s="193" t="str">
        <f t="shared" si="25"/>
        <v/>
      </c>
      <c r="BB103" s="199"/>
      <c r="BC103" s="199"/>
      <c r="BD103" s="199"/>
      <c r="BE103" s="199"/>
      <c r="BF103" s="199"/>
      <c r="BG103" s="199"/>
      <c r="BH103" s="193" t="str">
        <f t="shared" si="26"/>
        <v/>
      </c>
      <c r="BI103" s="199"/>
      <c r="BJ103" s="199"/>
      <c r="BK103" s="199"/>
      <c r="BL103" s="199"/>
      <c r="BM103" s="199"/>
      <c r="BN103" s="199"/>
      <c r="BO103" s="193" t="str">
        <f t="shared" si="27"/>
        <v/>
      </c>
      <c r="BP103" s="199"/>
      <c r="BQ103" s="199"/>
      <c r="BR103" s="199"/>
      <c r="BS103" s="199"/>
      <c r="BT103" s="199"/>
      <c r="BU103" s="199"/>
      <c r="BV103" s="193" t="str">
        <f t="shared" si="28"/>
        <v/>
      </c>
      <c r="BW103" s="199"/>
      <c r="BX103" s="199"/>
      <c r="BY103" s="199"/>
      <c r="BZ103" s="199"/>
      <c r="CA103" s="199"/>
      <c r="CB103" s="199"/>
      <c r="CC103" s="193" t="str">
        <f t="shared" si="29"/>
        <v/>
      </c>
      <c r="CD103" s="199"/>
      <c r="CE103" s="199"/>
      <c r="CF103" s="199"/>
      <c r="CG103" s="199"/>
      <c r="CH103" s="199"/>
      <c r="CI103" s="199"/>
      <c r="CJ103" s="193" t="str">
        <f t="shared" si="30"/>
        <v/>
      </c>
      <c r="CK103" s="199"/>
      <c r="CL103" s="199"/>
      <c r="CM103" s="199"/>
      <c r="CN103" s="199"/>
      <c r="CO103" s="199"/>
      <c r="CP103" s="199"/>
      <c r="CQ103" s="193" t="str">
        <f t="shared" si="31"/>
        <v/>
      </c>
      <c r="CR103" s="199"/>
      <c r="CS103" s="199"/>
      <c r="CT103" s="199"/>
      <c r="CU103" s="199"/>
      <c r="CV103" s="199"/>
      <c r="CW103" s="199"/>
      <c r="CX103" s="193" t="str">
        <f t="shared" si="32"/>
        <v/>
      </c>
      <c r="CY103" s="199"/>
      <c r="CZ103" s="199"/>
      <c r="DA103" s="199"/>
      <c r="DB103" s="199"/>
      <c r="DC103" s="199"/>
      <c r="DD103" s="199"/>
      <c r="DE103" s="193" t="str">
        <f t="shared" si="33"/>
        <v/>
      </c>
      <c r="DF103" s="199"/>
      <c r="DG103" s="199"/>
      <c r="DH103" s="199"/>
      <c r="DI103" s="199"/>
      <c r="DJ103" s="199"/>
      <c r="DK103" s="199"/>
      <c r="DL103" s="193" t="str">
        <f t="shared" si="34"/>
        <v/>
      </c>
      <c r="DM103" s="199"/>
      <c r="DN103" s="199"/>
      <c r="DO103" s="199"/>
      <c r="DP103" s="199"/>
      <c r="DQ103" s="199"/>
      <c r="DR103" s="199"/>
      <c r="DS103" s="193" t="str">
        <f t="shared" si="35"/>
        <v/>
      </c>
      <c r="DT103" s="194" t="str">
        <f t="shared" si="36"/>
        <v/>
      </c>
      <c r="DU103" s="195" t="str">
        <f t="shared" si="37"/>
        <v/>
      </c>
      <c r="DV103" s="196" t="str">
        <f>IF(OR(C103="",E103=""),"",RANK(DT103,$DT$9:$DT$408)+COUNTIF(DT$9:DT103,DT103)-1)</f>
        <v/>
      </c>
      <c r="DW103" s="173"/>
    </row>
    <row r="104" spans="1:127" ht="20.100000000000001" customHeight="1">
      <c r="A104" s="173"/>
      <c r="B104" s="190" t="str">
        <f>BIODATA_SISWA!B105</f>
        <v/>
      </c>
      <c r="C104" s="191" t="str">
        <f>IF(BIODATA_SISWA!C105="","",BIODATA_SISWA!C105)</f>
        <v/>
      </c>
      <c r="D104" s="191" t="str">
        <f>IF(BIODATA_SISWA!L105="","",BIODATA_SISWA!L105)</f>
        <v/>
      </c>
      <c r="E104" s="199"/>
      <c r="F104" s="199"/>
      <c r="G104" s="199"/>
      <c r="H104" s="199"/>
      <c r="I104" s="199"/>
      <c r="J104" s="199"/>
      <c r="K104" s="193" t="str">
        <f t="shared" si="19"/>
        <v/>
      </c>
      <c r="L104" s="199"/>
      <c r="M104" s="199"/>
      <c r="N104" s="199"/>
      <c r="O104" s="199"/>
      <c r="P104" s="199"/>
      <c r="Q104" s="199"/>
      <c r="R104" s="193" t="str">
        <f t="shared" si="20"/>
        <v/>
      </c>
      <c r="S104" s="199"/>
      <c r="T104" s="199"/>
      <c r="U104" s="199"/>
      <c r="V104" s="199"/>
      <c r="W104" s="199"/>
      <c r="X104" s="199"/>
      <c r="Y104" s="193" t="str">
        <f t="shared" si="21"/>
        <v/>
      </c>
      <c r="Z104" s="199"/>
      <c r="AA104" s="199"/>
      <c r="AB104" s="199"/>
      <c r="AC104" s="199"/>
      <c r="AD104" s="199"/>
      <c r="AE104" s="199"/>
      <c r="AF104" s="193" t="str">
        <f t="shared" si="22"/>
        <v/>
      </c>
      <c r="AG104" s="199"/>
      <c r="AH104" s="199"/>
      <c r="AI104" s="199"/>
      <c r="AJ104" s="199"/>
      <c r="AK104" s="199"/>
      <c r="AL104" s="199"/>
      <c r="AM104" s="193" t="str">
        <f t="shared" si="23"/>
        <v/>
      </c>
      <c r="AN104" s="199"/>
      <c r="AO104" s="199"/>
      <c r="AP104" s="199"/>
      <c r="AQ104" s="199"/>
      <c r="AR104" s="199"/>
      <c r="AS104" s="199"/>
      <c r="AT104" s="193" t="str">
        <f t="shared" si="24"/>
        <v/>
      </c>
      <c r="AU104" s="199"/>
      <c r="AV104" s="199"/>
      <c r="AW104" s="199"/>
      <c r="AX104" s="199"/>
      <c r="AY104" s="199"/>
      <c r="AZ104" s="199"/>
      <c r="BA104" s="193" t="str">
        <f t="shared" si="25"/>
        <v/>
      </c>
      <c r="BB104" s="199"/>
      <c r="BC104" s="199"/>
      <c r="BD104" s="199"/>
      <c r="BE104" s="199"/>
      <c r="BF104" s="199"/>
      <c r="BG104" s="199"/>
      <c r="BH104" s="193" t="str">
        <f t="shared" si="26"/>
        <v/>
      </c>
      <c r="BI104" s="199"/>
      <c r="BJ104" s="199"/>
      <c r="BK104" s="199"/>
      <c r="BL104" s="199"/>
      <c r="BM104" s="199"/>
      <c r="BN104" s="199"/>
      <c r="BO104" s="193" t="str">
        <f t="shared" si="27"/>
        <v/>
      </c>
      <c r="BP104" s="199"/>
      <c r="BQ104" s="199"/>
      <c r="BR104" s="199"/>
      <c r="BS104" s="199"/>
      <c r="BT104" s="199"/>
      <c r="BU104" s="199"/>
      <c r="BV104" s="193" t="str">
        <f t="shared" si="28"/>
        <v/>
      </c>
      <c r="BW104" s="199"/>
      <c r="BX104" s="199"/>
      <c r="BY104" s="199"/>
      <c r="BZ104" s="199"/>
      <c r="CA104" s="199"/>
      <c r="CB104" s="199"/>
      <c r="CC104" s="193" t="str">
        <f t="shared" si="29"/>
        <v/>
      </c>
      <c r="CD104" s="199"/>
      <c r="CE104" s="199"/>
      <c r="CF104" s="199"/>
      <c r="CG104" s="199"/>
      <c r="CH104" s="199"/>
      <c r="CI104" s="199"/>
      <c r="CJ104" s="193" t="str">
        <f t="shared" si="30"/>
        <v/>
      </c>
      <c r="CK104" s="199"/>
      <c r="CL104" s="199"/>
      <c r="CM104" s="199"/>
      <c r="CN104" s="199"/>
      <c r="CO104" s="199"/>
      <c r="CP104" s="199"/>
      <c r="CQ104" s="193" t="str">
        <f t="shared" si="31"/>
        <v/>
      </c>
      <c r="CR104" s="199"/>
      <c r="CS104" s="199"/>
      <c r="CT104" s="199"/>
      <c r="CU104" s="199"/>
      <c r="CV104" s="199"/>
      <c r="CW104" s="199"/>
      <c r="CX104" s="193" t="str">
        <f t="shared" si="32"/>
        <v/>
      </c>
      <c r="CY104" s="199"/>
      <c r="CZ104" s="199"/>
      <c r="DA104" s="199"/>
      <c r="DB104" s="199"/>
      <c r="DC104" s="199"/>
      <c r="DD104" s="199"/>
      <c r="DE104" s="193" t="str">
        <f t="shared" si="33"/>
        <v/>
      </c>
      <c r="DF104" s="199"/>
      <c r="DG104" s="199"/>
      <c r="DH104" s="199"/>
      <c r="DI104" s="199"/>
      <c r="DJ104" s="199"/>
      <c r="DK104" s="199"/>
      <c r="DL104" s="193" t="str">
        <f t="shared" si="34"/>
        <v/>
      </c>
      <c r="DM104" s="199"/>
      <c r="DN104" s="199"/>
      <c r="DO104" s="199"/>
      <c r="DP104" s="199"/>
      <c r="DQ104" s="199"/>
      <c r="DR104" s="199"/>
      <c r="DS104" s="193" t="str">
        <f t="shared" si="35"/>
        <v/>
      </c>
      <c r="DT104" s="194" t="str">
        <f t="shared" si="36"/>
        <v/>
      </c>
      <c r="DU104" s="195" t="str">
        <f t="shared" si="37"/>
        <v/>
      </c>
      <c r="DV104" s="196" t="str">
        <f>IF(OR(C104="",E104=""),"",RANK(DT104,$DT$9:$DT$408)+COUNTIF(DT$9:DT104,DT104)-1)</f>
        <v/>
      </c>
      <c r="DW104" s="173"/>
    </row>
    <row r="105" spans="1:127" ht="20.100000000000001" customHeight="1">
      <c r="A105" s="173"/>
      <c r="B105" s="190" t="str">
        <f>BIODATA_SISWA!B106</f>
        <v/>
      </c>
      <c r="C105" s="191" t="str">
        <f>IF(BIODATA_SISWA!C106="","",BIODATA_SISWA!C106)</f>
        <v/>
      </c>
      <c r="D105" s="191" t="str">
        <f>IF(BIODATA_SISWA!L106="","",BIODATA_SISWA!L106)</f>
        <v/>
      </c>
      <c r="E105" s="199"/>
      <c r="F105" s="199"/>
      <c r="G105" s="199"/>
      <c r="H105" s="199"/>
      <c r="I105" s="199"/>
      <c r="J105" s="199"/>
      <c r="K105" s="193" t="str">
        <f t="shared" si="19"/>
        <v/>
      </c>
      <c r="L105" s="199"/>
      <c r="M105" s="199"/>
      <c r="N105" s="199"/>
      <c r="O105" s="199"/>
      <c r="P105" s="199"/>
      <c r="Q105" s="199"/>
      <c r="R105" s="193" t="str">
        <f t="shared" si="20"/>
        <v/>
      </c>
      <c r="S105" s="199"/>
      <c r="T105" s="199"/>
      <c r="U105" s="199"/>
      <c r="V105" s="199"/>
      <c r="W105" s="199"/>
      <c r="X105" s="199"/>
      <c r="Y105" s="193" t="str">
        <f t="shared" si="21"/>
        <v/>
      </c>
      <c r="Z105" s="199"/>
      <c r="AA105" s="199"/>
      <c r="AB105" s="199"/>
      <c r="AC105" s="199"/>
      <c r="AD105" s="199"/>
      <c r="AE105" s="199"/>
      <c r="AF105" s="193" t="str">
        <f t="shared" si="22"/>
        <v/>
      </c>
      <c r="AG105" s="199"/>
      <c r="AH105" s="199"/>
      <c r="AI105" s="199"/>
      <c r="AJ105" s="199"/>
      <c r="AK105" s="199"/>
      <c r="AL105" s="199"/>
      <c r="AM105" s="193" t="str">
        <f t="shared" si="23"/>
        <v/>
      </c>
      <c r="AN105" s="199"/>
      <c r="AO105" s="199"/>
      <c r="AP105" s="199"/>
      <c r="AQ105" s="199"/>
      <c r="AR105" s="199"/>
      <c r="AS105" s="199"/>
      <c r="AT105" s="193" t="str">
        <f t="shared" si="24"/>
        <v/>
      </c>
      <c r="AU105" s="199"/>
      <c r="AV105" s="199"/>
      <c r="AW105" s="199"/>
      <c r="AX105" s="199"/>
      <c r="AY105" s="199"/>
      <c r="AZ105" s="199"/>
      <c r="BA105" s="193" t="str">
        <f t="shared" si="25"/>
        <v/>
      </c>
      <c r="BB105" s="199"/>
      <c r="BC105" s="199"/>
      <c r="BD105" s="199"/>
      <c r="BE105" s="199"/>
      <c r="BF105" s="199"/>
      <c r="BG105" s="199"/>
      <c r="BH105" s="193" t="str">
        <f t="shared" si="26"/>
        <v/>
      </c>
      <c r="BI105" s="199"/>
      <c r="BJ105" s="199"/>
      <c r="BK105" s="199"/>
      <c r="BL105" s="199"/>
      <c r="BM105" s="199"/>
      <c r="BN105" s="199"/>
      <c r="BO105" s="193" t="str">
        <f t="shared" si="27"/>
        <v/>
      </c>
      <c r="BP105" s="199"/>
      <c r="BQ105" s="199"/>
      <c r="BR105" s="199"/>
      <c r="BS105" s="199"/>
      <c r="BT105" s="199"/>
      <c r="BU105" s="199"/>
      <c r="BV105" s="193" t="str">
        <f t="shared" si="28"/>
        <v/>
      </c>
      <c r="BW105" s="199"/>
      <c r="BX105" s="199"/>
      <c r="BY105" s="199"/>
      <c r="BZ105" s="199"/>
      <c r="CA105" s="199"/>
      <c r="CB105" s="199"/>
      <c r="CC105" s="193" t="str">
        <f t="shared" si="29"/>
        <v/>
      </c>
      <c r="CD105" s="199"/>
      <c r="CE105" s="199"/>
      <c r="CF105" s="199"/>
      <c r="CG105" s="199"/>
      <c r="CH105" s="199"/>
      <c r="CI105" s="199"/>
      <c r="CJ105" s="193" t="str">
        <f t="shared" si="30"/>
        <v/>
      </c>
      <c r="CK105" s="199"/>
      <c r="CL105" s="199"/>
      <c r="CM105" s="199"/>
      <c r="CN105" s="199"/>
      <c r="CO105" s="199"/>
      <c r="CP105" s="199"/>
      <c r="CQ105" s="193" t="str">
        <f t="shared" si="31"/>
        <v/>
      </c>
      <c r="CR105" s="199"/>
      <c r="CS105" s="199"/>
      <c r="CT105" s="199"/>
      <c r="CU105" s="199"/>
      <c r="CV105" s="199"/>
      <c r="CW105" s="199"/>
      <c r="CX105" s="193" t="str">
        <f t="shared" si="32"/>
        <v/>
      </c>
      <c r="CY105" s="199"/>
      <c r="CZ105" s="199"/>
      <c r="DA105" s="199"/>
      <c r="DB105" s="199"/>
      <c r="DC105" s="199"/>
      <c r="DD105" s="199"/>
      <c r="DE105" s="193" t="str">
        <f t="shared" si="33"/>
        <v/>
      </c>
      <c r="DF105" s="199"/>
      <c r="DG105" s="199"/>
      <c r="DH105" s="199"/>
      <c r="DI105" s="199"/>
      <c r="DJ105" s="199"/>
      <c r="DK105" s="199"/>
      <c r="DL105" s="193" t="str">
        <f t="shared" si="34"/>
        <v/>
      </c>
      <c r="DM105" s="199"/>
      <c r="DN105" s="199"/>
      <c r="DO105" s="199"/>
      <c r="DP105" s="199"/>
      <c r="DQ105" s="199"/>
      <c r="DR105" s="199"/>
      <c r="DS105" s="193" t="str">
        <f t="shared" si="35"/>
        <v/>
      </c>
      <c r="DT105" s="194" t="str">
        <f t="shared" si="36"/>
        <v/>
      </c>
      <c r="DU105" s="195" t="str">
        <f t="shared" si="37"/>
        <v/>
      </c>
      <c r="DV105" s="196" t="str">
        <f>IF(OR(C105="",E105=""),"",RANK(DT105,$DT$9:$DT$408)+COUNTIF(DT$9:DT105,DT105)-1)</f>
        <v/>
      </c>
      <c r="DW105" s="173"/>
    </row>
    <row r="106" spans="1:127" ht="20.100000000000001" customHeight="1">
      <c r="A106" s="173"/>
      <c r="B106" s="190" t="str">
        <f>BIODATA_SISWA!B107</f>
        <v/>
      </c>
      <c r="C106" s="191" t="str">
        <f>IF(BIODATA_SISWA!C107="","",BIODATA_SISWA!C107)</f>
        <v/>
      </c>
      <c r="D106" s="191" t="str">
        <f>IF(BIODATA_SISWA!L107="","",BIODATA_SISWA!L107)</f>
        <v/>
      </c>
      <c r="E106" s="199"/>
      <c r="F106" s="199"/>
      <c r="G106" s="199"/>
      <c r="H106" s="199"/>
      <c r="I106" s="199"/>
      <c r="J106" s="199"/>
      <c r="K106" s="193" t="str">
        <f t="shared" si="19"/>
        <v/>
      </c>
      <c r="L106" s="199"/>
      <c r="M106" s="199"/>
      <c r="N106" s="199"/>
      <c r="O106" s="199"/>
      <c r="P106" s="199"/>
      <c r="Q106" s="199"/>
      <c r="R106" s="193" t="str">
        <f t="shared" si="20"/>
        <v/>
      </c>
      <c r="S106" s="199"/>
      <c r="T106" s="199"/>
      <c r="U106" s="199"/>
      <c r="V106" s="199"/>
      <c r="W106" s="199"/>
      <c r="X106" s="199"/>
      <c r="Y106" s="193" t="str">
        <f t="shared" si="21"/>
        <v/>
      </c>
      <c r="Z106" s="199"/>
      <c r="AA106" s="199"/>
      <c r="AB106" s="199"/>
      <c r="AC106" s="199"/>
      <c r="AD106" s="199"/>
      <c r="AE106" s="199"/>
      <c r="AF106" s="193" t="str">
        <f t="shared" si="22"/>
        <v/>
      </c>
      <c r="AG106" s="199"/>
      <c r="AH106" s="199"/>
      <c r="AI106" s="199"/>
      <c r="AJ106" s="199"/>
      <c r="AK106" s="199"/>
      <c r="AL106" s="199"/>
      <c r="AM106" s="193" t="str">
        <f t="shared" si="23"/>
        <v/>
      </c>
      <c r="AN106" s="199"/>
      <c r="AO106" s="199"/>
      <c r="AP106" s="199"/>
      <c r="AQ106" s="199"/>
      <c r="AR106" s="199"/>
      <c r="AS106" s="199"/>
      <c r="AT106" s="193" t="str">
        <f t="shared" si="24"/>
        <v/>
      </c>
      <c r="AU106" s="199"/>
      <c r="AV106" s="199"/>
      <c r="AW106" s="199"/>
      <c r="AX106" s="199"/>
      <c r="AY106" s="199"/>
      <c r="AZ106" s="199"/>
      <c r="BA106" s="193" t="str">
        <f t="shared" si="25"/>
        <v/>
      </c>
      <c r="BB106" s="199"/>
      <c r="BC106" s="199"/>
      <c r="BD106" s="199"/>
      <c r="BE106" s="199"/>
      <c r="BF106" s="199"/>
      <c r="BG106" s="199"/>
      <c r="BH106" s="193" t="str">
        <f t="shared" si="26"/>
        <v/>
      </c>
      <c r="BI106" s="199"/>
      <c r="BJ106" s="199"/>
      <c r="BK106" s="199"/>
      <c r="BL106" s="199"/>
      <c r="BM106" s="199"/>
      <c r="BN106" s="199"/>
      <c r="BO106" s="193" t="str">
        <f t="shared" si="27"/>
        <v/>
      </c>
      <c r="BP106" s="199"/>
      <c r="BQ106" s="199"/>
      <c r="BR106" s="199"/>
      <c r="BS106" s="199"/>
      <c r="BT106" s="199"/>
      <c r="BU106" s="199"/>
      <c r="BV106" s="193" t="str">
        <f t="shared" si="28"/>
        <v/>
      </c>
      <c r="BW106" s="199"/>
      <c r="BX106" s="199"/>
      <c r="BY106" s="199"/>
      <c r="BZ106" s="199"/>
      <c r="CA106" s="199"/>
      <c r="CB106" s="199"/>
      <c r="CC106" s="193" t="str">
        <f t="shared" si="29"/>
        <v/>
      </c>
      <c r="CD106" s="199"/>
      <c r="CE106" s="199"/>
      <c r="CF106" s="199"/>
      <c r="CG106" s="199"/>
      <c r="CH106" s="199"/>
      <c r="CI106" s="199"/>
      <c r="CJ106" s="193" t="str">
        <f t="shared" si="30"/>
        <v/>
      </c>
      <c r="CK106" s="199"/>
      <c r="CL106" s="199"/>
      <c r="CM106" s="199"/>
      <c r="CN106" s="199"/>
      <c r="CO106" s="199"/>
      <c r="CP106" s="199"/>
      <c r="CQ106" s="193" t="str">
        <f t="shared" si="31"/>
        <v/>
      </c>
      <c r="CR106" s="199"/>
      <c r="CS106" s="199"/>
      <c r="CT106" s="199"/>
      <c r="CU106" s="199"/>
      <c r="CV106" s="199"/>
      <c r="CW106" s="199"/>
      <c r="CX106" s="193" t="str">
        <f t="shared" si="32"/>
        <v/>
      </c>
      <c r="CY106" s="199"/>
      <c r="CZ106" s="199"/>
      <c r="DA106" s="199"/>
      <c r="DB106" s="199"/>
      <c r="DC106" s="199"/>
      <c r="DD106" s="199"/>
      <c r="DE106" s="193" t="str">
        <f t="shared" si="33"/>
        <v/>
      </c>
      <c r="DF106" s="199"/>
      <c r="DG106" s="199"/>
      <c r="DH106" s="199"/>
      <c r="DI106" s="199"/>
      <c r="DJ106" s="199"/>
      <c r="DK106" s="199"/>
      <c r="DL106" s="193" t="str">
        <f t="shared" si="34"/>
        <v/>
      </c>
      <c r="DM106" s="199"/>
      <c r="DN106" s="199"/>
      <c r="DO106" s="199"/>
      <c r="DP106" s="199"/>
      <c r="DQ106" s="199"/>
      <c r="DR106" s="199"/>
      <c r="DS106" s="193" t="str">
        <f t="shared" si="35"/>
        <v/>
      </c>
      <c r="DT106" s="194" t="str">
        <f t="shared" si="36"/>
        <v/>
      </c>
      <c r="DU106" s="195" t="str">
        <f t="shared" si="37"/>
        <v/>
      </c>
      <c r="DV106" s="196" t="str">
        <f>IF(OR(C106="",E106=""),"",RANK(DT106,$DT$9:$DT$408)+COUNTIF(DT$9:DT106,DT106)-1)</f>
        <v/>
      </c>
      <c r="DW106" s="173"/>
    </row>
    <row r="107" spans="1:127" ht="20.100000000000001" customHeight="1">
      <c r="A107" s="173"/>
      <c r="B107" s="190" t="str">
        <f>BIODATA_SISWA!B108</f>
        <v/>
      </c>
      <c r="C107" s="191" t="str">
        <f>IF(BIODATA_SISWA!C108="","",BIODATA_SISWA!C108)</f>
        <v/>
      </c>
      <c r="D107" s="191" t="str">
        <f>IF(BIODATA_SISWA!L108="","",BIODATA_SISWA!L108)</f>
        <v/>
      </c>
      <c r="E107" s="199"/>
      <c r="F107" s="199"/>
      <c r="G107" s="199"/>
      <c r="H107" s="199"/>
      <c r="I107" s="199"/>
      <c r="J107" s="199"/>
      <c r="K107" s="193" t="str">
        <f t="shared" si="19"/>
        <v/>
      </c>
      <c r="L107" s="199"/>
      <c r="M107" s="199"/>
      <c r="N107" s="199"/>
      <c r="O107" s="199"/>
      <c r="P107" s="199"/>
      <c r="Q107" s="199"/>
      <c r="R107" s="193" t="str">
        <f t="shared" si="20"/>
        <v/>
      </c>
      <c r="S107" s="199"/>
      <c r="T107" s="199"/>
      <c r="U107" s="199"/>
      <c r="V107" s="199"/>
      <c r="W107" s="199"/>
      <c r="X107" s="199"/>
      <c r="Y107" s="193" t="str">
        <f t="shared" si="21"/>
        <v/>
      </c>
      <c r="Z107" s="199"/>
      <c r="AA107" s="199"/>
      <c r="AB107" s="199"/>
      <c r="AC107" s="199"/>
      <c r="AD107" s="199"/>
      <c r="AE107" s="199"/>
      <c r="AF107" s="193" t="str">
        <f t="shared" si="22"/>
        <v/>
      </c>
      <c r="AG107" s="199"/>
      <c r="AH107" s="199"/>
      <c r="AI107" s="199"/>
      <c r="AJ107" s="199"/>
      <c r="AK107" s="199"/>
      <c r="AL107" s="199"/>
      <c r="AM107" s="193" t="str">
        <f t="shared" si="23"/>
        <v/>
      </c>
      <c r="AN107" s="199"/>
      <c r="AO107" s="199"/>
      <c r="AP107" s="199"/>
      <c r="AQ107" s="199"/>
      <c r="AR107" s="199"/>
      <c r="AS107" s="199"/>
      <c r="AT107" s="193" t="str">
        <f t="shared" si="24"/>
        <v/>
      </c>
      <c r="AU107" s="199"/>
      <c r="AV107" s="199"/>
      <c r="AW107" s="199"/>
      <c r="AX107" s="199"/>
      <c r="AY107" s="199"/>
      <c r="AZ107" s="199"/>
      <c r="BA107" s="193" t="str">
        <f t="shared" si="25"/>
        <v/>
      </c>
      <c r="BB107" s="199"/>
      <c r="BC107" s="199"/>
      <c r="BD107" s="199"/>
      <c r="BE107" s="199"/>
      <c r="BF107" s="199"/>
      <c r="BG107" s="199"/>
      <c r="BH107" s="193" t="str">
        <f t="shared" si="26"/>
        <v/>
      </c>
      <c r="BI107" s="199"/>
      <c r="BJ107" s="199"/>
      <c r="BK107" s="199"/>
      <c r="BL107" s="199"/>
      <c r="BM107" s="199"/>
      <c r="BN107" s="199"/>
      <c r="BO107" s="193" t="str">
        <f t="shared" si="27"/>
        <v/>
      </c>
      <c r="BP107" s="199"/>
      <c r="BQ107" s="199"/>
      <c r="BR107" s="199"/>
      <c r="BS107" s="199"/>
      <c r="BT107" s="199"/>
      <c r="BU107" s="199"/>
      <c r="BV107" s="193" t="str">
        <f t="shared" si="28"/>
        <v/>
      </c>
      <c r="BW107" s="199"/>
      <c r="BX107" s="199"/>
      <c r="BY107" s="199"/>
      <c r="BZ107" s="199"/>
      <c r="CA107" s="199"/>
      <c r="CB107" s="199"/>
      <c r="CC107" s="193" t="str">
        <f t="shared" si="29"/>
        <v/>
      </c>
      <c r="CD107" s="199"/>
      <c r="CE107" s="199"/>
      <c r="CF107" s="199"/>
      <c r="CG107" s="199"/>
      <c r="CH107" s="199"/>
      <c r="CI107" s="199"/>
      <c r="CJ107" s="193" t="str">
        <f t="shared" si="30"/>
        <v/>
      </c>
      <c r="CK107" s="199"/>
      <c r="CL107" s="199"/>
      <c r="CM107" s="199"/>
      <c r="CN107" s="199"/>
      <c r="CO107" s="199"/>
      <c r="CP107" s="199"/>
      <c r="CQ107" s="193" t="str">
        <f t="shared" si="31"/>
        <v/>
      </c>
      <c r="CR107" s="199"/>
      <c r="CS107" s="199"/>
      <c r="CT107" s="199"/>
      <c r="CU107" s="199"/>
      <c r="CV107" s="199"/>
      <c r="CW107" s="199"/>
      <c r="CX107" s="193" t="str">
        <f t="shared" si="32"/>
        <v/>
      </c>
      <c r="CY107" s="199"/>
      <c r="CZ107" s="199"/>
      <c r="DA107" s="199"/>
      <c r="DB107" s="199"/>
      <c r="DC107" s="199"/>
      <c r="DD107" s="199"/>
      <c r="DE107" s="193" t="str">
        <f t="shared" si="33"/>
        <v/>
      </c>
      <c r="DF107" s="199"/>
      <c r="DG107" s="199"/>
      <c r="DH107" s="199"/>
      <c r="DI107" s="199"/>
      <c r="DJ107" s="199"/>
      <c r="DK107" s="199"/>
      <c r="DL107" s="193" t="str">
        <f t="shared" si="34"/>
        <v/>
      </c>
      <c r="DM107" s="199"/>
      <c r="DN107" s="199"/>
      <c r="DO107" s="199"/>
      <c r="DP107" s="199"/>
      <c r="DQ107" s="199"/>
      <c r="DR107" s="199"/>
      <c r="DS107" s="193" t="str">
        <f t="shared" si="35"/>
        <v/>
      </c>
      <c r="DT107" s="194" t="str">
        <f t="shared" si="36"/>
        <v/>
      </c>
      <c r="DU107" s="195" t="str">
        <f t="shared" si="37"/>
        <v/>
      </c>
      <c r="DV107" s="196" t="str">
        <f>IF(OR(C107="",E107=""),"",RANK(DT107,$DT$9:$DT$408)+COUNTIF(DT$9:DT107,DT107)-1)</f>
        <v/>
      </c>
      <c r="DW107" s="173"/>
    </row>
    <row r="108" spans="1:127" ht="20.100000000000001" customHeight="1">
      <c r="A108" s="173"/>
      <c r="B108" s="190" t="str">
        <f>BIODATA_SISWA!B109</f>
        <v/>
      </c>
      <c r="C108" s="191" t="str">
        <f>IF(BIODATA_SISWA!C109="","",BIODATA_SISWA!C109)</f>
        <v/>
      </c>
      <c r="D108" s="191" t="str">
        <f>IF(BIODATA_SISWA!L109="","",BIODATA_SISWA!L109)</f>
        <v/>
      </c>
      <c r="E108" s="199"/>
      <c r="F108" s="199"/>
      <c r="G108" s="199"/>
      <c r="H108" s="199"/>
      <c r="I108" s="199"/>
      <c r="J108" s="199"/>
      <c r="K108" s="193" t="str">
        <f t="shared" si="19"/>
        <v/>
      </c>
      <c r="L108" s="199"/>
      <c r="M108" s="199"/>
      <c r="N108" s="199"/>
      <c r="O108" s="199"/>
      <c r="P108" s="199"/>
      <c r="Q108" s="199"/>
      <c r="R108" s="193" t="str">
        <f t="shared" si="20"/>
        <v/>
      </c>
      <c r="S108" s="199"/>
      <c r="T108" s="199"/>
      <c r="U108" s="199"/>
      <c r="V108" s="199"/>
      <c r="W108" s="199"/>
      <c r="X108" s="199"/>
      <c r="Y108" s="193" t="str">
        <f t="shared" si="21"/>
        <v/>
      </c>
      <c r="Z108" s="199"/>
      <c r="AA108" s="199"/>
      <c r="AB108" s="199"/>
      <c r="AC108" s="199"/>
      <c r="AD108" s="199"/>
      <c r="AE108" s="199"/>
      <c r="AF108" s="193" t="str">
        <f t="shared" si="22"/>
        <v/>
      </c>
      <c r="AG108" s="199"/>
      <c r="AH108" s="199"/>
      <c r="AI108" s="199"/>
      <c r="AJ108" s="199"/>
      <c r="AK108" s="199"/>
      <c r="AL108" s="199"/>
      <c r="AM108" s="193" t="str">
        <f t="shared" si="23"/>
        <v/>
      </c>
      <c r="AN108" s="199"/>
      <c r="AO108" s="199"/>
      <c r="AP108" s="199"/>
      <c r="AQ108" s="199"/>
      <c r="AR108" s="199"/>
      <c r="AS108" s="199"/>
      <c r="AT108" s="193" t="str">
        <f t="shared" si="24"/>
        <v/>
      </c>
      <c r="AU108" s="199"/>
      <c r="AV108" s="199"/>
      <c r="AW108" s="199"/>
      <c r="AX108" s="199"/>
      <c r="AY108" s="199"/>
      <c r="AZ108" s="199"/>
      <c r="BA108" s="193" t="str">
        <f t="shared" si="25"/>
        <v/>
      </c>
      <c r="BB108" s="199"/>
      <c r="BC108" s="199"/>
      <c r="BD108" s="199"/>
      <c r="BE108" s="199"/>
      <c r="BF108" s="199"/>
      <c r="BG108" s="199"/>
      <c r="BH108" s="193" t="str">
        <f t="shared" si="26"/>
        <v/>
      </c>
      <c r="BI108" s="199"/>
      <c r="BJ108" s="199"/>
      <c r="BK108" s="199"/>
      <c r="BL108" s="199"/>
      <c r="BM108" s="199"/>
      <c r="BN108" s="199"/>
      <c r="BO108" s="193" t="str">
        <f t="shared" si="27"/>
        <v/>
      </c>
      <c r="BP108" s="199"/>
      <c r="BQ108" s="199"/>
      <c r="BR108" s="199"/>
      <c r="BS108" s="199"/>
      <c r="BT108" s="199"/>
      <c r="BU108" s="199"/>
      <c r="BV108" s="193" t="str">
        <f t="shared" si="28"/>
        <v/>
      </c>
      <c r="BW108" s="199"/>
      <c r="BX108" s="199"/>
      <c r="BY108" s="199"/>
      <c r="BZ108" s="199"/>
      <c r="CA108" s="199"/>
      <c r="CB108" s="199"/>
      <c r="CC108" s="193" t="str">
        <f t="shared" si="29"/>
        <v/>
      </c>
      <c r="CD108" s="199"/>
      <c r="CE108" s="199"/>
      <c r="CF108" s="199"/>
      <c r="CG108" s="199"/>
      <c r="CH108" s="199"/>
      <c r="CI108" s="199"/>
      <c r="CJ108" s="193" t="str">
        <f t="shared" si="30"/>
        <v/>
      </c>
      <c r="CK108" s="199"/>
      <c r="CL108" s="199"/>
      <c r="CM108" s="199"/>
      <c r="CN108" s="199"/>
      <c r="CO108" s="199"/>
      <c r="CP108" s="199"/>
      <c r="CQ108" s="193" t="str">
        <f t="shared" si="31"/>
        <v/>
      </c>
      <c r="CR108" s="199"/>
      <c r="CS108" s="199"/>
      <c r="CT108" s="199"/>
      <c r="CU108" s="199"/>
      <c r="CV108" s="199"/>
      <c r="CW108" s="199"/>
      <c r="CX108" s="193" t="str">
        <f t="shared" si="32"/>
        <v/>
      </c>
      <c r="CY108" s="199"/>
      <c r="CZ108" s="199"/>
      <c r="DA108" s="199"/>
      <c r="DB108" s="199"/>
      <c r="DC108" s="199"/>
      <c r="DD108" s="199"/>
      <c r="DE108" s="193" t="str">
        <f t="shared" si="33"/>
        <v/>
      </c>
      <c r="DF108" s="199"/>
      <c r="DG108" s="199"/>
      <c r="DH108" s="199"/>
      <c r="DI108" s="199"/>
      <c r="DJ108" s="199"/>
      <c r="DK108" s="199"/>
      <c r="DL108" s="193" t="str">
        <f t="shared" si="34"/>
        <v/>
      </c>
      <c r="DM108" s="199"/>
      <c r="DN108" s="199"/>
      <c r="DO108" s="199"/>
      <c r="DP108" s="199"/>
      <c r="DQ108" s="199"/>
      <c r="DR108" s="199"/>
      <c r="DS108" s="193" t="str">
        <f t="shared" si="35"/>
        <v/>
      </c>
      <c r="DT108" s="194" t="str">
        <f t="shared" si="36"/>
        <v/>
      </c>
      <c r="DU108" s="195" t="str">
        <f t="shared" si="37"/>
        <v/>
      </c>
      <c r="DV108" s="196" t="str">
        <f>IF(OR(C108="",E108=""),"",RANK(DT108,$DT$9:$DT$408)+COUNTIF(DT$9:DT108,DT108)-1)</f>
        <v/>
      </c>
      <c r="DW108" s="173"/>
    </row>
    <row r="109" spans="1:127" ht="20.100000000000001" customHeight="1">
      <c r="A109" s="173"/>
      <c r="B109" s="190" t="str">
        <f>BIODATA_SISWA!B110</f>
        <v/>
      </c>
      <c r="C109" s="191" t="str">
        <f>IF(BIODATA_SISWA!C110="","",BIODATA_SISWA!C110)</f>
        <v/>
      </c>
      <c r="D109" s="191" t="str">
        <f>IF(BIODATA_SISWA!L110="","",BIODATA_SISWA!L110)</f>
        <v/>
      </c>
      <c r="E109" s="199"/>
      <c r="F109" s="199"/>
      <c r="G109" s="199"/>
      <c r="H109" s="199"/>
      <c r="I109" s="199"/>
      <c r="J109" s="199"/>
      <c r="K109" s="193" t="str">
        <f t="shared" si="19"/>
        <v/>
      </c>
      <c r="L109" s="199"/>
      <c r="M109" s="199"/>
      <c r="N109" s="199"/>
      <c r="O109" s="199"/>
      <c r="P109" s="199"/>
      <c r="Q109" s="199"/>
      <c r="R109" s="193" t="str">
        <f t="shared" si="20"/>
        <v/>
      </c>
      <c r="S109" s="199"/>
      <c r="T109" s="199"/>
      <c r="U109" s="199"/>
      <c r="V109" s="199"/>
      <c r="W109" s="199"/>
      <c r="X109" s="199"/>
      <c r="Y109" s="193" t="str">
        <f t="shared" si="21"/>
        <v/>
      </c>
      <c r="Z109" s="199"/>
      <c r="AA109" s="199"/>
      <c r="AB109" s="199"/>
      <c r="AC109" s="199"/>
      <c r="AD109" s="199"/>
      <c r="AE109" s="199"/>
      <c r="AF109" s="193" t="str">
        <f t="shared" si="22"/>
        <v/>
      </c>
      <c r="AG109" s="199"/>
      <c r="AH109" s="199"/>
      <c r="AI109" s="199"/>
      <c r="AJ109" s="199"/>
      <c r="AK109" s="199"/>
      <c r="AL109" s="199"/>
      <c r="AM109" s="193" t="str">
        <f t="shared" si="23"/>
        <v/>
      </c>
      <c r="AN109" s="199"/>
      <c r="AO109" s="199"/>
      <c r="AP109" s="199"/>
      <c r="AQ109" s="199"/>
      <c r="AR109" s="199"/>
      <c r="AS109" s="199"/>
      <c r="AT109" s="193" t="str">
        <f t="shared" si="24"/>
        <v/>
      </c>
      <c r="AU109" s="199"/>
      <c r="AV109" s="199"/>
      <c r="AW109" s="199"/>
      <c r="AX109" s="199"/>
      <c r="AY109" s="199"/>
      <c r="AZ109" s="199"/>
      <c r="BA109" s="193" t="str">
        <f t="shared" si="25"/>
        <v/>
      </c>
      <c r="BB109" s="199"/>
      <c r="BC109" s="199"/>
      <c r="BD109" s="199"/>
      <c r="BE109" s="199"/>
      <c r="BF109" s="199"/>
      <c r="BG109" s="199"/>
      <c r="BH109" s="193" t="str">
        <f t="shared" si="26"/>
        <v/>
      </c>
      <c r="BI109" s="199"/>
      <c r="BJ109" s="199"/>
      <c r="BK109" s="199"/>
      <c r="BL109" s="199"/>
      <c r="BM109" s="199"/>
      <c r="BN109" s="199"/>
      <c r="BO109" s="193" t="str">
        <f t="shared" si="27"/>
        <v/>
      </c>
      <c r="BP109" s="199"/>
      <c r="BQ109" s="199"/>
      <c r="BR109" s="199"/>
      <c r="BS109" s="199"/>
      <c r="BT109" s="199"/>
      <c r="BU109" s="199"/>
      <c r="BV109" s="193" t="str">
        <f t="shared" si="28"/>
        <v/>
      </c>
      <c r="BW109" s="199"/>
      <c r="BX109" s="199"/>
      <c r="BY109" s="199"/>
      <c r="BZ109" s="199"/>
      <c r="CA109" s="199"/>
      <c r="CB109" s="199"/>
      <c r="CC109" s="193" t="str">
        <f t="shared" si="29"/>
        <v/>
      </c>
      <c r="CD109" s="199"/>
      <c r="CE109" s="199"/>
      <c r="CF109" s="199"/>
      <c r="CG109" s="199"/>
      <c r="CH109" s="199"/>
      <c r="CI109" s="199"/>
      <c r="CJ109" s="193" t="str">
        <f t="shared" si="30"/>
        <v/>
      </c>
      <c r="CK109" s="199"/>
      <c r="CL109" s="199"/>
      <c r="CM109" s="199"/>
      <c r="CN109" s="199"/>
      <c r="CO109" s="199"/>
      <c r="CP109" s="199"/>
      <c r="CQ109" s="193" t="str">
        <f t="shared" si="31"/>
        <v/>
      </c>
      <c r="CR109" s="199"/>
      <c r="CS109" s="199"/>
      <c r="CT109" s="199"/>
      <c r="CU109" s="199"/>
      <c r="CV109" s="199"/>
      <c r="CW109" s="199"/>
      <c r="CX109" s="193" t="str">
        <f t="shared" si="32"/>
        <v/>
      </c>
      <c r="CY109" s="199"/>
      <c r="CZ109" s="199"/>
      <c r="DA109" s="199"/>
      <c r="DB109" s="199"/>
      <c r="DC109" s="199"/>
      <c r="DD109" s="199"/>
      <c r="DE109" s="193" t="str">
        <f t="shared" si="33"/>
        <v/>
      </c>
      <c r="DF109" s="199"/>
      <c r="DG109" s="199"/>
      <c r="DH109" s="199"/>
      <c r="DI109" s="199"/>
      <c r="DJ109" s="199"/>
      <c r="DK109" s="199"/>
      <c r="DL109" s="193" t="str">
        <f t="shared" si="34"/>
        <v/>
      </c>
      <c r="DM109" s="199"/>
      <c r="DN109" s="199"/>
      <c r="DO109" s="199"/>
      <c r="DP109" s="199"/>
      <c r="DQ109" s="199"/>
      <c r="DR109" s="199"/>
      <c r="DS109" s="193" t="str">
        <f t="shared" si="35"/>
        <v/>
      </c>
      <c r="DT109" s="194" t="str">
        <f t="shared" si="36"/>
        <v/>
      </c>
      <c r="DU109" s="195" t="str">
        <f t="shared" si="37"/>
        <v/>
      </c>
      <c r="DV109" s="196" t="str">
        <f>IF(OR(C109="",E109=""),"",RANK(DT109,$DT$9:$DT$408)+COUNTIF(DT$9:DT109,DT109)-1)</f>
        <v/>
      </c>
      <c r="DW109" s="173"/>
    </row>
    <row r="110" spans="1:127" ht="20.100000000000001" customHeight="1">
      <c r="A110" s="173"/>
      <c r="B110" s="190" t="str">
        <f>BIODATA_SISWA!B111</f>
        <v/>
      </c>
      <c r="C110" s="191" t="str">
        <f>IF(BIODATA_SISWA!C111="","",BIODATA_SISWA!C111)</f>
        <v/>
      </c>
      <c r="D110" s="191" t="str">
        <f>IF(BIODATA_SISWA!L111="","",BIODATA_SISWA!L111)</f>
        <v/>
      </c>
      <c r="E110" s="199"/>
      <c r="F110" s="199"/>
      <c r="G110" s="199"/>
      <c r="H110" s="199"/>
      <c r="I110" s="199"/>
      <c r="J110" s="199"/>
      <c r="K110" s="193" t="str">
        <f t="shared" si="19"/>
        <v/>
      </c>
      <c r="L110" s="199"/>
      <c r="M110" s="199"/>
      <c r="N110" s="199"/>
      <c r="O110" s="199"/>
      <c r="P110" s="199"/>
      <c r="Q110" s="199"/>
      <c r="R110" s="193" t="str">
        <f t="shared" si="20"/>
        <v/>
      </c>
      <c r="S110" s="199"/>
      <c r="T110" s="199"/>
      <c r="U110" s="199"/>
      <c r="V110" s="199"/>
      <c r="W110" s="199"/>
      <c r="X110" s="199"/>
      <c r="Y110" s="193" t="str">
        <f t="shared" si="21"/>
        <v/>
      </c>
      <c r="Z110" s="199"/>
      <c r="AA110" s="199"/>
      <c r="AB110" s="199"/>
      <c r="AC110" s="199"/>
      <c r="AD110" s="199"/>
      <c r="AE110" s="199"/>
      <c r="AF110" s="193" t="str">
        <f t="shared" si="22"/>
        <v/>
      </c>
      <c r="AG110" s="199"/>
      <c r="AH110" s="199"/>
      <c r="AI110" s="199"/>
      <c r="AJ110" s="199"/>
      <c r="AK110" s="199"/>
      <c r="AL110" s="199"/>
      <c r="AM110" s="193" t="str">
        <f t="shared" si="23"/>
        <v/>
      </c>
      <c r="AN110" s="199"/>
      <c r="AO110" s="199"/>
      <c r="AP110" s="199"/>
      <c r="AQ110" s="199"/>
      <c r="AR110" s="199"/>
      <c r="AS110" s="199"/>
      <c r="AT110" s="193" t="str">
        <f t="shared" si="24"/>
        <v/>
      </c>
      <c r="AU110" s="199"/>
      <c r="AV110" s="199"/>
      <c r="AW110" s="199"/>
      <c r="AX110" s="199"/>
      <c r="AY110" s="199"/>
      <c r="AZ110" s="199"/>
      <c r="BA110" s="193" t="str">
        <f t="shared" si="25"/>
        <v/>
      </c>
      <c r="BB110" s="199"/>
      <c r="BC110" s="199"/>
      <c r="BD110" s="199"/>
      <c r="BE110" s="199"/>
      <c r="BF110" s="199"/>
      <c r="BG110" s="199"/>
      <c r="BH110" s="193" t="str">
        <f t="shared" si="26"/>
        <v/>
      </c>
      <c r="BI110" s="199"/>
      <c r="BJ110" s="199"/>
      <c r="BK110" s="199"/>
      <c r="BL110" s="199"/>
      <c r="BM110" s="199"/>
      <c r="BN110" s="199"/>
      <c r="BO110" s="193" t="str">
        <f t="shared" si="27"/>
        <v/>
      </c>
      <c r="BP110" s="199"/>
      <c r="BQ110" s="199"/>
      <c r="BR110" s="199"/>
      <c r="BS110" s="199"/>
      <c r="BT110" s="199"/>
      <c r="BU110" s="199"/>
      <c r="BV110" s="193" t="str">
        <f t="shared" si="28"/>
        <v/>
      </c>
      <c r="BW110" s="199"/>
      <c r="BX110" s="199"/>
      <c r="BY110" s="199"/>
      <c r="BZ110" s="199"/>
      <c r="CA110" s="199"/>
      <c r="CB110" s="199"/>
      <c r="CC110" s="193" t="str">
        <f t="shared" si="29"/>
        <v/>
      </c>
      <c r="CD110" s="199"/>
      <c r="CE110" s="199"/>
      <c r="CF110" s="199"/>
      <c r="CG110" s="199"/>
      <c r="CH110" s="199"/>
      <c r="CI110" s="199"/>
      <c r="CJ110" s="193" t="str">
        <f t="shared" si="30"/>
        <v/>
      </c>
      <c r="CK110" s="199"/>
      <c r="CL110" s="199"/>
      <c r="CM110" s="199"/>
      <c r="CN110" s="199"/>
      <c r="CO110" s="199"/>
      <c r="CP110" s="199"/>
      <c r="CQ110" s="193" t="str">
        <f t="shared" si="31"/>
        <v/>
      </c>
      <c r="CR110" s="199"/>
      <c r="CS110" s="199"/>
      <c r="CT110" s="199"/>
      <c r="CU110" s="199"/>
      <c r="CV110" s="199"/>
      <c r="CW110" s="199"/>
      <c r="CX110" s="193" t="str">
        <f t="shared" si="32"/>
        <v/>
      </c>
      <c r="CY110" s="199"/>
      <c r="CZ110" s="199"/>
      <c r="DA110" s="199"/>
      <c r="DB110" s="199"/>
      <c r="DC110" s="199"/>
      <c r="DD110" s="199"/>
      <c r="DE110" s="193" t="str">
        <f t="shared" si="33"/>
        <v/>
      </c>
      <c r="DF110" s="199"/>
      <c r="DG110" s="199"/>
      <c r="DH110" s="199"/>
      <c r="DI110" s="199"/>
      <c r="DJ110" s="199"/>
      <c r="DK110" s="199"/>
      <c r="DL110" s="193" t="str">
        <f t="shared" si="34"/>
        <v/>
      </c>
      <c r="DM110" s="199"/>
      <c r="DN110" s="199"/>
      <c r="DO110" s="199"/>
      <c r="DP110" s="199"/>
      <c r="DQ110" s="199"/>
      <c r="DR110" s="199"/>
      <c r="DS110" s="193" t="str">
        <f t="shared" si="35"/>
        <v/>
      </c>
      <c r="DT110" s="194" t="str">
        <f t="shared" si="36"/>
        <v/>
      </c>
      <c r="DU110" s="195" t="str">
        <f t="shared" si="37"/>
        <v/>
      </c>
      <c r="DV110" s="196" t="str">
        <f>IF(OR(C110="",E110=""),"",RANK(DT110,$DT$9:$DT$408)+COUNTIF(DT$9:DT110,DT110)-1)</f>
        <v/>
      </c>
      <c r="DW110" s="173"/>
    </row>
    <row r="111" spans="1:127" ht="20.100000000000001" customHeight="1">
      <c r="A111" s="173"/>
      <c r="B111" s="190" t="str">
        <f>BIODATA_SISWA!B112</f>
        <v/>
      </c>
      <c r="C111" s="191" t="str">
        <f>IF(BIODATA_SISWA!C112="","",BIODATA_SISWA!C112)</f>
        <v/>
      </c>
      <c r="D111" s="191" t="str">
        <f>IF(BIODATA_SISWA!L112="","",BIODATA_SISWA!L112)</f>
        <v/>
      </c>
      <c r="E111" s="199"/>
      <c r="F111" s="199"/>
      <c r="G111" s="199"/>
      <c r="H111" s="199"/>
      <c r="I111" s="199"/>
      <c r="J111" s="199"/>
      <c r="K111" s="193" t="str">
        <f t="shared" si="19"/>
        <v/>
      </c>
      <c r="L111" s="199"/>
      <c r="M111" s="199"/>
      <c r="N111" s="199"/>
      <c r="O111" s="199"/>
      <c r="P111" s="199"/>
      <c r="Q111" s="199"/>
      <c r="R111" s="193" t="str">
        <f t="shared" si="20"/>
        <v/>
      </c>
      <c r="S111" s="199"/>
      <c r="T111" s="199"/>
      <c r="U111" s="199"/>
      <c r="V111" s="199"/>
      <c r="W111" s="199"/>
      <c r="X111" s="199"/>
      <c r="Y111" s="193" t="str">
        <f t="shared" si="21"/>
        <v/>
      </c>
      <c r="Z111" s="199"/>
      <c r="AA111" s="199"/>
      <c r="AB111" s="199"/>
      <c r="AC111" s="199"/>
      <c r="AD111" s="199"/>
      <c r="AE111" s="199"/>
      <c r="AF111" s="193" t="str">
        <f t="shared" si="22"/>
        <v/>
      </c>
      <c r="AG111" s="199"/>
      <c r="AH111" s="199"/>
      <c r="AI111" s="199"/>
      <c r="AJ111" s="199"/>
      <c r="AK111" s="199"/>
      <c r="AL111" s="199"/>
      <c r="AM111" s="193" t="str">
        <f t="shared" si="23"/>
        <v/>
      </c>
      <c r="AN111" s="199"/>
      <c r="AO111" s="199"/>
      <c r="AP111" s="199"/>
      <c r="AQ111" s="199"/>
      <c r="AR111" s="199"/>
      <c r="AS111" s="199"/>
      <c r="AT111" s="193" t="str">
        <f t="shared" si="24"/>
        <v/>
      </c>
      <c r="AU111" s="199"/>
      <c r="AV111" s="199"/>
      <c r="AW111" s="199"/>
      <c r="AX111" s="199"/>
      <c r="AY111" s="199"/>
      <c r="AZ111" s="199"/>
      <c r="BA111" s="193" t="str">
        <f t="shared" si="25"/>
        <v/>
      </c>
      <c r="BB111" s="199"/>
      <c r="BC111" s="199"/>
      <c r="BD111" s="199"/>
      <c r="BE111" s="199"/>
      <c r="BF111" s="199"/>
      <c r="BG111" s="199"/>
      <c r="BH111" s="193" t="str">
        <f t="shared" si="26"/>
        <v/>
      </c>
      <c r="BI111" s="199"/>
      <c r="BJ111" s="199"/>
      <c r="BK111" s="199"/>
      <c r="BL111" s="199"/>
      <c r="BM111" s="199"/>
      <c r="BN111" s="199"/>
      <c r="BO111" s="193" t="str">
        <f t="shared" si="27"/>
        <v/>
      </c>
      <c r="BP111" s="199"/>
      <c r="BQ111" s="199"/>
      <c r="BR111" s="199"/>
      <c r="BS111" s="199"/>
      <c r="BT111" s="199"/>
      <c r="BU111" s="199"/>
      <c r="BV111" s="193" t="str">
        <f t="shared" si="28"/>
        <v/>
      </c>
      <c r="BW111" s="199"/>
      <c r="BX111" s="199"/>
      <c r="BY111" s="199"/>
      <c r="BZ111" s="199"/>
      <c r="CA111" s="199"/>
      <c r="CB111" s="199"/>
      <c r="CC111" s="193" t="str">
        <f t="shared" si="29"/>
        <v/>
      </c>
      <c r="CD111" s="199"/>
      <c r="CE111" s="199"/>
      <c r="CF111" s="199"/>
      <c r="CG111" s="199"/>
      <c r="CH111" s="199"/>
      <c r="CI111" s="199"/>
      <c r="CJ111" s="193" t="str">
        <f t="shared" si="30"/>
        <v/>
      </c>
      <c r="CK111" s="199"/>
      <c r="CL111" s="199"/>
      <c r="CM111" s="199"/>
      <c r="CN111" s="199"/>
      <c r="CO111" s="199"/>
      <c r="CP111" s="199"/>
      <c r="CQ111" s="193" t="str">
        <f t="shared" si="31"/>
        <v/>
      </c>
      <c r="CR111" s="199"/>
      <c r="CS111" s="199"/>
      <c r="CT111" s="199"/>
      <c r="CU111" s="199"/>
      <c r="CV111" s="199"/>
      <c r="CW111" s="199"/>
      <c r="CX111" s="193" t="str">
        <f t="shared" si="32"/>
        <v/>
      </c>
      <c r="CY111" s="199"/>
      <c r="CZ111" s="199"/>
      <c r="DA111" s="199"/>
      <c r="DB111" s="199"/>
      <c r="DC111" s="199"/>
      <c r="DD111" s="199"/>
      <c r="DE111" s="193" t="str">
        <f t="shared" si="33"/>
        <v/>
      </c>
      <c r="DF111" s="199"/>
      <c r="DG111" s="199"/>
      <c r="DH111" s="199"/>
      <c r="DI111" s="199"/>
      <c r="DJ111" s="199"/>
      <c r="DK111" s="199"/>
      <c r="DL111" s="193" t="str">
        <f t="shared" si="34"/>
        <v/>
      </c>
      <c r="DM111" s="199"/>
      <c r="DN111" s="199"/>
      <c r="DO111" s="199"/>
      <c r="DP111" s="199"/>
      <c r="DQ111" s="199"/>
      <c r="DR111" s="199"/>
      <c r="DS111" s="193" t="str">
        <f t="shared" si="35"/>
        <v/>
      </c>
      <c r="DT111" s="194" t="str">
        <f t="shared" si="36"/>
        <v/>
      </c>
      <c r="DU111" s="195" t="str">
        <f t="shared" si="37"/>
        <v/>
      </c>
      <c r="DV111" s="196" t="str">
        <f>IF(OR(C111="",E111=""),"",RANK(DT111,$DT$9:$DT$408)+COUNTIF(DT$9:DT111,DT111)-1)</f>
        <v/>
      </c>
      <c r="DW111" s="173"/>
    </row>
    <row r="112" spans="1:127" ht="20.100000000000001" customHeight="1">
      <c r="A112" s="173"/>
      <c r="B112" s="190" t="str">
        <f>BIODATA_SISWA!B113</f>
        <v/>
      </c>
      <c r="C112" s="191" t="str">
        <f>IF(BIODATA_SISWA!C113="","",BIODATA_SISWA!C113)</f>
        <v/>
      </c>
      <c r="D112" s="191" t="str">
        <f>IF(BIODATA_SISWA!L113="","",BIODATA_SISWA!L113)</f>
        <v/>
      </c>
      <c r="E112" s="199"/>
      <c r="F112" s="199"/>
      <c r="G112" s="199"/>
      <c r="H112" s="199"/>
      <c r="I112" s="199"/>
      <c r="J112" s="199"/>
      <c r="K112" s="193" t="str">
        <f t="shared" si="19"/>
        <v/>
      </c>
      <c r="L112" s="199"/>
      <c r="M112" s="199"/>
      <c r="N112" s="199"/>
      <c r="O112" s="199"/>
      <c r="P112" s="199"/>
      <c r="Q112" s="199"/>
      <c r="R112" s="193" t="str">
        <f t="shared" si="20"/>
        <v/>
      </c>
      <c r="S112" s="199"/>
      <c r="T112" s="199"/>
      <c r="U112" s="199"/>
      <c r="V112" s="199"/>
      <c r="W112" s="199"/>
      <c r="X112" s="199"/>
      <c r="Y112" s="193" t="str">
        <f t="shared" si="21"/>
        <v/>
      </c>
      <c r="Z112" s="199"/>
      <c r="AA112" s="199"/>
      <c r="AB112" s="199"/>
      <c r="AC112" s="199"/>
      <c r="AD112" s="199"/>
      <c r="AE112" s="199"/>
      <c r="AF112" s="193" t="str">
        <f t="shared" si="22"/>
        <v/>
      </c>
      <c r="AG112" s="199"/>
      <c r="AH112" s="199"/>
      <c r="AI112" s="199"/>
      <c r="AJ112" s="199"/>
      <c r="AK112" s="199"/>
      <c r="AL112" s="199"/>
      <c r="AM112" s="193" t="str">
        <f t="shared" si="23"/>
        <v/>
      </c>
      <c r="AN112" s="199"/>
      <c r="AO112" s="199"/>
      <c r="AP112" s="199"/>
      <c r="AQ112" s="199"/>
      <c r="AR112" s="199"/>
      <c r="AS112" s="199"/>
      <c r="AT112" s="193" t="str">
        <f t="shared" si="24"/>
        <v/>
      </c>
      <c r="AU112" s="199"/>
      <c r="AV112" s="199"/>
      <c r="AW112" s="199"/>
      <c r="AX112" s="199"/>
      <c r="AY112" s="199"/>
      <c r="AZ112" s="199"/>
      <c r="BA112" s="193" t="str">
        <f t="shared" si="25"/>
        <v/>
      </c>
      <c r="BB112" s="199"/>
      <c r="BC112" s="199"/>
      <c r="BD112" s="199"/>
      <c r="BE112" s="199"/>
      <c r="BF112" s="199"/>
      <c r="BG112" s="199"/>
      <c r="BH112" s="193" t="str">
        <f t="shared" si="26"/>
        <v/>
      </c>
      <c r="BI112" s="199"/>
      <c r="BJ112" s="199"/>
      <c r="BK112" s="199"/>
      <c r="BL112" s="199"/>
      <c r="BM112" s="199"/>
      <c r="BN112" s="199"/>
      <c r="BO112" s="193" t="str">
        <f t="shared" si="27"/>
        <v/>
      </c>
      <c r="BP112" s="199"/>
      <c r="BQ112" s="199"/>
      <c r="BR112" s="199"/>
      <c r="BS112" s="199"/>
      <c r="BT112" s="199"/>
      <c r="BU112" s="199"/>
      <c r="BV112" s="193" t="str">
        <f t="shared" si="28"/>
        <v/>
      </c>
      <c r="BW112" s="199"/>
      <c r="BX112" s="199"/>
      <c r="BY112" s="199"/>
      <c r="BZ112" s="199"/>
      <c r="CA112" s="199"/>
      <c r="CB112" s="199"/>
      <c r="CC112" s="193" t="str">
        <f t="shared" si="29"/>
        <v/>
      </c>
      <c r="CD112" s="199"/>
      <c r="CE112" s="199"/>
      <c r="CF112" s="199"/>
      <c r="CG112" s="199"/>
      <c r="CH112" s="199"/>
      <c r="CI112" s="199"/>
      <c r="CJ112" s="193" t="str">
        <f t="shared" si="30"/>
        <v/>
      </c>
      <c r="CK112" s="199"/>
      <c r="CL112" s="199"/>
      <c r="CM112" s="199"/>
      <c r="CN112" s="199"/>
      <c r="CO112" s="199"/>
      <c r="CP112" s="199"/>
      <c r="CQ112" s="193" t="str">
        <f t="shared" si="31"/>
        <v/>
      </c>
      <c r="CR112" s="199"/>
      <c r="CS112" s="199"/>
      <c r="CT112" s="199"/>
      <c r="CU112" s="199"/>
      <c r="CV112" s="199"/>
      <c r="CW112" s="199"/>
      <c r="CX112" s="193" t="str">
        <f t="shared" si="32"/>
        <v/>
      </c>
      <c r="CY112" s="199"/>
      <c r="CZ112" s="199"/>
      <c r="DA112" s="199"/>
      <c r="DB112" s="199"/>
      <c r="DC112" s="199"/>
      <c r="DD112" s="199"/>
      <c r="DE112" s="193" t="str">
        <f t="shared" si="33"/>
        <v/>
      </c>
      <c r="DF112" s="199"/>
      <c r="DG112" s="199"/>
      <c r="DH112" s="199"/>
      <c r="DI112" s="199"/>
      <c r="DJ112" s="199"/>
      <c r="DK112" s="199"/>
      <c r="DL112" s="193" t="str">
        <f t="shared" si="34"/>
        <v/>
      </c>
      <c r="DM112" s="199"/>
      <c r="DN112" s="199"/>
      <c r="DO112" s="199"/>
      <c r="DP112" s="199"/>
      <c r="DQ112" s="199"/>
      <c r="DR112" s="199"/>
      <c r="DS112" s="193" t="str">
        <f t="shared" si="35"/>
        <v/>
      </c>
      <c r="DT112" s="194" t="str">
        <f t="shared" si="36"/>
        <v/>
      </c>
      <c r="DU112" s="195" t="str">
        <f t="shared" si="37"/>
        <v/>
      </c>
      <c r="DV112" s="196" t="str">
        <f>IF(OR(C112="",E112=""),"",RANK(DT112,$DT$9:$DT$408)+COUNTIF(DT$9:DT112,DT112)-1)</f>
        <v/>
      </c>
      <c r="DW112" s="173"/>
    </row>
    <row r="113" spans="1:127" ht="20.100000000000001" customHeight="1">
      <c r="A113" s="173"/>
      <c r="B113" s="190" t="str">
        <f>BIODATA_SISWA!B114</f>
        <v/>
      </c>
      <c r="C113" s="191" t="str">
        <f>IF(BIODATA_SISWA!C114="","",BIODATA_SISWA!C114)</f>
        <v/>
      </c>
      <c r="D113" s="191" t="str">
        <f>IF(BIODATA_SISWA!L114="","",BIODATA_SISWA!L114)</f>
        <v/>
      </c>
      <c r="E113" s="199"/>
      <c r="F113" s="199"/>
      <c r="G113" s="199"/>
      <c r="H113" s="199"/>
      <c r="I113" s="199"/>
      <c r="J113" s="199"/>
      <c r="K113" s="193" t="str">
        <f t="shared" si="19"/>
        <v/>
      </c>
      <c r="L113" s="199"/>
      <c r="M113" s="199"/>
      <c r="N113" s="199"/>
      <c r="O113" s="199"/>
      <c r="P113" s="199"/>
      <c r="Q113" s="199"/>
      <c r="R113" s="193" t="str">
        <f t="shared" si="20"/>
        <v/>
      </c>
      <c r="S113" s="199"/>
      <c r="T113" s="199"/>
      <c r="U113" s="199"/>
      <c r="V113" s="199"/>
      <c r="W113" s="199"/>
      <c r="X113" s="199"/>
      <c r="Y113" s="193" t="str">
        <f t="shared" si="21"/>
        <v/>
      </c>
      <c r="Z113" s="199"/>
      <c r="AA113" s="199"/>
      <c r="AB113" s="199"/>
      <c r="AC113" s="199"/>
      <c r="AD113" s="199"/>
      <c r="AE113" s="199"/>
      <c r="AF113" s="193" t="str">
        <f t="shared" si="22"/>
        <v/>
      </c>
      <c r="AG113" s="199"/>
      <c r="AH113" s="199"/>
      <c r="AI113" s="199"/>
      <c r="AJ113" s="199"/>
      <c r="AK113" s="199"/>
      <c r="AL113" s="199"/>
      <c r="AM113" s="193" t="str">
        <f t="shared" si="23"/>
        <v/>
      </c>
      <c r="AN113" s="199"/>
      <c r="AO113" s="199"/>
      <c r="AP113" s="199"/>
      <c r="AQ113" s="199"/>
      <c r="AR113" s="199"/>
      <c r="AS113" s="199"/>
      <c r="AT113" s="193" t="str">
        <f t="shared" si="24"/>
        <v/>
      </c>
      <c r="AU113" s="199"/>
      <c r="AV113" s="199"/>
      <c r="AW113" s="199"/>
      <c r="AX113" s="199"/>
      <c r="AY113" s="199"/>
      <c r="AZ113" s="199"/>
      <c r="BA113" s="193" t="str">
        <f t="shared" si="25"/>
        <v/>
      </c>
      <c r="BB113" s="199"/>
      <c r="BC113" s="199"/>
      <c r="BD113" s="199"/>
      <c r="BE113" s="199"/>
      <c r="BF113" s="199"/>
      <c r="BG113" s="199"/>
      <c r="BH113" s="193" t="str">
        <f t="shared" si="26"/>
        <v/>
      </c>
      <c r="BI113" s="199"/>
      <c r="BJ113" s="199"/>
      <c r="BK113" s="199"/>
      <c r="BL113" s="199"/>
      <c r="BM113" s="199"/>
      <c r="BN113" s="199"/>
      <c r="BO113" s="193" t="str">
        <f t="shared" si="27"/>
        <v/>
      </c>
      <c r="BP113" s="199"/>
      <c r="BQ113" s="199"/>
      <c r="BR113" s="199"/>
      <c r="BS113" s="199"/>
      <c r="BT113" s="199"/>
      <c r="BU113" s="199"/>
      <c r="BV113" s="193" t="str">
        <f t="shared" si="28"/>
        <v/>
      </c>
      <c r="BW113" s="199"/>
      <c r="BX113" s="199"/>
      <c r="BY113" s="199"/>
      <c r="BZ113" s="199"/>
      <c r="CA113" s="199"/>
      <c r="CB113" s="199"/>
      <c r="CC113" s="193" t="str">
        <f t="shared" si="29"/>
        <v/>
      </c>
      <c r="CD113" s="199"/>
      <c r="CE113" s="199"/>
      <c r="CF113" s="199"/>
      <c r="CG113" s="199"/>
      <c r="CH113" s="199"/>
      <c r="CI113" s="199"/>
      <c r="CJ113" s="193" t="str">
        <f t="shared" si="30"/>
        <v/>
      </c>
      <c r="CK113" s="199"/>
      <c r="CL113" s="199"/>
      <c r="CM113" s="199"/>
      <c r="CN113" s="199"/>
      <c r="CO113" s="199"/>
      <c r="CP113" s="199"/>
      <c r="CQ113" s="193" t="str">
        <f t="shared" si="31"/>
        <v/>
      </c>
      <c r="CR113" s="199"/>
      <c r="CS113" s="199"/>
      <c r="CT113" s="199"/>
      <c r="CU113" s="199"/>
      <c r="CV113" s="199"/>
      <c r="CW113" s="199"/>
      <c r="CX113" s="193" t="str">
        <f t="shared" si="32"/>
        <v/>
      </c>
      <c r="CY113" s="199"/>
      <c r="CZ113" s="199"/>
      <c r="DA113" s="199"/>
      <c r="DB113" s="199"/>
      <c r="DC113" s="199"/>
      <c r="DD113" s="199"/>
      <c r="DE113" s="193" t="str">
        <f t="shared" si="33"/>
        <v/>
      </c>
      <c r="DF113" s="199"/>
      <c r="DG113" s="199"/>
      <c r="DH113" s="199"/>
      <c r="DI113" s="199"/>
      <c r="DJ113" s="199"/>
      <c r="DK113" s="199"/>
      <c r="DL113" s="193" t="str">
        <f t="shared" si="34"/>
        <v/>
      </c>
      <c r="DM113" s="199"/>
      <c r="DN113" s="199"/>
      <c r="DO113" s="199"/>
      <c r="DP113" s="199"/>
      <c r="DQ113" s="199"/>
      <c r="DR113" s="199"/>
      <c r="DS113" s="193" t="str">
        <f t="shared" si="35"/>
        <v/>
      </c>
      <c r="DT113" s="194" t="str">
        <f t="shared" si="36"/>
        <v/>
      </c>
      <c r="DU113" s="195" t="str">
        <f t="shared" si="37"/>
        <v/>
      </c>
      <c r="DV113" s="196" t="str">
        <f>IF(OR(C113="",E113=""),"",RANK(DT113,$DT$9:$DT$408)+COUNTIF(DT$9:DT113,DT113)-1)</f>
        <v/>
      </c>
      <c r="DW113" s="173"/>
    </row>
    <row r="114" spans="1:127" ht="20.100000000000001" customHeight="1">
      <c r="A114" s="173"/>
      <c r="B114" s="190" t="str">
        <f>BIODATA_SISWA!B115</f>
        <v/>
      </c>
      <c r="C114" s="191" t="str">
        <f>IF(BIODATA_SISWA!C115="","",BIODATA_SISWA!C115)</f>
        <v/>
      </c>
      <c r="D114" s="191" t="str">
        <f>IF(BIODATA_SISWA!L115="","",BIODATA_SISWA!L115)</f>
        <v/>
      </c>
      <c r="E114" s="199"/>
      <c r="F114" s="199"/>
      <c r="G114" s="199"/>
      <c r="H114" s="199"/>
      <c r="I114" s="199"/>
      <c r="J114" s="199"/>
      <c r="K114" s="193" t="str">
        <f t="shared" si="19"/>
        <v/>
      </c>
      <c r="L114" s="199"/>
      <c r="M114" s="199"/>
      <c r="N114" s="199"/>
      <c r="O114" s="199"/>
      <c r="P114" s="199"/>
      <c r="Q114" s="199"/>
      <c r="R114" s="193" t="str">
        <f t="shared" si="20"/>
        <v/>
      </c>
      <c r="S114" s="199"/>
      <c r="T114" s="199"/>
      <c r="U114" s="199"/>
      <c r="V114" s="199"/>
      <c r="W114" s="199"/>
      <c r="X114" s="199"/>
      <c r="Y114" s="193" t="str">
        <f t="shared" si="21"/>
        <v/>
      </c>
      <c r="Z114" s="199"/>
      <c r="AA114" s="199"/>
      <c r="AB114" s="199"/>
      <c r="AC114" s="199"/>
      <c r="AD114" s="199"/>
      <c r="AE114" s="199"/>
      <c r="AF114" s="193" t="str">
        <f t="shared" si="22"/>
        <v/>
      </c>
      <c r="AG114" s="199"/>
      <c r="AH114" s="199"/>
      <c r="AI114" s="199"/>
      <c r="AJ114" s="199"/>
      <c r="AK114" s="199"/>
      <c r="AL114" s="199"/>
      <c r="AM114" s="193" t="str">
        <f t="shared" si="23"/>
        <v/>
      </c>
      <c r="AN114" s="199"/>
      <c r="AO114" s="199"/>
      <c r="AP114" s="199"/>
      <c r="AQ114" s="199"/>
      <c r="AR114" s="199"/>
      <c r="AS114" s="199"/>
      <c r="AT114" s="193" t="str">
        <f t="shared" si="24"/>
        <v/>
      </c>
      <c r="AU114" s="199"/>
      <c r="AV114" s="199"/>
      <c r="AW114" s="199"/>
      <c r="AX114" s="199"/>
      <c r="AY114" s="199"/>
      <c r="AZ114" s="199"/>
      <c r="BA114" s="193" t="str">
        <f t="shared" si="25"/>
        <v/>
      </c>
      <c r="BB114" s="199"/>
      <c r="BC114" s="199"/>
      <c r="BD114" s="199"/>
      <c r="BE114" s="199"/>
      <c r="BF114" s="199"/>
      <c r="BG114" s="199"/>
      <c r="BH114" s="193" t="str">
        <f t="shared" si="26"/>
        <v/>
      </c>
      <c r="BI114" s="199"/>
      <c r="BJ114" s="199"/>
      <c r="BK114" s="199"/>
      <c r="BL114" s="199"/>
      <c r="BM114" s="199"/>
      <c r="BN114" s="199"/>
      <c r="BO114" s="193" t="str">
        <f t="shared" si="27"/>
        <v/>
      </c>
      <c r="BP114" s="199"/>
      <c r="BQ114" s="199"/>
      <c r="BR114" s="199"/>
      <c r="BS114" s="199"/>
      <c r="BT114" s="199"/>
      <c r="BU114" s="199"/>
      <c r="BV114" s="193" t="str">
        <f t="shared" si="28"/>
        <v/>
      </c>
      <c r="BW114" s="199"/>
      <c r="BX114" s="199"/>
      <c r="BY114" s="199"/>
      <c r="BZ114" s="199"/>
      <c r="CA114" s="199"/>
      <c r="CB114" s="199"/>
      <c r="CC114" s="193" t="str">
        <f t="shared" si="29"/>
        <v/>
      </c>
      <c r="CD114" s="199"/>
      <c r="CE114" s="199"/>
      <c r="CF114" s="199"/>
      <c r="CG114" s="199"/>
      <c r="CH114" s="199"/>
      <c r="CI114" s="199"/>
      <c r="CJ114" s="193" t="str">
        <f t="shared" si="30"/>
        <v/>
      </c>
      <c r="CK114" s="199"/>
      <c r="CL114" s="199"/>
      <c r="CM114" s="199"/>
      <c r="CN114" s="199"/>
      <c r="CO114" s="199"/>
      <c r="CP114" s="199"/>
      <c r="CQ114" s="193" t="str">
        <f t="shared" si="31"/>
        <v/>
      </c>
      <c r="CR114" s="199"/>
      <c r="CS114" s="199"/>
      <c r="CT114" s="199"/>
      <c r="CU114" s="199"/>
      <c r="CV114" s="199"/>
      <c r="CW114" s="199"/>
      <c r="CX114" s="193" t="str">
        <f t="shared" si="32"/>
        <v/>
      </c>
      <c r="CY114" s="199"/>
      <c r="CZ114" s="199"/>
      <c r="DA114" s="199"/>
      <c r="DB114" s="199"/>
      <c r="DC114" s="199"/>
      <c r="DD114" s="199"/>
      <c r="DE114" s="193" t="str">
        <f t="shared" si="33"/>
        <v/>
      </c>
      <c r="DF114" s="199"/>
      <c r="DG114" s="199"/>
      <c r="DH114" s="199"/>
      <c r="DI114" s="199"/>
      <c r="DJ114" s="199"/>
      <c r="DK114" s="199"/>
      <c r="DL114" s="193" t="str">
        <f t="shared" si="34"/>
        <v/>
      </c>
      <c r="DM114" s="199"/>
      <c r="DN114" s="199"/>
      <c r="DO114" s="199"/>
      <c r="DP114" s="199"/>
      <c r="DQ114" s="199"/>
      <c r="DR114" s="199"/>
      <c r="DS114" s="193" t="str">
        <f t="shared" si="35"/>
        <v/>
      </c>
      <c r="DT114" s="194" t="str">
        <f t="shared" si="36"/>
        <v/>
      </c>
      <c r="DU114" s="195" t="str">
        <f t="shared" si="37"/>
        <v/>
      </c>
      <c r="DV114" s="196" t="str">
        <f>IF(OR(C114="",E114=""),"",RANK(DT114,$DT$9:$DT$408)+COUNTIF(DT$9:DT114,DT114)-1)</f>
        <v/>
      </c>
      <c r="DW114" s="173"/>
    </row>
    <row r="115" spans="1:127" ht="20.100000000000001" customHeight="1">
      <c r="A115" s="173"/>
      <c r="B115" s="190" t="str">
        <f>BIODATA_SISWA!B116</f>
        <v/>
      </c>
      <c r="C115" s="191" t="str">
        <f>IF(BIODATA_SISWA!C116="","",BIODATA_SISWA!C116)</f>
        <v/>
      </c>
      <c r="D115" s="191" t="str">
        <f>IF(BIODATA_SISWA!L116="","",BIODATA_SISWA!L116)</f>
        <v/>
      </c>
      <c r="E115" s="199"/>
      <c r="F115" s="199"/>
      <c r="G115" s="199"/>
      <c r="H115" s="199"/>
      <c r="I115" s="199"/>
      <c r="J115" s="199"/>
      <c r="K115" s="193" t="str">
        <f t="shared" si="19"/>
        <v/>
      </c>
      <c r="L115" s="199"/>
      <c r="M115" s="199"/>
      <c r="N115" s="199"/>
      <c r="O115" s="199"/>
      <c r="P115" s="199"/>
      <c r="Q115" s="199"/>
      <c r="R115" s="193" t="str">
        <f t="shared" si="20"/>
        <v/>
      </c>
      <c r="S115" s="199"/>
      <c r="T115" s="199"/>
      <c r="U115" s="199"/>
      <c r="V115" s="199"/>
      <c r="W115" s="199"/>
      <c r="X115" s="199"/>
      <c r="Y115" s="193" t="str">
        <f t="shared" si="21"/>
        <v/>
      </c>
      <c r="Z115" s="199"/>
      <c r="AA115" s="199"/>
      <c r="AB115" s="199"/>
      <c r="AC115" s="199"/>
      <c r="AD115" s="199"/>
      <c r="AE115" s="199"/>
      <c r="AF115" s="193" t="str">
        <f t="shared" si="22"/>
        <v/>
      </c>
      <c r="AG115" s="199"/>
      <c r="AH115" s="199"/>
      <c r="AI115" s="199"/>
      <c r="AJ115" s="199"/>
      <c r="AK115" s="199"/>
      <c r="AL115" s="199"/>
      <c r="AM115" s="193" t="str">
        <f t="shared" si="23"/>
        <v/>
      </c>
      <c r="AN115" s="199"/>
      <c r="AO115" s="199"/>
      <c r="AP115" s="199"/>
      <c r="AQ115" s="199"/>
      <c r="AR115" s="199"/>
      <c r="AS115" s="199"/>
      <c r="AT115" s="193" t="str">
        <f t="shared" si="24"/>
        <v/>
      </c>
      <c r="AU115" s="199"/>
      <c r="AV115" s="199"/>
      <c r="AW115" s="199"/>
      <c r="AX115" s="199"/>
      <c r="AY115" s="199"/>
      <c r="AZ115" s="199"/>
      <c r="BA115" s="193" t="str">
        <f t="shared" si="25"/>
        <v/>
      </c>
      <c r="BB115" s="199"/>
      <c r="BC115" s="199"/>
      <c r="BD115" s="199"/>
      <c r="BE115" s="199"/>
      <c r="BF115" s="199"/>
      <c r="BG115" s="199"/>
      <c r="BH115" s="193" t="str">
        <f t="shared" si="26"/>
        <v/>
      </c>
      <c r="BI115" s="199"/>
      <c r="BJ115" s="199"/>
      <c r="BK115" s="199"/>
      <c r="BL115" s="199"/>
      <c r="BM115" s="199"/>
      <c r="BN115" s="199"/>
      <c r="BO115" s="193" t="str">
        <f t="shared" si="27"/>
        <v/>
      </c>
      <c r="BP115" s="199"/>
      <c r="BQ115" s="199"/>
      <c r="BR115" s="199"/>
      <c r="BS115" s="199"/>
      <c r="BT115" s="199"/>
      <c r="BU115" s="199"/>
      <c r="BV115" s="193" t="str">
        <f t="shared" si="28"/>
        <v/>
      </c>
      <c r="BW115" s="199"/>
      <c r="BX115" s="199"/>
      <c r="BY115" s="199"/>
      <c r="BZ115" s="199"/>
      <c r="CA115" s="199"/>
      <c r="CB115" s="199"/>
      <c r="CC115" s="193" t="str">
        <f t="shared" si="29"/>
        <v/>
      </c>
      <c r="CD115" s="199"/>
      <c r="CE115" s="199"/>
      <c r="CF115" s="199"/>
      <c r="CG115" s="199"/>
      <c r="CH115" s="199"/>
      <c r="CI115" s="199"/>
      <c r="CJ115" s="193" t="str">
        <f t="shared" si="30"/>
        <v/>
      </c>
      <c r="CK115" s="199"/>
      <c r="CL115" s="199"/>
      <c r="CM115" s="199"/>
      <c r="CN115" s="199"/>
      <c r="CO115" s="199"/>
      <c r="CP115" s="199"/>
      <c r="CQ115" s="193" t="str">
        <f t="shared" si="31"/>
        <v/>
      </c>
      <c r="CR115" s="199"/>
      <c r="CS115" s="199"/>
      <c r="CT115" s="199"/>
      <c r="CU115" s="199"/>
      <c r="CV115" s="199"/>
      <c r="CW115" s="199"/>
      <c r="CX115" s="193" t="str">
        <f t="shared" si="32"/>
        <v/>
      </c>
      <c r="CY115" s="199"/>
      <c r="CZ115" s="199"/>
      <c r="DA115" s="199"/>
      <c r="DB115" s="199"/>
      <c r="DC115" s="199"/>
      <c r="DD115" s="199"/>
      <c r="DE115" s="193" t="str">
        <f t="shared" si="33"/>
        <v/>
      </c>
      <c r="DF115" s="199"/>
      <c r="DG115" s="199"/>
      <c r="DH115" s="199"/>
      <c r="DI115" s="199"/>
      <c r="DJ115" s="199"/>
      <c r="DK115" s="199"/>
      <c r="DL115" s="193" t="str">
        <f t="shared" si="34"/>
        <v/>
      </c>
      <c r="DM115" s="199"/>
      <c r="DN115" s="199"/>
      <c r="DO115" s="199"/>
      <c r="DP115" s="199"/>
      <c r="DQ115" s="199"/>
      <c r="DR115" s="199"/>
      <c r="DS115" s="193" t="str">
        <f t="shared" si="35"/>
        <v/>
      </c>
      <c r="DT115" s="194" t="str">
        <f t="shared" si="36"/>
        <v/>
      </c>
      <c r="DU115" s="195" t="str">
        <f t="shared" si="37"/>
        <v/>
      </c>
      <c r="DV115" s="196" t="str">
        <f>IF(OR(C115="",E115=""),"",RANK(DT115,$DT$9:$DT$408)+COUNTIF(DT$9:DT115,DT115)-1)</f>
        <v/>
      </c>
      <c r="DW115" s="173"/>
    </row>
    <row r="116" spans="1:127" ht="20.100000000000001" customHeight="1">
      <c r="A116" s="173"/>
      <c r="B116" s="190" t="str">
        <f>BIODATA_SISWA!B117</f>
        <v/>
      </c>
      <c r="C116" s="191" t="str">
        <f>IF(BIODATA_SISWA!C117="","",BIODATA_SISWA!C117)</f>
        <v/>
      </c>
      <c r="D116" s="191" t="str">
        <f>IF(BIODATA_SISWA!L117="","",BIODATA_SISWA!L117)</f>
        <v/>
      </c>
      <c r="E116" s="199"/>
      <c r="F116" s="199"/>
      <c r="G116" s="199"/>
      <c r="H116" s="199"/>
      <c r="I116" s="199"/>
      <c r="J116" s="199"/>
      <c r="K116" s="193" t="str">
        <f t="shared" si="19"/>
        <v/>
      </c>
      <c r="L116" s="199"/>
      <c r="M116" s="199"/>
      <c r="N116" s="199"/>
      <c r="O116" s="199"/>
      <c r="P116" s="199"/>
      <c r="Q116" s="199"/>
      <c r="R116" s="193" t="str">
        <f t="shared" si="20"/>
        <v/>
      </c>
      <c r="S116" s="199"/>
      <c r="T116" s="199"/>
      <c r="U116" s="199"/>
      <c r="V116" s="199"/>
      <c r="W116" s="199"/>
      <c r="X116" s="199"/>
      <c r="Y116" s="193" t="str">
        <f t="shared" si="21"/>
        <v/>
      </c>
      <c r="Z116" s="199"/>
      <c r="AA116" s="199"/>
      <c r="AB116" s="199"/>
      <c r="AC116" s="199"/>
      <c r="AD116" s="199"/>
      <c r="AE116" s="199"/>
      <c r="AF116" s="193" t="str">
        <f t="shared" si="22"/>
        <v/>
      </c>
      <c r="AG116" s="199"/>
      <c r="AH116" s="199"/>
      <c r="AI116" s="199"/>
      <c r="AJ116" s="199"/>
      <c r="AK116" s="199"/>
      <c r="AL116" s="199"/>
      <c r="AM116" s="193" t="str">
        <f t="shared" si="23"/>
        <v/>
      </c>
      <c r="AN116" s="199"/>
      <c r="AO116" s="199"/>
      <c r="AP116" s="199"/>
      <c r="AQ116" s="199"/>
      <c r="AR116" s="199"/>
      <c r="AS116" s="199"/>
      <c r="AT116" s="193" t="str">
        <f t="shared" si="24"/>
        <v/>
      </c>
      <c r="AU116" s="199"/>
      <c r="AV116" s="199"/>
      <c r="AW116" s="199"/>
      <c r="AX116" s="199"/>
      <c r="AY116" s="199"/>
      <c r="AZ116" s="199"/>
      <c r="BA116" s="193" t="str">
        <f t="shared" si="25"/>
        <v/>
      </c>
      <c r="BB116" s="199"/>
      <c r="BC116" s="199"/>
      <c r="BD116" s="199"/>
      <c r="BE116" s="199"/>
      <c r="BF116" s="199"/>
      <c r="BG116" s="199"/>
      <c r="BH116" s="193" t="str">
        <f t="shared" si="26"/>
        <v/>
      </c>
      <c r="BI116" s="199"/>
      <c r="BJ116" s="199"/>
      <c r="BK116" s="199"/>
      <c r="BL116" s="199"/>
      <c r="BM116" s="199"/>
      <c r="BN116" s="199"/>
      <c r="BO116" s="193" t="str">
        <f t="shared" si="27"/>
        <v/>
      </c>
      <c r="BP116" s="199"/>
      <c r="BQ116" s="199"/>
      <c r="BR116" s="199"/>
      <c r="BS116" s="199"/>
      <c r="BT116" s="199"/>
      <c r="BU116" s="199"/>
      <c r="BV116" s="193" t="str">
        <f t="shared" si="28"/>
        <v/>
      </c>
      <c r="BW116" s="199"/>
      <c r="BX116" s="199"/>
      <c r="BY116" s="199"/>
      <c r="BZ116" s="199"/>
      <c r="CA116" s="199"/>
      <c r="CB116" s="199"/>
      <c r="CC116" s="193" t="str">
        <f t="shared" si="29"/>
        <v/>
      </c>
      <c r="CD116" s="199"/>
      <c r="CE116" s="199"/>
      <c r="CF116" s="199"/>
      <c r="CG116" s="199"/>
      <c r="CH116" s="199"/>
      <c r="CI116" s="199"/>
      <c r="CJ116" s="193" t="str">
        <f t="shared" si="30"/>
        <v/>
      </c>
      <c r="CK116" s="199"/>
      <c r="CL116" s="199"/>
      <c r="CM116" s="199"/>
      <c r="CN116" s="199"/>
      <c r="CO116" s="199"/>
      <c r="CP116" s="199"/>
      <c r="CQ116" s="193" t="str">
        <f t="shared" si="31"/>
        <v/>
      </c>
      <c r="CR116" s="199"/>
      <c r="CS116" s="199"/>
      <c r="CT116" s="199"/>
      <c r="CU116" s="199"/>
      <c r="CV116" s="199"/>
      <c r="CW116" s="199"/>
      <c r="CX116" s="193" t="str">
        <f t="shared" si="32"/>
        <v/>
      </c>
      <c r="CY116" s="199"/>
      <c r="CZ116" s="199"/>
      <c r="DA116" s="199"/>
      <c r="DB116" s="199"/>
      <c r="DC116" s="199"/>
      <c r="DD116" s="199"/>
      <c r="DE116" s="193" t="str">
        <f t="shared" si="33"/>
        <v/>
      </c>
      <c r="DF116" s="199"/>
      <c r="DG116" s="199"/>
      <c r="DH116" s="199"/>
      <c r="DI116" s="199"/>
      <c r="DJ116" s="199"/>
      <c r="DK116" s="199"/>
      <c r="DL116" s="193" t="str">
        <f t="shared" si="34"/>
        <v/>
      </c>
      <c r="DM116" s="199"/>
      <c r="DN116" s="199"/>
      <c r="DO116" s="199"/>
      <c r="DP116" s="199"/>
      <c r="DQ116" s="199"/>
      <c r="DR116" s="199"/>
      <c r="DS116" s="193" t="str">
        <f t="shared" si="35"/>
        <v/>
      </c>
      <c r="DT116" s="194" t="str">
        <f t="shared" si="36"/>
        <v/>
      </c>
      <c r="DU116" s="195" t="str">
        <f t="shared" si="37"/>
        <v/>
      </c>
      <c r="DV116" s="196" t="str">
        <f>IF(OR(C116="",E116=""),"",RANK(DT116,$DT$9:$DT$408)+COUNTIF(DT$9:DT116,DT116)-1)</f>
        <v/>
      </c>
      <c r="DW116" s="173"/>
    </row>
    <row r="117" spans="1:127" ht="20.100000000000001" customHeight="1">
      <c r="A117" s="173"/>
      <c r="B117" s="190" t="str">
        <f>BIODATA_SISWA!B118</f>
        <v/>
      </c>
      <c r="C117" s="191" t="str">
        <f>IF(BIODATA_SISWA!C118="","",BIODATA_SISWA!C118)</f>
        <v/>
      </c>
      <c r="D117" s="191" t="str">
        <f>IF(BIODATA_SISWA!L118="","",BIODATA_SISWA!L118)</f>
        <v/>
      </c>
      <c r="E117" s="199"/>
      <c r="F117" s="199"/>
      <c r="G117" s="199"/>
      <c r="H117" s="199"/>
      <c r="I117" s="199"/>
      <c r="J117" s="199"/>
      <c r="K117" s="193" t="str">
        <f t="shared" si="19"/>
        <v/>
      </c>
      <c r="L117" s="199"/>
      <c r="M117" s="199"/>
      <c r="N117" s="199"/>
      <c r="O117" s="199"/>
      <c r="P117" s="199"/>
      <c r="Q117" s="199"/>
      <c r="R117" s="193" t="str">
        <f t="shared" si="20"/>
        <v/>
      </c>
      <c r="S117" s="199"/>
      <c r="T117" s="199"/>
      <c r="U117" s="199"/>
      <c r="V117" s="199"/>
      <c r="W117" s="199"/>
      <c r="X117" s="199"/>
      <c r="Y117" s="193" t="str">
        <f t="shared" si="21"/>
        <v/>
      </c>
      <c r="Z117" s="199"/>
      <c r="AA117" s="199"/>
      <c r="AB117" s="199"/>
      <c r="AC117" s="199"/>
      <c r="AD117" s="199"/>
      <c r="AE117" s="199"/>
      <c r="AF117" s="193" t="str">
        <f t="shared" si="22"/>
        <v/>
      </c>
      <c r="AG117" s="199"/>
      <c r="AH117" s="199"/>
      <c r="AI117" s="199"/>
      <c r="AJ117" s="199"/>
      <c r="AK117" s="199"/>
      <c r="AL117" s="199"/>
      <c r="AM117" s="193" t="str">
        <f t="shared" si="23"/>
        <v/>
      </c>
      <c r="AN117" s="199"/>
      <c r="AO117" s="199"/>
      <c r="AP117" s="199"/>
      <c r="AQ117" s="199"/>
      <c r="AR117" s="199"/>
      <c r="AS117" s="199"/>
      <c r="AT117" s="193" t="str">
        <f t="shared" si="24"/>
        <v/>
      </c>
      <c r="AU117" s="199"/>
      <c r="AV117" s="199"/>
      <c r="AW117" s="199"/>
      <c r="AX117" s="199"/>
      <c r="AY117" s="199"/>
      <c r="AZ117" s="199"/>
      <c r="BA117" s="193" t="str">
        <f t="shared" si="25"/>
        <v/>
      </c>
      <c r="BB117" s="199"/>
      <c r="BC117" s="199"/>
      <c r="BD117" s="199"/>
      <c r="BE117" s="199"/>
      <c r="BF117" s="199"/>
      <c r="BG117" s="199"/>
      <c r="BH117" s="193" t="str">
        <f t="shared" si="26"/>
        <v/>
      </c>
      <c r="BI117" s="199"/>
      <c r="BJ117" s="199"/>
      <c r="BK117" s="199"/>
      <c r="BL117" s="199"/>
      <c r="BM117" s="199"/>
      <c r="BN117" s="199"/>
      <c r="BO117" s="193" t="str">
        <f t="shared" si="27"/>
        <v/>
      </c>
      <c r="BP117" s="199"/>
      <c r="BQ117" s="199"/>
      <c r="BR117" s="199"/>
      <c r="BS117" s="199"/>
      <c r="BT117" s="199"/>
      <c r="BU117" s="199"/>
      <c r="BV117" s="193" t="str">
        <f t="shared" si="28"/>
        <v/>
      </c>
      <c r="BW117" s="199"/>
      <c r="BX117" s="199"/>
      <c r="BY117" s="199"/>
      <c r="BZ117" s="199"/>
      <c r="CA117" s="199"/>
      <c r="CB117" s="199"/>
      <c r="CC117" s="193" t="str">
        <f t="shared" si="29"/>
        <v/>
      </c>
      <c r="CD117" s="199"/>
      <c r="CE117" s="199"/>
      <c r="CF117" s="199"/>
      <c r="CG117" s="199"/>
      <c r="CH117" s="199"/>
      <c r="CI117" s="199"/>
      <c r="CJ117" s="193" t="str">
        <f t="shared" si="30"/>
        <v/>
      </c>
      <c r="CK117" s="199"/>
      <c r="CL117" s="199"/>
      <c r="CM117" s="199"/>
      <c r="CN117" s="199"/>
      <c r="CO117" s="199"/>
      <c r="CP117" s="199"/>
      <c r="CQ117" s="193" t="str">
        <f t="shared" si="31"/>
        <v/>
      </c>
      <c r="CR117" s="199"/>
      <c r="CS117" s="199"/>
      <c r="CT117" s="199"/>
      <c r="CU117" s="199"/>
      <c r="CV117" s="199"/>
      <c r="CW117" s="199"/>
      <c r="CX117" s="193" t="str">
        <f t="shared" si="32"/>
        <v/>
      </c>
      <c r="CY117" s="199"/>
      <c r="CZ117" s="199"/>
      <c r="DA117" s="199"/>
      <c r="DB117" s="199"/>
      <c r="DC117" s="199"/>
      <c r="DD117" s="199"/>
      <c r="DE117" s="193" t="str">
        <f t="shared" si="33"/>
        <v/>
      </c>
      <c r="DF117" s="199"/>
      <c r="DG117" s="199"/>
      <c r="DH117" s="199"/>
      <c r="DI117" s="199"/>
      <c r="DJ117" s="199"/>
      <c r="DK117" s="199"/>
      <c r="DL117" s="193" t="str">
        <f t="shared" si="34"/>
        <v/>
      </c>
      <c r="DM117" s="199"/>
      <c r="DN117" s="199"/>
      <c r="DO117" s="199"/>
      <c r="DP117" s="199"/>
      <c r="DQ117" s="199"/>
      <c r="DR117" s="199"/>
      <c r="DS117" s="193" t="str">
        <f t="shared" si="35"/>
        <v/>
      </c>
      <c r="DT117" s="194" t="str">
        <f t="shared" si="36"/>
        <v/>
      </c>
      <c r="DU117" s="195" t="str">
        <f t="shared" si="37"/>
        <v/>
      </c>
      <c r="DV117" s="196" t="str">
        <f>IF(OR(C117="",E117=""),"",RANK(DT117,$DT$9:$DT$408)+COUNTIF(DT$9:DT117,DT117)-1)</f>
        <v/>
      </c>
      <c r="DW117" s="173"/>
    </row>
    <row r="118" spans="1:127" ht="20.100000000000001" customHeight="1">
      <c r="A118" s="173"/>
      <c r="B118" s="190" t="str">
        <f>BIODATA_SISWA!B119</f>
        <v/>
      </c>
      <c r="C118" s="191" t="str">
        <f>IF(BIODATA_SISWA!C119="","",BIODATA_SISWA!C119)</f>
        <v/>
      </c>
      <c r="D118" s="191" t="str">
        <f>IF(BIODATA_SISWA!L119="","",BIODATA_SISWA!L119)</f>
        <v/>
      </c>
      <c r="E118" s="199"/>
      <c r="F118" s="199"/>
      <c r="G118" s="199"/>
      <c r="H118" s="199"/>
      <c r="I118" s="199"/>
      <c r="J118" s="199"/>
      <c r="K118" s="193" t="str">
        <f t="shared" si="19"/>
        <v/>
      </c>
      <c r="L118" s="199"/>
      <c r="M118" s="199"/>
      <c r="N118" s="199"/>
      <c r="O118" s="199"/>
      <c r="P118" s="199"/>
      <c r="Q118" s="199"/>
      <c r="R118" s="193" t="str">
        <f t="shared" si="20"/>
        <v/>
      </c>
      <c r="S118" s="199"/>
      <c r="T118" s="199"/>
      <c r="U118" s="199"/>
      <c r="V118" s="199"/>
      <c r="W118" s="199"/>
      <c r="X118" s="199"/>
      <c r="Y118" s="193" t="str">
        <f t="shared" si="21"/>
        <v/>
      </c>
      <c r="Z118" s="199"/>
      <c r="AA118" s="199"/>
      <c r="AB118" s="199"/>
      <c r="AC118" s="199"/>
      <c r="AD118" s="199"/>
      <c r="AE118" s="199"/>
      <c r="AF118" s="193" t="str">
        <f t="shared" si="22"/>
        <v/>
      </c>
      <c r="AG118" s="199"/>
      <c r="AH118" s="199"/>
      <c r="AI118" s="199"/>
      <c r="AJ118" s="199"/>
      <c r="AK118" s="199"/>
      <c r="AL118" s="199"/>
      <c r="AM118" s="193" t="str">
        <f t="shared" si="23"/>
        <v/>
      </c>
      <c r="AN118" s="199"/>
      <c r="AO118" s="199"/>
      <c r="AP118" s="199"/>
      <c r="AQ118" s="199"/>
      <c r="AR118" s="199"/>
      <c r="AS118" s="199"/>
      <c r="AT118" s="193" t="str">
        <f t="shared" si="24"/>
        <v/>
      </c>
      <c r="AU118" s="199"/>
      <c r="AV118" s="199"/>
      <c r="AW118" s="199"/>
      <c r="AX118" s="199"/>
      <c r="AY118" s="199"/>
      <c r="AZ118" s="199"/>
      <c r="BA118" s="193" t="str">
        <f t="shared" si="25"/>
        <v/>
      </c>
      <c r="BB118" s="199"/>
      <c r="BC118" s="199"/>
      <c r="BD118" s="199"/>
      <c r="BE118" s="199"/>
      <c r="BF118" s="199"/>
      <c r="BG118" s="199"/>
      <c r="BH118" s="193" t="str">
        <f t="shared" si="26"/>
        <v/>
      </c>
      <c r="BI118" s="199"/>
      <c r="BJ118" s="199"/>
      <c r="BK118" s="199"/>
      <c r="BL118" s="199"/>
      <c r="BM118" s="199"/>
      <c r="BN118" s="199"/>
      <c r="BO118" s="193" t="str">
        <f t="shared" si="27"/>
        <v/>
      </c>
      <c r="BP118" s="199"/>
      <c r="BQ118" s="199"/>
      <c r="BR118" s="199"/>
      <c r="BS118" s="199"/>
      <c r="BT118" s="199"/>
      <c r="BU118" s="199"/>
      <c r="BV118" s="193" t="str">
        <f t="shared" si="28"/>
        <v/>
      </c>
      <c r="BW118" s="199"/>
      <c r="BX118" s="199"/>
      <c r="BY118" s="199"/>
      <c r="BZ118" s="199"/>
      <c r="CA118" s="199"/>
      <c r="CB118" s="199"/>
      <c r="CC118" s="193" t="str">
        <f t="shared" si="29"/>
        <v/>
      </c>
      <c r="CD118" s="199"/>
      <c r="CE118" s="199"/>
      <c r="CF118" s="199"/>
      <c r="CG118" s="199"/>
      <c r="CH118" s="199"/>
      <c r="CI118" s="199"/>
      <c r="CJ118" s="193" t="str">
        <f t="shared" si="30"/>
        <v/>
      </c>
      <c r="CK118" s="199"/>
      <c r="CL118" s="199"/>
      <c r="CM118" s="199"/>
      <c r="CN118" s="199"/>
      <c r="CO118" s="199"/>
      <c r="CP118" s="199"/>
      <c r="CQ118" s="193" t="str">
        <f t="shared" si="31"/>
        <v/>
      </c>
      <c r="CR118" s="199"/>
      <c r="CS118" s="199"/>
      <c r="CT118" s="199"/>
      <c r="CU118" s="199"/>
      <c r="CV118" s="199"/>
      <c r="CW118" s="199"/>
      <c r="CX118" s="193" t="str">
        <f t="shared" si="32"/>
        <v/>
      </c>
      <c r="CY118" s="199"/>
      <c r="CZ118" s="199"/>
      <c r="DA118" s="199"/>
      <c r="DB118" s="199"/>
      <c r="DC118" s="199"/>
      <c r="DD118" s="199"/>
      <c r="DE118" s="193" t="str">
        <f t="shared" si="33"/>
        <v/>
      </c>
      <c r="DF118" s="199"/>
      <c r="DG118" s="199"/>
      <c r="DH118" s="199"/>
      <c r="DI118" s="199"/>
      <c r="DJ118" s="199"/>
      <c r="DK118" s="199"/>
      <c r="DL118" s="193" t="str">
        <f t="shared" si="34"/>
        <v/>
      </c>
      <c r="DM118" s="199"/>
      <c r="DN118" s="199"/>
      <c r="DO118" s="199"/>
      <c r="DP118" s="199"/>
      <c r="DQ118" s="199"/>
      <c r="DR118" s="199"/>
      <c r="DS118" s="193" t="str">
        <f t="shared" si="35"/>
        <v/>
      </c>
      <c r="DT118" s="194" t="str">
        <f t="shared" si="36"/>
        <v/>
      </c>
      <c r="DU118" s="195" t="str">
        <f t="shared" si="37"/>
        <v/>
      </c>
      <c r="DV118" s="196" t="str">
        <f>IF(OR(C118="",E118=""),"",RANK(DT118,$DT$9:$DT$408)+COUNTIF(DT$9:DT118,DT118)-1)</f>
        <v/>
      </c>
      <c r="DW118" s="173"/>
    </row>
    <row r="119" spans="1:127" ht="20.100000000000001" customHeight="1">
      <c r="A119" s="173"/>
      <c r="B119" s="190" t="str">
        <f>BIODATA_SISWA!B120</f>
        <v/>
      </c>
      <c r="C119" s="191" t="str">
        <f>IF(BIODATA_SISWA!C120="","",BIODATA_SISWA!C120)</f>
        <v/>
      </c>
      <c r="D119" s="191" t="str">
        <f>IF(BIODATA_SISWA!L120="","",BIODATA_SISWA!L120)</f>
        <v/>
      </c>
      <c r="E119" s="199"/>
      <c r="F119" s="199"/>
      <c r="G119" s="199"/>
      <c r="H119" s="199"/>
      <c r="I119" s="199"/>
      <c r="J119" s="199"/>
      <c r="K119" s="193" t="str">
        <f t="shared" si="19"/>
        <v/>
      </c>
      <c r="L119" s="199"/>
      <c r="M119" s="199"/>
      <c r="N119" s="199"/>
      <c r="O119" s="199"/>
      <c r="P119" s="199"/>
      <c r="Q119" s="199"/>
      <c r="R119" s="193" t="str">
        <f t="shared" si="20"/>
        <v/>
      </c>
      <c r="S119" s="199"/>
      <c r="T119" s="199"/>
      <c r="U119" s="199"/>
      <c r="V119" s="199"/>
      <c r="W119" s="199"/>
      <c r="X119" s="199"/>
      <c r="Y119" s="193" t="str">
        <f t="shared" si="21"/>
        <v/>
      </c>
      <c r="Z119" s="199"/>
      <c r="AA119" s="199"/>
      <c r="AB119" s="199"/>
      <c r="AC119" s="199"/>
      <c r="AD119" s="199"/>
      <c r="AE119" s="199"/>
      <c r="AF119" s="193" t="str">
        <f t="shared" si="22"/>
        <v/>
      </c>
      <c r="AG119" s="199"/>
      <c r="AH119" s="199"/>
      <c r="AI119" s="199"/>
      <c r="AJ119" s="199"/>
      <c r="AK119" s="199"/>
      <c r="AL119" s="199"/>
      <c r="AM119" s="193" t="str">
        <f t="shared" si="23"/>
        <v/>
      </c>
      <c r="AN119" s="199"/>
      <c r="AO119" s="199"/>
      <c r="AP119" s="199"/>
      <c r="AQ119" s="199"/>
      <c r="AR119" s="199"/>
      <c r="AS119" s="199"/>
      <c r="AT119" s="193" t="str">
        <f t="shared" si="24"/>
        <v/>
      </c>
      <c r="AU119" s="199"/>
      <c r="AV119" s="199"/>
      <c r="AW119" s="199"/>
      <c r="AX119" s="199"/>
      <c r="AY119" s="199"/>
      <c r="AZ119" s="199"/>
      <c r="BA119" s="193" t="str">
        <f t="shared" si="25"/>
        <v/>
      </c>
      <c r="BB119" s="199"/>
      <c r="BC119" s="199"/>
      <c r="BD119" s="199"/>
      <c r="BE119" s="199"/>
      <c r="BF119" s="199"/>
      <c r="BG119" s="199"/>
      <c r="BH119" s="193" t="str">
        <f t="shared" si="26"/>
        <v/>
      </c>
      <c r="BI119" s="199"/>
      <c r="BJ119" s="199"/>
      <c r="BK119" s="199"/>
      <c r="BL119" s="199"/>
      <c r="BM119" s="199"/>
      <c r="BN119" s="199"/>
      <c r="BO119" s="193" t="str">
        <f t="shared" si="27"/>
        <v/>
      </c>
      <c r="BP119" s="199"/>
      <c r="BQ119" s="199"/>
      <c r="BR119" s="199"/>
      <c r="BS119" s="199"/>
      <c r="BT119" s="199"/>
      <c r="BU119" s="199"/>
      <c r="BV119" s="193" t="str">
        <f t="shared" si="28"/>
        <v/>
      </c>
      <c r="BW119" s="199"/>
      <c r="BX119" s="199"/>
      <c r="BY119" s="199"/>
      <c r="BZ119" s="199"/>
      <c r="CA119" s="199"/>
      <c r="CB119" s="199"/>
      <c r="CC119" s="193" t="str">
        <f t="shared" si="29"/>
        <v/>
      </c>
      <c r="CD119" s="199"/>
      <c r="CE119" s="199"/>
      <c r="CF119" s="199"/>
      <c r="CG119" s="199"/>
      <c r="CH119" s="199"/>
      <c r="CI119" s="199"/>
      <c r="CJ119" s="193" t="str">
        <f t="shared" si="30"/>
        <v/>
      </c>
      <c r="CK119" s="199"/>
      <c r="CL119" s="199"/>
      <c r="CM119" s="199"/>
      <c r="CN119" s="199"/>
      <c r="CO119" s="199"/>
      <c r="CP119" s="199"/>
      <c r="CQ119" s="193" t="str">
        <f t="shared" si="31"/>
        <v/>
      </c>
      <c r="CR119" s="199"/>
      <c r="CS119" s="199"/>
      <c r="CT119" s="199"/>
      <c r="CU119" s="199"/>
      <c r="CV119" s="199"/>
      <c r="CW119" s="199"/>
      <c r="CX119" s="193" t="str">
        <f t="shared" si="32"/>
        <v/>
      </c>
      <c r="CY119" s="199"/>
      <c r="CZ119" s="199"/>
      <c r="DA119" s="199"/>
      <c r="DB119" s="199"/>
      <c r="DC119" s="199"/>
      <c r="DD119" s="199"/>
      <c r="DE119" s="193" t="str">
        <f t="shared" si="33"/>
        <v/>
      </c>
      <c r="DF119" s="199"/>
      <c r="DG119" s="199"/>
      <c r="DH119" s="199"/>
      <c r="DI119" s="199"/>
      <c r="DJ119" s="199"/>
      <c r="DK119" s="199"/>
      <c r="DL119" s="193" t="str">
        <f t="shared" si="34"/>
        <v/>
      </c>
      <c r="DM119" s="199"/>
      <c r="DN119" s="199"/>
      <c r="DO119" s="199"/>
      <c r="DP119" s="199"/>
      <c r="DQ119" s="199"/>
      <c r="DR119" s="199"/>
      <c r="DS119" s="193" t="str">
        <f t="shared" si="35"/>
        <v/>
      </c>
      <c r="DT119" s="194" t="str">
        <f t="shared" si="36"/>
        <v/>
      </c>
      <c r="DU119" s="195" t="str">
        <f t="shared" si="37"/>
        <v/>
      </c>
      <c r="DV119" s="196" t="str">
        <f>IF(OR(C119="",E119=""),"",RANK(DT119,$DT$9:$DT$408)+COUNTIF(DT$9:DT119,DT119)-1)</f>
        <v/>
      </c>
      <c r="DW119" s="173"/>
    </row>
    <row r="120" spans="1:127" ht="20.100000000000001" customHeight="1">
      <c r="A120" s="173"/>
      <c r="B120" s="190" t="str">
        <f>BIODATA_SISWA!B121</f>
        <v/>
      </c>
      <c r="C120" s="191" t="str">
        <f>IF(BIODATA_SISWA!C121="","",BIODATA_SISWA!C121)</f>
        <v/>
      </c>
      <c r="D120" s="191" t="str">
        <f>IF(BIODATA_SISWA!L121="","",BIODATA_SISWA!L121)</f>
        <v/>
      </c>
      <c r="E120" s="199"/>
      <c r="F120" s="199"/>
      <c r="G120" s="199"/>
      <c r="H120" s="199"/>
      <c r="I120" s="199"/>
      <c r="J120" s="199"/>
      <c r="K120" s="193" t="str">
        <f t="shared" si="19"/>
        <v/>
      </c>
      <c r="L120" s="199"/>
      <c r="M120" s="199"/>
      <c r="N120" s="199"/>
      <c r="O120" s="199"/>
      <c r="P120" s="199"/>
      <c r="Q120" s="199"/>
      <c r="R120" s="193" t="str">
        <f t="shared" si="20"/>
        <v/>
      </c>
      <c r="S120" s="199"/>
      <c r="T120" s="199"/>
      <c r="U120" s="199"/>
      <c r="V120" s="199"/>
      <c r="W120" s="199"/>
      <c r="X120" s="199"/>
      <c r="Y120" s="193" t="str">
        <f t="shared" si="21"/>
        <v/>
      </c>
      <c r="Z120" s="199"/>
      <c r="AA120" s="199"/>
      <c r="AB120" s="199"/>
      <c r="AC120" s="199"/>
      <c r="AD120" s="199"/>
      <c r="AE120" s="199"/>
      <c r="AF120" s="193" t="str">
        <f t="shared" si="22"/>
        <v/>
      </c>
      <c r="AG120" s="199"/>
      <c r="AH120" s="199"/>
      <c r="AI120" s="199"/>
      <c r="AJ120" s="199"/>
      <c r="AK120" s="199"/>
      <c r="AL120" s="199"/>
      <c r="AM120" s="193" t="str">
        <f t="shared" si="23"/>
        <v/>
      </c>
      <c r="AN120" s="199"/>
      <c r="AO120" s="199"/>
      <c r="AP120" s="199"/>
      <c r="AQ120" s="199"/>
      <c r="AR120" s="199"/>
      <c r="AS120" s="199"/>
      <c r="AT120" s="193" t="str">
        <f t="shared" si="24"/>
        <v/>
      </c>
      <c r="AU120" s="199"/>
      <c r="AV120" s="199"/>
      <c r="AW120" s="199"/>
      <c r="AX120" s="199"/>
      <c r="AY120" s="199"/>
      <c r="AZ120" s="199"/>
      <c r="BA120" s="193" t="str">
        <f t="shared" si="25"/>
        <v/>
      </c>
      <c r="BB120" s="199"/>
      <c r="BC120" s="199"/>
      <c r="BD120" s="199"/>
      <c r="BE120" s="199"/>
      <c r="BF120" s="199"/>
      <c r="BG120" s="199"/>
      <c r="BH120" s="193" t="str">
        <f t="shared" si="26"/>
        <v/>
      </c>
      <c r="BI120" s="199"/>
      <c r="BJ120" s="199"/>
      <c r="BK120" s="199"/>
      <c r="BL120" s="199"/>
      <c r="BM120" s="199"/>
      <c r="BN120" s="199"/>
      <c r="BO120" s="193" t="str">
        <f t="shared" si="27"/>
        <v/>
      </c>
      <c r="BP120" s="199"/>
      <c r="BQ120" s="199"/>
      <c r="BR120" s="199"/>
      <c r="BS120" s="199"/>
      <c r="BT120" s="199"/>
      <c r="BU120" s="199"/>
      <c r="BV120" s="193" t="str">
        <f t="shared" si="28"/>
        <v/>
      </c>
      <c r="BW120" s="199"/>
      <c r="BX120" s="199"/>
      <c r="BY120" s="199"/>
      <c r="BZ120" s="199"/>
      <c r="CA120" s="199"/>
      <c r="CB120" s="199"/>
      <c r="CC120" s="193" t="str">
        <f t="shared" si="29"/>
        <v/>
      </c>
      <c r="CD120" s="199"/>
      <c r="CE120" s="199"/>
      <c r="CF120" s="199"/>
      <c r="CG120" s="199"/>
      <c r="CH120" s="199"/>
      <c r="CI120" s="199"/>
      <c r="CJ120" s="193" t="str">
        <f t="shared" si="30"/>
        <v/>
      </c>
      <c r="CK120" s="199"/>
      <c r="CL120" s="199"/>
      <c r="CM120" s="199"/>
      <c r="CN120" s="199"/>
      <c r="CO120" s="199"/>
      <c r="CP120" s="199"/>
      <c r="CQ120" s="193" t="str">
        <f t="shared" si="31"/>
        <v/>
      </c>
      <c r="CR120" s="199"/>
      <c r="CS120" s="199"/>
      <c r="CT120" s="199"/>
      <c r="CU120" s="199"/>
      <c r="CV120" s="199"/>
      <c r="CW120" s="199"/>
      <c r="CX120" s="193" t="str">
        <f t="shared" si="32"/>
        <v/>
      </c>
      <c r="CY120" s="199"/>
      <c r="CZ120" s="199"/>
      <c r="DA120" s="199"/>
      <c r="DB120" s="199"/>
      <c r="DC120" s="199"/>
      <c r="DD120" s="199"/>
      <c r="DE120" s="193" t="str">
        <f t="shared" si="33"/>
        <v/>
      </c>
      <c r="DF120" s="199"/>
      <c r="DG120" s="199"/>
      <c r="DH120" s="199"/>
      <c r="DI120" s="199"/>
      <c r="DJ120" s="199"/>
      <c r="DK120" s="199"/>
      <c r="DL120" s="193" t="str">
        <f t="shared" si="34"/>
        <v/>
      </c>
      <c r="DM120" s="199"/>
      <c r="DN120" s="199"/>
      <c r="DO120" s="199"/>
      <c r="DP120" s="199"/>
      <c r="DQ120" s="199"/>
      <c r="DR120" s="199"/>
      <c r="DS120" s="193" t="str">
        <f t="shared" si="35"/>
        <v/>
      </c>
      <c r="DT120" s="194" t="str">
        <f t="shared" si="36"/>
        <v/>
      </c>
      <c r="DU120" s="195" t="str">
        <f t="shared" si="37"/>
        <v/>
      </c>
      <c r="DV120" s="196" t="str">
        <f>IF(OR(C120="",E120=""),"",RANK(DT120,$DT$9:$DT$408)+COUNTIF(DT$9:DT120,DT120)-1)</f>
        <v/>
      </c>
      <c r="DW120" s="173"/>
    </row>
    <row r="121" spans="1:127" ht="20.100000000000001" customHeight="1">
      <c r="A121" s="173"/>
      <c r="B121" s="190" t="str">
        <f>BIODATA_SISWA!B122</f>
        <v/>
      </c>
      <c r="C121" s="191" t="str">
        <f>IF(BIODATA_SISWA!C122="","",BIODATA_SISWA!C122)</f>
        <v/>
      </c>
      <c r="D121" s="191" t="str">
        <f>IF(BIODATA_SISWA!L122="","",BIODATA_SISWA!L122)</f>
        <v/>
      </c>
      <c r="E121" s="199"/>
      <c r="F121" s="199"/>
      <c r="G121" s="199"/>
      <c r="H121" s="199"/>
      <c r="I121" s="199"/>
      <c r="J121" s="199"/>
      <c r="K121" s="193" t="str">
        <f t="shared" si="19"/>
        <v/>
      </c>
      <c r="L121" s="199"/>
      <c r="M121" s="199"/>
      <c r="N121" s="199"/>
      <c r="O121" s="199"/>
      <c r="P121" s="199"/>
      <c r="Q121" s="199"/>
      <c r="R121" s="193" t="str">
        <f t="shared" si="20"/>
        <v/>
      </c>
      <c r="S121" s="199"/>
      <c r="T121" s="199"/>
      <c r="U121" s="199"/>
      <c r="V121" s="199"/>
      <c r="W121" s="199"/>
      <c r="X121" s="199"/>
      <c r="Y121" s="193" t="str">
        <f t="shared" si="21"/>
        <v/>
      </c>
      <c r="Z121" s="199"/>
      <c r="AA121" s="199"/>
      <c r="AB121" s="199"/>
      <c r="AC121" s="199"/>
      <c r="AD121" s="199"/>
      <c r="AE121" s="199"/>
      <c r="AF121" s="193" t="str">
        <f t="shared" si="22"/>
        <v/>
      </c>
      <c r="AG121" s="199"/>
      <c r="AH121" s="199"/>
      <c r="AI121" s="199"/>
      <c r="AJ121" s="199"/>
      <c r="AK121" s="199"/>
      <c r="AL121" s="199"/>
      <c r="AM121" s="193" t="str">
        <f t="shared" si="23"/>
        <v/>
      </c>
      <c r="AN121" s="199"/>
      <c r="AO121" s="199"/>
      <c r="AP121" s="199"/>
      <c r="AQ121" s="199"/>
      <c r="AR121" s="199"/>
      <c r="AS121" s="199"/>
      <c r="AT121" s="193" t="str">
        <f t="shared" si="24"/>
        <v/>
      </c>
      <c r="AU121" s="199"/>
      <c r="AV121" s="199"/>
      <c r="AW121" s="199"/>
      <c r="AX121" s="199"/>
      <c r="AY121" s="199"/>
      <c r="AZ121" s="199"/>
      <c r="BA121" s="193" t="str">
        <f t="shared" si="25"/>
        <v/>
      </c>
      <c r="BB121" s="199"/>
      <c r="BC121" s="199"/>
      <c r="BD121" s="199"/>
      <c r="BE121" s="199"/>
      <c r="BF121" s="199"/>
      <c r="BG121" s="199"/>
      <c r="BH121" s="193" t="str">
        <f t="shared" si="26"/>
        <v/>
      </c>
      <c r="BI121" s="199"/>
      <c r="BJ121" s="199"/>
      <c r="BK121" s="199"/>
      <c r="BL121" s="199"/>
      <c r="BM121" s="199"/>
      <c r="BN121" s="199"/>
      <c r="BO121" s="193" t="str">
        <f t="shared" si="27"/>
        <v/>
      </c>
      <c r="BP121" s="199"/>
      <c r="BQ121" s="199"/>
      <c r="BR121" s="199"/>
      <c r="BS121" s="199"/>
      <c r="BT121" s="199"/>
      <c r="BU121" s="199"/>
      <c r="BV121" s="193" t="str">
        <f t="shared" si="28"/>
        <v/>
      </c>
      <c r="BW121" s="199"/>
      <c r="BX121" s="199"/>
      <c r="BY121" s="199"/>
      <c r="BZ121" s="199"/>
      <c r="CA121" s="199"/>
      <c r="CB121" s="199"/>
      <c r="CC121" s="193" t="str">
        <f t="shared" si="29"/>
        <v/>
      </c>
      <c r="CD121" s="199"/>
      <c r="CE121" s="199"/>
      <c r="CF121" s="199"/>
      <c r="CG121" s="199"/>
      <c r="CH121" s="199"/>
      <c r="CI121" s="199"/>
      <c r="CJ121" s="193" t="str">
        <f t="shared" si="30"/>
        <v/>
      </c>
      <c r="CK121" s="199"/>
      <c r="CL121" s="199"/>
      <c r="CM121" s="199"/>
      <c r="CN121" s="199"/>
      <c r="CO121" s="199"/>
      <c r="CP121" s="199"/>
      <c r="CQ121" s="193" t="str">
        <f t="shared" si="31"/>
        <v/>
      </c>
      <c r="CR121" s="199"/>
      <c r="CS121" s="199"/>
      <c r="CT121" s="199"/>
      <c r="CU121" s="199"/>
      <c r="CV121" s="199"/>
      <c r="CW121" s="199"/>
      <c r="CX121" s="193" t="str">
        <f t="shared" si="32"/>
        <v/>
      </c>
      <c r="CY121" s="199"/>
      <c r="CZ121" s="199"/>
      <c r="DA121" s="199"/>
      <c r="DB121" s="199"/>
      <c r="DC121" s="199"/>
      <c r="DD121" s="199"/>
      <c r="DE121" s="193" t="str">
        <f t="shared" si="33"/>
        <v/>
      </c>
      <c r="DF121" s="199"/>
      <c r="DG121" s="199"/>
      <c r="DH121" s="199"/>
      <c r="DI121" s="199"/>
      <c r="DJ121" s="199"/>
      <c r="DK121" s="199"/>
      <c r="DL121" s="193" t="str">
        <f t="shared" si="34"/>
        <v/>
      </c>
      <c r="DM121" s="199"/>
      <c r="DN121" s="199"/>
      <c r="DO121" s="199"/>
      <c r="DP121" s="199"/>
      <c r="DQ121" s="199"/>
      <c r="DR121" s="199"/>
      <c r="DS121" s="193" t="str">
        <f t="shared" si="35"/>
        <v/>
      </c>
      <c r="DT121" s="194" t="str">
        <f t="shared" si="36"/>
        <v/>
      </c>
      <c r="DU121" s="195" t="str">
        <f t="shared" si="37"/>
        <v/>
      </c>
      <c r="DV121" s="196" t="str">
        <f>IF(OR(C121="",E121=""),"",RANK(DT121,$DT$9:$DT$408)+COUNTIF(DT$9:DT121,DT121)-1)</f>
        <v/>
      </c>
      <c r="DW121" s="173"/>
    </row>
    <row r="122" spans="1:127" ht="20.100000000000001" customHeight="1">
      <c r="A122" s="173"/>
      <c r="B122" s="190" t="str">
        <f>BIODATA_SISWA!B123</f>
        <v/>
      </c>
      <c r="C122" s="191" t="str">
        <f>IF(BIODATA_SISWA!C123="","",BIODATA_SISWA!C123)</f>
        <v/>
      </c>
      <c r="D122" s="191" t="str">
        <f>IF(BIODATA_SISWA!L123="","",BIODATA_SISWA!L123)</f>
        <v/>
      </c>
      <c r="E122" s="199"/>
      <c r="F122" s="199"/>
      <c r="G122" s="199"/>
      <c r="H122" s="199"/>
      <c r="I122" s="199"/>
      <c r="J122" s="199"/>
      <c r="K122" s="193" t="str">
        <f t="shared" si="19"/>
        <v/>
      </c>
      <c r="L122" s="199"/>
      <c r="M122" s="199"/>
      <c r="N122" s="199"/>
      <c r="O122" s="199"/>
      <c r="P122" s="199"/>
      <c r="Q122" s="199"/>
      <c r="R122" s="193" t="str">
        <f t="shared" si="20"/>
        <v/>
      </c>
      <c r="S122" s="199"/>
      <c r="T122" s="199"/>
      <c r="U122" s="199"/>
      <c r="V122" s="199"/>
      <c r="W122" s="199"/>
      <c r="X122" s="199"/>
      <c r="Y122" s="193" t="str">
        <f t="shared" si="21"/>
        <v/>
      </c>
      <c r="Z122" s="199"/>
      <c r="AA122" s="199"/>
      <c r="AB122" s="199"/>
      <c r="AC122" s="199"/>
      <c r="AD122" s="199"/>
      <c r="AE122" s="199"/>
      <c r="AF122" s="193" t="str">
        <f t="shared" si="22"/>
        <v/>
      </c>
      <c r="AG122" s="199"/>
      <c r="AH122" s="199"/>
      <c r="AI122" s="199"/>
      <c r="AJ122" s="199"/>
      <c r="AK122" s="199"/>
      <c r="AL122" s="199"/>
      <c r="AM122" s="193" t="str">
        <f t="shared" si="23"/>
        <v/>
      </c>
      <c r="AN122" s="199"/>
      <c r="AO122" s="199"/>
      <c r="AP122" s="199"/>
      <c r="AQ122" s="199"/>
      <c r="AR122" s="199"/>
      <c r="AS122" s="199"/>
      <c r="AT122" s="193" t="str">
        <f t="shared" si="24"/>
        <v/>
      </c>
      <c r="AU122" s="199"/>
      <c r="AV122" s="199"/>
      <c r="AW122" s="199"/>
      <c r="AX122" s="199"/>
      <c r="AY122" s="199"/>
      <c r="AZ122" s="199"/>
      <c r="BA122" s="193" t="str">
        <f t="shared" si="25"/>
        <v/>
      </c>
      <c r="BB122" s="199"/>
      <c r="BC122" s="199"/>
      <c r="BD122" s="199"/>
      <c r="BE122" s="199"/>
      <c r="BF122" s="199"/>
      <c r="BG122" s="199"/>
      <c r="BH122" s="193" t="str">
        <f t="shared" si="26"/>
        <v/>
      </c>
      <c r="BI122" s="199"/>
      <c r="BJ122" s="199"/>
      <c r="BK122" s="199"/>
      <c r="BL122" s="199"/>
      <c r="BM122" s="199"/>
      <c r="BN122" s="199"/>
      <c r="BO122" s="193" t="str">
        <f t="shared" si="27"/>
        <v/>
      </c>
      <c r="BP122" s="199"/>
      <c r="BQ122" s="199"/>
      <c r="BR122" s="199"/>
      <c r="BS122" s="199"/>
      <c r="BT122" s="199"/>
      <c r="BU122" s="199"/>
      <c r="BV122" s="193" t="str">
        <f t="shared" si="28"/>
        <v/>
      </c>
      <c r="BW122" s="199"/>
      <c r="BX122" s="199"/>
      <c r="BY122" s="199"/>
      <c r="BZ122" s="199"/>
      <c r="CA122" s="199"/>
      <c r="CB122" s="199"/>
      <c r="CC122" s="193" t="str">
        <f t="shared" si="29"/>
        <v/>
      </c>
      <c r="CD122" s="199"/>
      <c r="CE122" s="199"/>
      <c r="CF122" s="199"/>
      <c r="CG122" s="199"/>
      <c r="CH122" s="199"/>
      <c r="CI122" s="199"/>
      <c r="CJ122" s="193" t="str">
        <f t="shared" si="30"/>
        <v/>
      </c>
      <c r="CK122" s="199"/>
      <c r="CL122" s="199"/>
      <c r="CM122" s="199"/>
      <c r="CN122" s="199"/>
      <c r="CO122" s="199"/>
      <c r="CP122" s="199"/>
      <c r="CQ122" s="193" t="str">
        <f t="shared" si="31"/>
        <v/>
      </c>
      <c r="CR122" s="199"/>
      <c r="CS122" s="199"/>
      <c r="CT122" s="199"/>
      <c r="CU122" s="199"/>
      <c r="CV122" s="199"/>
      <c r="CW122" s="199"/>
      <c r="CX122" s="193" t="str">
        <f t="shared" si="32"/>
        <v/>
      </c>
      <c r="CY122" s="199"/>
      <c r="CZ122" s="199"/>
      <c r="DA122" s="199"/>
      <c r="DB122" s="199"/>
      <c r="DC122" s="199"/>
      <c r="DD122" s="199"/>
      <c r="DE122" s="193" t="str">
        <f t="shared" si="33"/>
        <v/>
      </c>
      <c r="DF122" s="199"/>
      <c r="DG122" s="199"/>
      <c r="DH122" s="199"/>
      <c r="DI122" s="199"/>
      <c r="DJ122" s="199"/>
      <c r="DK122" s="199"/>
      <c r="DL122" s="193" t="str">
        <f t="shared" si="34"/>
        <v/>
      </c>
      <c r="DM122" s="199"/>
      <c r="DN122" s="199"/>
      <c r="DO122" s="199"/>
      <c r="DP122" s="199"/>
      <c r="DQ122" s="199"/>
      <c r="DR122" s="199"/>
      <c r="DS122" s="193" t="str">
        <f t="shared" si="35"/>
        <v/>
      </c>
      <c r="DT122" s="194" t="str">
        <f t="shared" si="36"/>
        <v/>
      </c>
      <c r="DU122" s="195" t="str">
        <f t="shared" si="37"/>
        <v/>
      </c>
      <c r="DV122" s="196" t="str">
        <f>IF(OR(C122="",E122=""),"",RANK(DT122,$DT$9:$DT$408)+COUNTIF(DT$9:DT122,DT122)-1)</f>
        <v/>
      </c>
      <c r="DW122" s="173"/>
    </row>
    <row r="123" spans="1:127" ht="20.100000000000001" customHeight="1">
      <c r="A123" s="173"/>
      <c r="B123" s="190" t="str">
        <f>BIODATA_SISWA!B124</f>
        <v/>
      </c>
      <c r="C123" s="191" t="str">
        <f>IF(BIODATA_SISWA!C124="","",BIODATA_SISWA!C124)</f>
        <v/>
      </c>
      <c r="D123" s="191" t="str">
        <f>IF(BIODATA_SISWA!L124="","",BIODATA_SISWA!L124)</f>
        <v/>
      </c>
      <c r="E123" s="199"/>
      <c r="F123" s="199"/>
      <c r="G123" s="199"/>
      <c r="H123" s="199"/>
      <c r="I123" s="199"/>
      <c r="J123" s="199"/>
      <c r="K123" s="193" t="str">
        <f t="shared" si="19"/>
        <v/>
      </c>
      <c r="L123" s="199"/>
      <c r="M123" s="199"/>
      <c r="N123" s="199"/>
      <c r="O123" s="199"/>
      <c r="P123" s="199"/>
      <c r="Q123" s="199"/>
      <c r="R123" s="193" t="str">
        <f t="shared" si="20"/>
        <v/>
      </c>
      <c r="S123" s="199"/>
      <c r="T123" s="199"/>
      <c r="U123" s="199"/>
      <c r="V123" s="199"/>
      <c r="W123" s="199"/>
      <c r="X123" s="199"/>
      <c r="Y123" s="193" t="str">
        <f t="shared" si="21"/>
        <v/>
      </c>
      <c r="Z123" s="199"/>
      <c r="AA123" s="199"/>
      <c r="AB123" s="199"/>
      <c r="AC123" s="199"/>
      <c r="AD123" s="199"/>
      <c r="AE123" s="199"/>
      <c r="AF123" s="193" t="str">
        <f t="shared" si="22"/>
        <v/>
      </c>
      <c r="AG123" s="199"/>
      <c r="AH123" s="199"/>
      <c r="AI123" s="199"/>
      <c r="AJ123" s="199"/>
      <c r="AK123" s="199"/>
      <c r="AL123" s="199"/>
      <c r="AM123" s="193" t="str">
        <f t="shared" si="23"/>
        <v/>
      </c>
      <c r="AN123" s="199"/>
      <c r="AO123" s="199"/>
      <c r="AP123" s="199"/>
      <c r="AQ123" s="199"/>
      <c r="AR123" s="199"/>
      <c r="AS123" s="199"/>
      <c r="AT123" s="193" t="str">
        <f t="shared" si="24"/>
        <v/>
      </c>
      <c r="AU123" s="199"/>
      <c r="AV123" s="199"/>
      <c r="AW123" s="199"/>
      <c r="AX123" s="199"/>
      <c r="AY123" s="199"/>
      <c r="AZ123" s="199"/>
      <c r="BA123" s="193" t="str">
        <f t="shared" si="25"/>
        <v/>
      </c>
      <c r="BB123" s="199"/>
      <c r="BC123" s="199"/>
      <c r="BD123" s="199"/>
      <c r="BE123" s="199"/>
      <c r="BF123" s="199"/>
      <c r="BG123" s="199"/>
      <c r="BH123" s="193" t="str">
        <f t="shared" si="26"/>
        <v/>
      </c>
      <c r="BI123" s="199"/>
      <c r="BJ123" s="199"/>
      <c r="BK123" s="199"/>
      <c r="BL123" s="199"/>
      <c r="BM123" s="199"/>
      <c r="BN123" s="199"/>
      <c r="BO123" s="193" t="str">
        <f t="shared" si="27"/>
        <v/>
      </c>
      <c r="BP123" s="199"/>
      <c r="BQ123" s="199"/>
      <c r="BR123" s="199"/>
      <c r="BS123" s="199"/>
      <c r="BT123" s="199"/>
      <c r="BU123" s="199"/>
      <c r="BV123" s="193" t="str">
        <f t="shared" si="28"/>
        <v/>
      </c>
      <c r="BW123" s="199"/>
      <c r="BX123" s="199"/>
      <c r="BY123" s="199"/>
      <c r="BZ123" s="199"/>
      <c r="CA123" s="199"/>
      <c r="CB123" s="199"/>
      <c r="CC123" s="193" t="str">
        <f t="shared" si="29"/>
        <v/>
      </c>
      <c r="CD123" s="199"/>
      <c r="CE123" s="199"/>
      <c r="CF123" s="199"/>
      <c r="CG123" s="199"/>
      <c r="CH123" s="199"/>
      <c r="CI123" s="199"/>
      <c r="CJ123" s="193" t="str">
        <f t="shared" si="30"/>
        <v/>
      </c>
      <c r="CK123" s="199"/>
      <c r="CL123" s="199"/>
      <c r="CM123" s="199"/>
      <c r="CN123" s="199"/>
      <c r="CO123" s="199"/>
      <c r="CP123" s="199"/>
      <c r="CQ123" s="193" t="str">
        <f t="shared" si="31"/>
        <v/>
      </c>
      <c r="CR123" s="199"/>
      <c r="CS123" s="199"/>
      <c r="CT123" s="199"/>
      <c r="CU123" s="199"/>
      <c r="CV123" s="199"/>
      <c r="CW123" s="199"/>
      <c r="CX123" s="193" t="str">
        <f t="shared" si="32"/>
        <v/>
      </c>
      <c r="CY123" s="199"/>
      <c r="CZ123" s="199"/>
      <c r="DA123" s="199"/>
      <c r="DB123" s="199"/>
      <c r="DC123" s="199"/>
      <c r="DD123" s="199"/>
      <c r="DE123" s="193" t="str">
        <f t="shared" si="33"/>
        <v/>
      </c>
      <c r="DF123" s="199"/>
      <c r="DG123" s="199"/>
      <c r="DH123" s="199"/>
      <c r="DI123" s="199"/>
      <c r="DJ123" s="199"/>
      <c r="DK123" s="199"/>
      <c r="DL123" s="193" t="str">
        <f t="shared" si="34"/>
        <v/>
      </c>
      <c r="DM123" s="199"/>
      <c r="DN123" s="199"/>
      <c r="DO123" s="199"/>
      <c r="DP123" s="199"/>
      <c r="DQ123" s="199"/>
      <c r="DR123" s="199"/>
      <c r="DS123" s="193" t="str">
        <f t="shared" si="35"/>
        <v/>
      </c>
      <c r="DT123" s="194" t="str">
        <f t="shared" si="36"/>
        <v/>
      </c>
      <c r="DU123" s="195" t="str">
        <f t="shared" si="37"/>
        <v/>
      </c>
      <c r="DV123" s="196" t="str">
        <f>IF(OR(C123="",E123=""),"",RANK(DT123,$DT$9:$DT$408)+COUNTIF(DT$9:DT123,DT123)-1)</f>
        <v/>
      </c>
      <c r="DW123" s="173"/>
    </row>
    <row r="124" spans="1:127" ht="20.100000000000001" customHeight="1">
      <c r="A124" s="173"/>
      <c r="B124" s="190" t="str">
        <f>BIODATA_SISWA!B125</f>
        <v/>
      </c>
      <c r="C124" s="191" t="str">
        <f>IF(BIODATA_SISWA!C125="","",BIODATA_SISWA!C125)</f>
        <v/>
      </c>
      <c r="D124" s="191" t="str">
        <f>IF(BIODATA_SISWA!L125="","",BIODATA_SISWA!L125)</f>
        <v/>
      </c>
      <c r="E124" s="199"/>
      <c r="F124" s="199"/>
      <c r="G124" s="199"/>
      <c r="H124" s="199"/>
      <c r="I124" s="199"/>
      <c r="J124" s="199"/>
      <c r="K124" s="193" t="str">
        <f t="shared" si="19"/>
        <v/>
      </c>
      <c r="L124" s="199"/>
      <c r="M124" s="199"/>
      <c r="N124" s="199"/>
      <c r="O124" s="199"/>
      <c r="P124" s="199"/>
      <c r="Q124" s="199"/>
      <c r="R124" s="193" t="str">
        <f t="shared" si="20"/>
        <v/>
      </c>
      <c r="S124" s="199"/>
      <c r="T124" s="199"/>
      <c r="U124" s="199"/>
      <c r="V124" s="199"/>
      <c r="W124" s="199"/>
      <c r="X124" s="199"/>
      <c r="Y124" s="193" t="str">
        <f t="shared" si="21"/>
        <v/>
      </c>
      <c r="Z124" s="199"/>
      <c r="AA124" s="199"/>
      <c r="AB124" s="199"/>
      <c r="AC124" s="199"/>
      <c r="AD124" s="199"/>
      <c r="AE124" s="199"/>
      <c r="AF124" s="193" t="str">
        <f t="shared" si="22"/>
        <v/>
      </c>
      <c r="AG124" s="199"/>
      <c r="AH124" s="199"/>
      <c r="AI124" s="199"/>
      <c r="AJ124" s="199"/>
      <c r="AK124" s="199"/>
      <c r="AL124" s="199"/>
      <c r="AM124" s="193" t="str">
        <f t="shared" si="23"/>
        <v/>
      </c>
      <c r="AN124" s="199"/>
      <c r="AO124" s="199"/>
      <c r="AP124" s="199"/>
      <c r="AQ124" s="199"/>
      <c r="AR124" s="199"/>
      <c r="AS124" s="199"/>
      <c r="AT124" s="193" t="str">
        <f t="shared" si="24"/>
        <v/>
      </c>
      <c r="AU124" s="199"/>
      <c r="AV124" s="199"/>
      <c r="AW124" s="199"/>
      <c r="AX124" s="199"/>
      <c r="AY124" s="199"/>
      <c r="AZ124" s="199"/>
      <c r="BA124" s="193" t="str">
        <f t="shared" si="25"/>
        <v/>
      </c>
      <c r="BB124" s="199"/>
      <c r="BC124" s="199"/>
      <c r="BD124" s="199"/>
      <c r="BE124" s="199"/>
      <c r="BF124" s="199"/>
      <c r="BG124" s="199"/>
      <c r="BH124" s="193" t="str">
        <f t="shared" si="26"/>
        <v/>
      </c>
      <c r="BI124" s="199"/>
      <c r="BJ124" s="199"/>
      <c r="BK124" s="199"/>
      <c r="BL124" s="199"/>
      <c r="BM124" s="199"/>
      <c r="BN124" s="199"/>
      <c r="BO124" s="193" t="str">
        <f t="shared" si="27"/>
        <v/>
      </c>
      <c r="BP124" s="199"/>
      <c r="BQ124" s="199"/>
      <c r="BR124" s="199"/>
      <c r="BS124" s="199"/>
      <c r="BT124" s="199"/>
      <c r="BU124" s="199"/>
      <c r="BV124" s="193" t="str">
        <f t="shared" si="28"/>
        <v/>
      </c>
      <c r="BW124" s="199"/>
      <c r="BX124" s="199"/>
      <c r="BY124" s="199"/>
      <c r="BZ124" s="199"/>
      <c r="CA124" s="199"/>
      <c r="CB124" s="199"/>
      <c r="CC124" s="193" t="str">
        <f t="shared" si="29"/>
        <v/>
      </c>
      <c r="CD124" s="199"/>
      <c r="CE124" s="199"/>
      <c r="CF124" s="199"/>
      <c r="CG124" s="199"/>
      <c r="CH124" s="199"/>
      <c r="CI124" s="199"/>
      <c r="CJ124" s="193" t="str">
        <f t="shared" si="30"/>
        <v/>
      </c>
      <c r="CK124" s="199"/>
      <c r="CL124" s="199"/>
      <c r="CM124" s="199"/>
      <c r="CN124" s="199"/>
      <c r="CO124" s="199"/>
      <c r="CP124" s="199"/>
      <c r="CQ124" s="193" t="str">
        <f t="shared" si="31"/>
        <v/>
      </c>
      <c r="CR124" s="199"/>
      <c r="CS124" s="199"/>
      <c r="CT124" s="199"/>
      <c r="CU124" s="199"/>
      <c r="CV124" s="199"/>
      <c r="CW124" s="199"/>
      <c r="CX124" s="193" t="str">
        <f t="shared" si="32"/>
        <v/>
      </c>
      <c r="CY124" s="199"/>
      <c r="CZ124" s="199"/>
      <c r="DA124" s="199"/>
      <c r="DB124" s="199"/>
      <c r="DC124" s="199"/>
      <c r="DD124" s="199"/>
      <c r="DE124" s="193" t="str">
        <f t="shared" si="33"/>
        <v/>
      </c>
      <c r="DF124" s="199"/>
      <c r="DG124" s="199"/>
      <c r="DH124" s="199"/>
      <c r="DI124" s="199"/>
      <c r="DJ124" s="199"/>
      <c r="DK124" s="199"/>
      <c r="DL124" s="193" t="str">
        <f t="shared" si="34"/>
        <v/>
      </c>
      <c r="DM124" s="199"/>
      <c r="DN124" s="199"/>
      <c r="DO124" s="199"/>
      <c r="DP124" s="199"/>
      <c r="DQ124" s="199"/>
      <c r="DR124" s="199"/>
      <c r="DS124" s="193" t="str">
        <f t="shared" si="35"/>
        <v/>
      </c>
      <c r="DT124" s="194" t="str">
        <f t="shared" si="36"/>
        <v/>
      </c>
      <c r="DU124" s="195" t="str">
        <f t="shared" si="37"/>
        <v/>
      </c>
      <c r="DV124" s="196" t="str">
        <f>IF(OR(C124="",E124=""),"",RANK(DT124,$DT$9:$DT$408)+COUNTIF(DT$9:DT124,DT124)-1)</f>
        <v/>
      </c>
      <c r="DW124" s="173"/>
    </row>
    <row r="125" spans="1:127" ht="20.100000000000001" customHeight="1">
      <c r="A125" s="173"/>
      <c r="B125" s="190" t="str">
        <f>BIODATA_SISWA!B126</f>
        <v/>
      </c>
      <c r="C125" s="191" t="str">
        <f>IF(BIODATA_SISWA!C126="","",BIODATA_SISWA!C126)</f>
        <v/>
      </c>
      <c r="D125" s="191" t="str">
        <f>IF(BIODATA_SISWA!L126="","",BIODATA_SISWA!L126)</f>
        <v/>
      </c>
      <c r="E125" s="199"/>
      <c r="F125" s="199"/>
      <c r="G125" s="199"/>
      <c r="H125" s="199"/>
      <c r="I125" s="199"/>
      <c r="J125" s="199"/>
      <c r="K125" s="193" t="str">
        <f t="shared" si="19"/>
        <v/>
      </c>
      <c r="L125" s="199"/>
      <c r="M125" s="199"/>
      <c r="N125" s="199"/>
      <c r="O125" s="199"/>
      <c r="P125" s="199"/>
      <c r="Q125" s="199"/>
      <c r="R125" s="193" t="str">
        <f t="shared" si="20"/>
        <v/>
      </c>
      <c r="S125" s="199"/>
      <c r="T125" s="199"/>
      <c r="U125" s="199"/>
      <c r="V125" s="199"/>
      <c r="W125" s="199"/>
      <c r="X125" s="199"/>
      <c r="Y125" s="193" t="str">
        <f t="shared" si="21"/>
        <v/>
      </c>
      <c r="Z125" s="199"/>
      <c r="AA125" s="199"/>
      <c r="AB125" s="199"/>
      <c r="AC125" s="199"/>
      <c r="AD125" s="199"/>
      <c r="AE125" s="199"/>
      <c r="AF125" s="193" t="str">
        <f t="shared" si="22"/>
        <v/>
      </c>
      <c r="AG125" s="199"/>
      <c r="AH125" s="199"/>
      <c r="AI125" s="199"/>
      <c r="AJ125" s="199"/>
      <c r="AK125" s="199"/>
      <c r="AL125" s="199"/>
      <c r="AM125" s="193" t="str">
        <f t="shared" si="23"/>
        <v/>
      </c>
      <c r="AN125" s="199"/>
      <c r="AO125" s="199"/>
      <c r="AP125" s="199"/>
      <c r="AQ125" s="199"/>
      <c r="AR125" s="199"/>
      <c r="AS125" s="199"/>
      <c r="AT125" s="193" t="str">
        <f t="shared" si="24"/>
        <v/>
      </c>
      <c r="AU125" s="199"/>
      <c r="AV125" s="199"/>
      <c r="AW125" s="199"/>
      <c r="AX125" s="199"/>
      <c r="AY125" s="199"/>
      <c r="AZ125" s="199"/>
      <c r="BA125" s="193" t="str">
        <f t="shared" si="25"/>
        <v/>
      </c>
      <c r="BB125" s="199"/>
      <c r="BC125" s="199"/>
      <c r="BD125" s="199"/>
      <c r="BE125" s="199"/>
      <c r="BF125" s="199"/>
      <c r="BG125" s="199"/>
      <c r="BH125" s="193" t="str">
        <f t="shared" si="26"/>
        <v/>
      </c>
      <c r="BI125" s="199"/>
      <c r="BJ125" s="199"/>
      <c r="BK125" s="199"/>
      <c r="BL125" s="199"/>
      <c r="BM125" s="199"/>
      <c r="BN125" s="199"/>
      <c r="BO125" s="193" t="str">
        <f t="shared" si="27"/>
        <v/>
      </c>
      <c r="BP125" s="199"/>
      <c r="BQ125" s="199"/>
      <c r="BR125" s="199"/>
      <c r="BS125" s="199"/>
      <c r="BT125" s="199"/>
      <c r="BU125" s="199"/>
      <c r="BV125" s="193" t="str">
        <f t="shared" si="28"/>
        <v/>
      </c>
      <c r="BW125" s="199"/>
      <c r="BX125" s="199"/>
      <c r="BY125" s="199"/>
      <c r="BZ125" s="199"/>
      <c r="CA125" s="199"/>
      <c r="CB125" s="199"/>
      <c r="CC125" s="193" t="str">
        <f t="shared" si="29"/>
        <v/>
      </c>
      <c r="CD125" s="199"/>
      <c r="CE125" s="199"/>
      <c r="CF125" s="199"/>
      <c r="CG125" s="199"/>
      <c r="CH125" s="199"/>
      <c r="CI125" s="199"/>
      <c r="CJ125" s="193" t="str">
        <f t="shared" si="30"/>
        <v/>
      </c>
      <c r="CK125" s="199"/>
      <c r="CL125" s="199"/>
      <c r="CM125" s="199"/>
      <c r="CN125" s="199"/>
      <c r="CO125" s="199"/>
      <c r="CP125" s="199"/>
      <c r="CQ125" s="193" t="str">
        <f t="shared" si="31"/>
        <v/>
      </c>
      <c r="CR125" s="199"/>
      <c r="CS125" s="199"/>
      <c r="CT125" s="199"/>
      <c r="CU125" s="199"/>
      <c r="CV125" s="199"/>
      <c r="CW125" s="199"/>
      <c r="CX125" s="193" t="str">
        <f t="shared" si="32"/>
        <v/>
      </c>
      <c r="CY125" s="199"/>
      <c r="CZ125" s="199"/>
      <c r="DA125" s="199"/>
      <c r="DB125" s="199"/>
      <c r="DC125" s="199"/>
      <c r="DD125" s="199"/>
      <c r="DE125" s="193" t="str">
        <f t="shared" si="33"/>
        <v/>
      </c>
      <c r="DF125" s="199"/>
      <c r="DG125" s="199"/>
      <c r="DH125" s="199"/>
      <c r="DI125" s="199"/>
      <c r="DJ125" s="199"/>
      <c r="DK125" s="199"/>
      <c r="DL125" s="193" t="str">
        <f t="shared" si="34"/>
        <v/>
      </c>
      <c r="DM125" s="199"/>
      <c r="DN125" s="199"/>
      <c r="DO125" s="199"/>
      <c r="DP125" s="199"/>
      <c r="DQ125" s="199"/>
      <c r="DR125" s="199"/>
      <c r="DS125" s="193" t="str">
        <f t="shared" si="35"/>
        <v/>
      </c>
      <c r="DT125" s="194" t="str">
        <f t="shared" si="36"/>
        <v/>
      </c>
      <c r="DU125" s="195" t="str">
        <f t="shared" si="37"/>
        <v/>
      </c>
      <c r="DV125" s="196" t="str">
        <f>IF(OR(C125="",E125=""),"",RANK(DT125,$DT$9:$DT$408)+COUNTIF(DT$9:DT125,DT125)-1)</f>
        <v/>
      </c>
      <c r="DW125" s="173"/>
    </row>
    <row r="126" spans="1:127" ht="20.100000000000001" customHeight="1">
      <c r="A126" s="173"/>
      <c r="B126" s="190" t="str">
        <f>BIODATA_SISWA!B127</f>
        <v/>
      </c>
      <c r="C126" s="191" t="str">
        <f>IF(BIODATA_SISWA!C127="","",BIODATA_SISWA!C127)</f>
        <v/>
      </c>
      <c r="D126" s="191" t="str">
        <f>IF(BIODATA_SISWA!L127="","",BIODATA_SISWA!L127)</f>
        <v/>
      </c>
      <c r="E126" s="199"/>
      <c r="F126" s="199"/>
      <c r="G126" s="199"/>
      <c r="H126" s="199"/>
      <c r="I126" s="199"/>
      <c r="J126" s="199"/>
      <c r="K126" s="193" t="str">
        <f t="shared" si="19"/>
        <v/>
      </c>
      <c r="L126" s="199"/>
      <c r="M126" s="199"/>
      <c r="N126" s="199"/>
      <c r="O126" s="199"/>
      <c r="P126" s="199"/>
      <c r="Q126" s="199"/>
      <c r="R126" s="193" t="str">
        <f t="shared" si="20"/>
        <v/>
      </c>
      <c r="S126" s="199"/>
      <c r="T126" s="199"/>
      <c r="U126" s="199"/>
      <c r="V126" s="199"/>
      <c r="W126" s="199"/>
      <c r="X126" s="199"/>
      <c r="Y126" s="193" t="str">
        <f t="shared" si="21"/>
        <v/>
      </c>
      <c r="Z126" s="199"/>
      <c r="AA126" s="199"/>
      <c r="AB126" s="199"/>
      <c r="AC126" s="199"/>
      <c r="AD126" s="199"/>
      <c r="AE126" s="199"/>
      <c r="AF126" s="193" t="str">
        <f t="shared" si="22"/>
        <v/>
      </c>
      <c r="AG126" s="199"/>
      <c r="AH126" s="199"/>
      <c r="AI126" s="199"/>
      <c r="AJ126" s="199"/>
      <c r="AK126" s="199"/>
      <c r="AL126" s="199"/>
      <c r="AM126" s="193" t="str">
        <f t="shared" si="23"/>
        <v/>
      </c>
      <c r="AN126" s="199"/>
      <c r="AO126" s="199"/>
      <c r="AP126" s="199"/>
      <c r="AQ126" s="199"/>
      <c r="AR126" s="199"/>
      <c r="AS126" s="199"/>
      <c r="AT126" s="193" t="str">
        <f t="shared" si="24"/>
        <v/>
      </c>
      <c r="AU126" s="199"/>
      <c r="AV126" s="199"/>
      <c r="AW126" s="199"/>
      <c r="AX126" s="199"/>
      <c r="AY126" s="199"/>
      <c r="AZ126" s="199"/>
      <c r="BA126" s="193" t="str">
        <f t="shared" si="25"/>
        <v/>
      </c>
      <c r="BB126" s="199"/>
      <c r="BC126" s="199"/>
      <c r="BD126" s="199"/>
      <c r="BE126" s="199"/>
      <c r="BF126" s="199"/>
      <c r="BG126" s="199"/>
      <c r="BH126" s="193" t="str">
        <f t="shared" si="26"/>
        <v/>
      </c>
      <c r="BI126" s="199"/>
      <c r="BJ126" s="199"/>
      <c r="BK126" s="199"/>
      <c r="BL126" s="199"/>
      <c r="BM126" s="199"/>
      <c r="BN126" s="199"/>
      <c r="BO126" s="193" t="str">
        <f t="shared" si="27"/>
        <v/>
      </c>
      <c r="BP126" s="199"/>
      <c r="BQ126" s="199"/>
      <c r="BR126" s="199"/>
      <c r="BS126" s="199"/>
      <c r="BT126" s="199"/>
      <c r="BU126" s="199"/>
      <c r="BV126" s="193" t="str">
        <f t="shared" si="28"/>
        <v/>
      </c>
      <c r="BW126" s="199"/>
      <c r="BX126" s="199"/>
      <c r="BY126" s="199"/>
      <c r="BZ126" s="199"/>
      <c r="CA126" s="199"/>
      <c r="CB126" s="199"/>
      <c r="CC126" s="193" t="str">
        <f t="shared" si="29"/>
        <v/>
      </c>
      <c r="CD126" s="199"/>
      <c r="CE126" s="199"/>
      <c r="CF126" s="199"/>
      <c r="CG126" s="199"/>
      <c r="CH126" s="199"/>
      <c r="CI126" s="199"/>
      <c r="CJ126" s="193" t="str">
        <f t="shared" si="30"/>
        <v/>
      </c>
      <c r="CK126" s="199"/>
      <c r="CL126" s="199"/>
      <c r="CM126" s="199"/>
      <c r="CN126" s="199"/>
      <c r="CO126" s="199"/>
      <c r="CP126" s="199"/>
      <c r="CQ126" s="193" t="str">
        <f t="shared" si="31"/>
        <v/>
      </c>
      <c r="CR126" s="199"/>
      <c r="CS126" s="199"/>
      <c r="CT126" s="199"/>
      <c r="CU126" s="199"/>
      <c r="CV126" s="199"/>
      <c r="CW126" s="199"/>
      <c r="CX126" s="193" t="str">
        <f t="shared" si="32"/>
        <v/>
      </c>
      <c r="CY126" s="199"/>
      <c r="CZ126" s="199"/>
      <c r="DA126" s="199"/>
      <c r="DB126" s="199"/>
      <c r="DC126" s="199"/>
      <c r="DD126" s="199"/>
      <c r="DE126" s="193" t="str">
        <f t="shared" si="33"/>
        <v/>
      </c>
      <c r="DF126" s="199"/>
      <c r="DG126" s="199"/>
      <c r="DH126" s="199"/>
      <c r="DI126" s="199"/>
      <c r="DJ126" s="199"/>
      <c r="DK126" s="199"/>
      <c r="DL126" s="193" t="str">
        <f t="shared" si="34"/>
        <v/>
      </c>
      <c r="DM126" s="199"/>
      <c r="DN126" s="199"/>
      <c r="DO126" s="199"/>
      <c r="DP126" s="199"/>
      <c r="DQ126" s="199"/>
      <c r="DR126" s="199"/>
      <c r="DS126" s="193" t="str">
        <f t="shared" si="35"/>
        <v/>
      </c>
      <c r="DT126" s="194" t="str">
        <f t="shared" si="36"/>
        <v/>
      </c>
      <c r="DU126" s="195" t="str">
        <f t="shared" si="37"/>
        <v/>
      </c>
      <c r="DV126" s="196" t="str">
        <f>IF(OR(C126="",E126=""),"",RANK(DT126,$DT$9:$DT$408)+COUNTIF(DT$9:DT126,DT126)-1)</f>
        <v/>
      </c>
      <c r="DW126" s="173"/>
    </row>
    <row r="127" spans="1:127" ht="20.100000000000001" customHeight="1">
      <c r="A127" s="173"/>
      <c r="B127" s="190" t="str">
        <f>BIODATA_SISWA!B128</f>
        <v/>
      </c>
      <c r="C127" s="191" t="str">
        <f>IF(BIODATA_SISWA!C128="","",BIODATA_SISWA!C128)</f>
        <v/>
      </c>
      <c r="D127" s="191" t="str">
        <f>IF(BIODATA_SISWA!L128="","",BIODATA_SISWA!L128)</f>
        <v/>
      </c>
      <c r="E127" s="199"/>
      <c r="F127" s="199"/>
      <c r="G127" s="199"/>
      <c r="H127" s="199"/>
      <c r="I127" s="199"/>
      <c r="J127" s="199"/>
      <c r="K127" s="193" t="str">
        <f t="shared" si="19"/>
        <v/>
      </c>
      <c r="L127" s="199"/>
      <c r="M127" s="199"/>
      <c r="N127" s="199"/>
      <c r="O127" s="199"/>
      <c r="P127" s="199"/>
      <c r="Q127" s="199"/>
      <c r="R127" s="193" t="str">
        <f t="shared" si="20"/>
        <v/>
      </c>
      <c r="S127" s="199"/>
      <c r="T127" s="199"/>
      <c r="U127" s="199"/>
      <c r="V127" s="199"/>
      <c r="W127" s="199"/>
      <c r="X127" s="199"/>
      <c r="Y127" s="193" t="str">
        <f t="shared" si="21"/>
        <v/>
      </c>
      <c r="Z127" s="199"/>
      <c r="AA127" s="199"/>
      <c r="AB127" s="199"/>
      <c r="AC127" s="199"/>
      <c r="AD127" s="199"/>
      <c r="AE127" s="199"/>
      <c r="AF127" s="193" t="str">
        <f t="shared" si="22"/>
        <v/>
      </c>
      <c r="AG127" s="199"/>
      <c r="AH127" s="199"/>
      <c r="AI127" s="199"/>
      <c r="AJ127" s="199"/>
      <c r="AK127" s="199"/>
      <c r="AL127" s="199"/>
      <c r="AM127" s="193" t="str">
        <f t="shared" si="23"/>
        <v/>
      </c>
      <c r="AN127" s="199"/>
      <c r="AO127" s="199"/>
      <c r="AP127" s="199"/>
      <c r="AQ127" s="199"/>
      <c r="AR127" s="199"/>
      <c r="AS127" s="199"/>
      <c r="AT127" s="193" t="str">
        <f t="shared" si="24"/>
        <v/>
      </c>
      <c r="AU127" s="199"/>
      <c r="AV127" s="199"/>
      <c r="AW127" s="199"/>
      <c r="AX127" s="199"/>
      <c r="AY127" s="199"/>
      <c r="AZ127" s="199"/>
      <c r="BA127" s="193" t="str">
        <f t="shared" si="25"/>
        <v/>
      </c>
      <c r="BB127" s="199"/>
      <c r="BC127" s="199"/>
      <c r="BD127" s="199"/>
      <c r="BE127" s="199"/>
      <c r="BF127" s="199"/>
      <c r="BG127" s="199"/>
      <c r="BH127" s="193" t="str">
        <f t="shared" si="26"/>
        <v/>
      </c>
      <c r="BI127" s="199"/>
      <c r="BJ127" s="199"/>
      <c r="BK127" s="199"/>
      <c r="BL127" s="199"/>
      <c r="BM127" s="199"/>
      <c r="BN127" s="199"/>
      <c r="BO127" s="193" t="str">
        <f t="shared" si="27"/>
        <v/>
      </c>
      <c r="BP127" s="199"/>
      <c r="BQ127" s="199"/>
      <c r="BR127" s="199"/>
      <c r="BS127" s="199"/>
      <c r="BT127" s="199"/>
      <c r="BU127" s="199"/>
      <c r="BV127" s="193" t="str">
        <f t="shared" si="28"/>
        <v/>
      </c>
      <c r="BW127" s="199"/>
      <c r="BX127" s="199"/>
      <c r="BY127" s="199"/>
      <c r="BZ127" s="199"/>
      <c r="CA127" s="199"/>
      <c r="CB127" s="199"/>
      <c r="CC127" s="193" t="str">
        <f t="shared" si="29"/>
        <v/>
      </c>
      <c r="CD127" s="199"/>
      <c r="CE127" s="199"/>
      <c r="CF127" s="199"/>
      <c r="CG127" s="199"/>
      <c r="CH127" s="199"/>
      <c r="CI127" s="199"/>
      <c r="CJ127" s="193" t="str">
        <f t="shared" si="30"/>
        <v/>
      </c>
      <c r="CK127" s="199"/>
      <c r="CL127" s="199"/>
      <c r="CM127" s="199"/>
      <c r="CN127" s="199"/>
      <c r="CO127" s="199"/>
      <c r="CP127" s="199"/>
      <c r="CQ127" s="193" t="str">
        <f t="shared" si="31"/>
        <v/>
      </c>
      <c r="CR127" s="199"/>
      <c r="CS127" s="199"/>
      <c r="CT127" s="199"/>
      <c r="CU127" s="199"/>
      <c r="CV127" s="199"/>
      <c r="CW127" s="199"/>
      <c r="CX127" s="193" t="str">
        <f t="shared" si="32"/>
        <v/>
      </c>
      <c r="CY127" s="199"/>
      <c r="CZ127" s="199"/>
      <c r="DA127" s="199"/>
      <c r="DB127" s="199"/>
      <c r="DC127" s="199"/>
      <c r="DD127" s="199"/>
      <c r="DE127" s="193" t="str">
        <f t="shared" si="33"/>
        <v/>
      </c>
      <c r="DF127" s="199"/>
      <c r="DG127" s="199"/>
      <c r="DH127" s="199"/>
      <c r="DI127" s="199"/>
      <c r="DJ127" s="199"/>
      <c r="DK127" s="199"/>
      <c r="DL127" s="193" t="str">
        <f t="shared" si="34"/>
        <v/>
      </c>
      <c r="DM127" s="199"/>
      <c r="DN127" s="199"/>
      <c r="DO127" s="199"/>
      <c r="DP127" s="199"/>
      <c r="DQ127" s="199"/>
      <c r="DR127" s="199"/>
      <c r="DS127" s="193" t="str">
        <f t="shared" si="35"/>
        <v/>
      </c>
      <c r="DT127" s="194" t="str">
        <f t="shared" si="36"/>
        <v/>
      </c>
      <c r="DU127" s="195" t="str">
        <f t="shared" si="37"/>
        <v/>
      </c>
      <c r="DV127" s="196" t="str">
        <f>IF(OR(C127="",E127=""),"",RANK(DT127,$DT$9:$DT$408)+COUNTIF(DT$9:DT127,DT127)-1)</f>
        <v/>
      </c>
      <c r="DW127" s="173"/>
    </row>
    <row r="128" spans="1:127" ht="20.100000000000001" customHeight="1">
      <c r="A128" s="173"/>
      <c r="B128" s="190" t="str">
        <f>BIODATA_SISWA!B129</f>
        <v/>
      </c>
      <c r="C128" s="191" t="str">
        <f>IF(BIODATA_SISWA!C129="","",BIODATA_SISWA!C129)</f>
        <v/>
      </c>
      <c r="D128" s="191" t="str">
        <f>IF(BIODATA_SISWA!L129="","",BIODATA_SISWA!L129)</f>
        <v/>
      </c>
      <c r="E128" s="199"/>
      <c r="F128" s="199"/>
      <c r="G128" s="199"/>
      <c r="H128" s="199"/>
      <c r="I128" s="199"/>
      <c r="J128" s="199"/>
      <c r="K128" s="193" t="str">
        <f t="shared" si="19"/>
        <v/>
      </c>
      <c r="L128" s="199"/>
      <c r="M128" s="199"/>
      <c r="N128" s="199"/>
      <c r="O128" s="199"/>
      <c r="P128" s="199"/>
      <c r="Q128" s="199"/>
      <c r="R128" s="193" t="str">
        <f t="shared" si="20"/>
        <v/>
      </c>
      <c r="S128" s="199"/>
      <c r="T128" s="199"/>
      <c r="U128" s="199"/>
      <c r="V128" s="199"/>
      <c r="W128" s="199"/>
      <c r="X128" s="199"/>
      <c r="Y128" s="193" t="str">
        <f t="shared" si="21"/>
        <v/>
      </c>
      <c r="Z128" s="199"/>
      <c r="AA128" s="199"/>
      <c r="AB128" s="199"/>
      <c r="AC128" s="199"/>
      <c r="AD128" s="199"/>
      <c r="AE128" s="199"/>
      <c r="AF128" s="193" t="str">
        <f t="shared" si="22"/>
        <v/>
      </c>
      <c r="AG128" s="199"/>
      <c r="AH128" s="199"/>
      <c r="AI128" s="199"/>
      <c r="AJ128" s="199"/>
      <c r="AK128" s="199"/>
      <c r="AL128" s="199"/>
      <c r="AM128" s="193" t="str">
        <f t="shared" si="23"/>
        <v/>
      </c>
      <c r="AN128" s="199"/>
      <c r="AO128" s="199"/>
      <c r="AP128" s="199"/>
      <c r="AQ128" s="199"/>
      <c r="AR128" s="199"/>
      <c r="AS128" s="199"/>
      <c r="AT128" s="193" t="str">
        <f t="shared" si="24"/>
        <v/>
      </c>
      <c r="AU128" s="199"/>
      <c r="AV128" s="199"/>
      <c r="AW128" s="199"/>
      <c r="AX128" s="199"/>
      <c r="AY128" s="199"/>
      <c r="AZ128" s="199"/>
      <c r="BA128" s="193" t="str">
        <f t="shared" si="25"/>
        <v/>
      </c>
      <c r="BB128" s="199"/>
      <c r="BC128" s="199"/>
      <c r="BD128" s="199"/>
      <c r="BE128" s="199"/>
      <c r="BF128" s="199"/>
      <c r="BG128" s="199"/>
      <c r="BH128" s="193" t="str">
        <f t="shared" si="26"/>
        <v/>
      </c>
      <c r="BI128" s="199"/>
      <c r="BJ128" s="199"/>
      <c r="BK128" s="199"/>
      <c r="BL128" s="199"/>
      <c r="BM128" s="199"/>
      <c r="BN128" s="199"/>
      <c r="BO128" s="193" t="str">
        <f t="shared" si="27"/>
        <v/>
      </c>
      <c r="BP128" s="199"/>
      <c r="BQ128" s="199"/>
      <c r="BR128" s="199"/>
      <c r="BS128" s="199"/>
      <c r="BT128" s="199"/>
      <c r="BU128" s="199"/>
      <c r="BV128" s="193" t="str">
        <f t="shared" si="28"/>
        <v/>
      </c>
      <c r="BW128" s="199"/>
      <c r="BX128" s="199"/>
      <c r="BY128" s="199"/>
      <c r="BZ128" s="199"/>
      <c r="CA128" s="199"/>
      <c r="CB128" s="199"/>
      <c r="CC128" s="193" t="str">
        <f t="shared" si="29"/>
        <v/>
      </c>
      <c r="CD128" s="199"/>
      <c r="CE128" s="199"/>
      <c r="CF128" s="199"/>
      <c r="CG128" s="199"/>
      <c r="CH128" s="199"/>
      <c r="CI128" s="199"/>
      <c r="CJ128" s="193" t="str">
        <f t="shared" si="30"/>
        <v/>
      </c>
      <c r="CK128" s="199"/>
      <c r="CL128" s="199"/>
      <c r="CM128" s="199"/>
      <c r="CN128" s="199"/>
      <c r="CO128" s="199"/>
      <c r="CP128" s="199"/>
      <c r="CQ128" s="193" t="str">
        <f t="shared" si="31"/>
        <v/>
      </c>
      <c r="CR128" s="199"/>
      <c r="CS128" s="199"/>
      <c r="CT128" s="199"/>
      <c r="CU128" s="199"/>
      <c r="CV128" s="199"/>
      <c r="CW128" s="199"/>
      <c r="CX128" s="193" t="str">
        <f t="shared" si="32"/>
        <v/>
      </c>
      <c r="CY128" s="199"/>
      <c r="CZ128" s="199"/>
      <c r="DA128" s="199"/>
      <c r="DB128" s="199"/>
      <c r="DC128" s="199"/>
      <c r="DD128" s="199"/>
      <c r="DE128" s="193" t="str">
        <f t="shared" si="33"/>
        <v/>
      </c>
      <c r="DF128" s="199"/>
      <c r="DG128" s="199"/>
      <c r="DH128" s="199"/>
      <c r="DI128" s="199"/>
      <c r="DJ128" s="199"/>
      <c r="DK128" s="199"/>
      <c r="DL128" s="193" t="str">
        <f t="shared" si="34"/>
        <v/>
      </c>
      <c r="DM128" s="199"/>
      <c r="DN128" s="199"/>
      <c r="DO128" s="199"/>
      <c r="DP128" s="199"/>
      <c r="DQ128" s="199"/>
      <c r="DR128" s="199"/>
      <c r="DS128" s="193" t="str">
        <f t="shared" si="35"/>
        <v/>
      </c>
      <c r="DT128" s="194" t="str">
        <f t="shared" si="36"/>
        <v/>
      </c>
      <c r="DU128" s="195" t="str">
        <f t="shared" si="37"/>
        <v/>
      </c>
      <c r="DV128" s="196" t="str">
        <f>IF(OR(C128="",E128=""),"",RANK(DT128,$DT$9:$DT$408)+COUNTIF(DT$9:DT128,DT128)-1)</f>
        <v/>
      </c>
      <c r="DW128" s="173"/>
    </row>
    <row r="129" spans="1:127" ht="20.100000000000001" customHeight="1">
      <c r="A129" s="173"/>
      <c r="B129" s="190" t="str">
        <f>BIODATA_SISWA!B130</f>
        <v/>
      </c>
      <c r="C129" s="191" t="str">
        <f>IF(BIODATA_SISWA!C130="","",BIODATA_SISWA!C130)</f>
        <v/>
      </c>
      <c r="D129" s="191" t="str">
        <f>IF(BIODATA_SISWA!L130="","",BIODATA_SISWA!L130)</f>
        <v/>
      </c>
      <c r="E129" s="199"/>
      <c r="F129" s="199"/>
      <c r="G129" s="199"/>
      <c r="H129" s="199"/>
      <c r="I129" s="199"/>
      <c r="J129" s="199"/>
      <c r="K129" s="193" t="str">
        <f t="shared" si="19"/>
        <v/>
      </c>
      <c r="L129" s="199"/>
      <c r="M129" s="199"/>
      <c r="N129" s="199"/>
      <c r="O129" s="199"/>
      <c r="P129" s="199"/>
      <c r="Q129" s="199"/>
      <c r="R129" s="193" t="str">
        <f t="shared" si="20"/>
        <v/>
      </c>
      <c r="S129" s="199"/>
      <c r="T129" s="199"/>
      <c r="U129" s="199"/>
      <c r="V129" s="199"/>
      <c r="W129" s="199"/>
      <c r="X129" s="199"/>
      <c r="Y129" s="193" t="str">
        <f t="shared" si="21"/>
        <v/>
      </c>
      <c r="Z129" s="199"/>
      <c r="AA129" s="199"/>
      <c r="AB129" s="199"/>
      <c r="AC129" s="199"/>
      <c r="AD129" s="199"/>
      <c r="AE129" s="199"/>
      <c r="AF129" s="193" t="str">
        <f t="shared" si="22"/>
        <v/>
      </c>
      <c r="AG129" s="199"/>
      <c r="AH129" s="199"/>
      <c r="AI129" s="199"/>
      <c r="AJ129" s="199"/>
      <c r="AK129" s="199"/>
      <c r="AL129" s="199"/>
      <c r="AM129" s="193" t="str">
        <f t="shared" si="23"/>
        <v/>
      </c>
      <c r="AN129" s="199"/>
      <c r="AO129" s="199"/>
      <c r="AP129" s="199"/>
      <c r="AQ129" s="199"/>
      <c r="AR129" s="199"/>
      <c r="AS129" s="199"/>
      <c r="AT129" s="193" t="str">
        <f t="shared" si="24"/>
        <v/>
      </c>
      <c r="AU129" s="199"/>
      <c r="AV129" s="199"/>
      <c r="AW129" s="199"/>
      <c r="AX129" s="199"/>
      <c r="AY129" s="199"/>
      <c r="AZ129" s="199"/>
      <c r="BA129" s="193" t="str">
        <f t="shared" si="25"/>
        <v/>
      </c>
      <c r="BB129" s="199"/>
      <c r="BC129" s="199"/>
      <c r="BD129" s="199"/>
      <c r="BE129" s="199"/>
      <c r="BF129" s="199"/>
      <c r="BG129" s="199"/>
      <c r="BH129" s="193" t="str">
        <f t="shared" si="26"/>
        <v/>
      </c>
      <c r="BI129" s="199"/>
      <c r="BJ129" s="199"/>
      <c r="BK129" s="199"/>
      <c r="BL129" s="199"/>
      <c r="BM129" s="199"/>
      <c r="BN129" s="199"/>
      <c r="BO129" s="193" t="str">
        <f t="shared" si="27"/>
        <v/>
      </c>
      <c r="BP129" s="199"/>
      <c r="BQ129" s="199"/>
      <c r="BR129" s="199"/>
      <c r="BS129" s="199"/>
      <c r="BT129" s="199"/>
      <c r="BU129" s="199"/>
      <c r="BV129" s="193" t="str">
        <f t="shared" si="28"/>
        <v/>
      </c>
      <c r="BW129" s="199"/>
      <c r="BX129" s="199"/>
      <c r="BY129" s="199"/>
      <c r="BZ129" s="199"/>
      <c r="CA129" s="199"/>
      <c r="CB129" s="199"/>
      <c r="CC129" s="193" t="str">
        <f t="shared" si="29"/>
        <v/>
      </c>
      <c r="CD129" s="199"/>
      <c r="CE129" s="199"/>
      <c r="CF129" s="199"/>
      <c r="CG129" s="199"/>
      <c r="CH129" s="199"/>
      <c r="CI129" s="199"/>
      <c r="CJ129" s="193" t="str">
        <f t="shared" si="30"/>
        <v/>
      </c>
      <c r="CK129" s="199"/>
      <c r="CL129" s="199"/>
      <c r="CM129" s="199"/>
      <c r="CN129" s="199"/>
      <c r="CO129" s="199"/>
      <c r="CP129" s="199"/>
      <c r="CQ129" s="193" t="str">
        <f t="shared" si="31"/>
        <v/>
      </c>
      <c r="CR129" s="199"/>
      <c r="CS129" s="199"/>
      <c r="CT129" s="199"/>
      <c r="CU129" s="199"/>
      <c r="CV129" s="199"/>
      <c r="CW129" s="199"/>
      <c r="CX129" s="193" t="str">
        <f t="shared" si="32"/>
        <v/>
      </c>
      <c r="CY129" s="199"/>
      <c r="CZ129" s="199"/>
      <c r="DA129" s="199"/>
      <c r="DB129" s="199"/>
      <c r="DC129" s="199"/>
      <c r="DD129" s="199"/>
      <c r="DE129" s="193" t="str">
        <f t="shared" si="33"/>
        <v/>
      </c>
      <c r="DF129" s="199"/>
      <c r="DG129" s="199"/>
      <c r="DH129" s="199"/>
      <c r="DI129" s="199"/>
      <c r="DJ129" s="199"/>
      <c r="DK129" s="199"/>
      <c r="DL129" s="193" t="str">
        <f t="shared" si="34"/>
        <v/>
      </c>
      <c r="DM129" s="199"/>
      <c r="DN129" s="199"/>
      <c r="DO129" s="199"/>
      <c r="DP129" s="199"/>
      <c r="DQ129" s="199"/>
      <c r="DR129" s="199"/>
      <c r="DS129" s="193" t="str">
        <f t="shared" si="35"/>
        <v/>
      </c>
      <c r="DT129" s="194" t="str">
        <f t="shared" si="36"/>
        <v/>
      </c>
      <c r="DU129" s="195" t="str">
        <f t="shared" si="37"/>
        <v/>
      </c>
      <c r="DV129" s="196" t="str">
        <f>IF(OR(C129="",E129=""),"",RANK(DT129,$DT$9:$DT$408)+COUNTIF(DT$9:DT129,DT129)-1)</f>
        <v/>
      </c>
      <c r="DW129" s="173"/>
    </row>
    <row r="130" spans="1:127" ht="20.100000000000001" customHeight="1">
      <c r="A130" s="173"/>
      <c r="B130" s="190" t="str">
        <f>BIODATA_SISWA!B131</f>
        <v/>
      </c>
      <c r="C130" s="191" t="str">
        <f>IF(BIODATA_SISWA!C131="","",BIODATA_SISWA!C131)</f>
        <v/>
      </c>
      <c r="D130" s="191" t="str">
        <f>IF(BIODATA_SISWA!L131="","",BIODATA_SISWA!L131)</f>
        <v/>
      </c>
      <c r="E130" s="199"/>
      <c r="F130" s="199"/>
      <c r="G130" s="199"/>
      <c r="H130" s="199"/>
      <c r="I130" s="199"/>
      <c r="J130" s="199"/>
      <c r="K130" s="193" t="str">
        <f t="shared" si="19"/>
        <v/>
      </c>
      <c r="L130" s="199"/>
      <c r="M130" s="199"/>
      <c r="N130" s="199"/>
      <c r="O130" s="199"/>
      <c r="P130" s="199"/>
      <c r="Q130" s="199"/>
      <c r="R130" s="193" t="str">
        <f t="shared" si="20"/>
        <v/>
      </c>
      <c r="S130" s="199"/>
      <c r="T130" s="199"/>
      <c r="U130" s="199"/>
      <c r="V130" s="199"/>
      <c r="W130" s="199"/>
      <c r="X130" s="199"/>
      <c r="Y130" s="193" t="str">
        <f t="shared" si="21"/>
        <v/>
      </c>
      <c r="Z130" s="199"/>
      <c r="AA130" s="199"/>
      <c r="AB130" s="199"/>
      <c r="AC130" s="199"/>
      <c r="AD130" s="199"/>
      <c r="AE130" s="199"/>
      <c r="AF130" s="193" t="str">
        <f t="shared" si="22"/>
        <v/>
      </c>
      <c r="AG130" s="199"/>
      <c r="AH130" s="199"/>
      <c r="AI130" s="199"/>
      <c r="AJ130" s="199"/>
      <c r="AK130" s="199"/>
      <c r="AL130" s="199"/>
      <c r="AM130" s="193" t="str">
        <f t="shared" si="23"/>
        <v/>
      </c>
      <c r="AN130" s="199"/>
      <c r="AO130" s="199"/>
      <c r="AP130" s="199"/>
      <c r="AQ130" s="199"/>
      <c r="AR130" s="199"/>
      <c r="AS130" s="199"/>
      <c r="AT130" s="193" t="str">
        <f t="shared" si="24"/>
        <v/>
      </c>
      <c r="AU130" s="199"/>
      <c r="AV130" s="199"/>
      <c r="AW130" s="199"/>
      <c r="AX130" s="199"/>
      <c r="AY130" s="199"/>
      <c r="AZ130" s="199"/>
      <c r="BA130" s="193" t="str">
        <f t="shared" si="25"/>
        <v/>
      </c>
      <c r="BB130" s="199"/>
      <c r="BC130" s="199"/>
      <c r="BD130" s="199"/>
      <c r="BE130" s="199"/>
      <c r="BF130" s="199"/>
      <c r="BG130" s="199"/>
      <c r="BH130" s="193" t="str">
        <f t="shared" si="26"/>
        <v/>
      </c>
      <c r="BI130" s="199"/>
      <c r="BJ130" s="199"/>
      <c r="BK130" s="199"/>
      <c r="BL130" s="199"/>
      <c r="BM130" s="199"/>
      <c r="BN130" s="199"/>
      <c r="BO130" s="193" t="str">
        <f t="shared" si="27"/>
        <v/>
      </c>
      <c r="BP130" s="199"/>
      <c r="BQ130" s="199"/>
      <c r="BR130" s="199"/>
      <c r="BS130" s="199"/>
      <c r="BT130" s="199"/>
      <c r="BU130" s="199"/>
      <c r="BV130" s="193" t="str">
        <f t="shared" si="28"/>
        <v/>
      </c>
      <c r="BW130" s="199"/>
      <c r="BX130" s="199"/>
      <c r="BY130" s="199"/>
      <c r="BZ130" s="199"/>
      <c r="CA130" s="199"/>
      <c r="CB130" s="199"/>
      <c r="CC130" s="193" t="str">
        <f t="shared" si="29"/>
        <v/>
      </c>
      <c r="CD130" s="199"/>
      <c r="CE130" s="199"/>
      <c r="CF130" s="199"/>
      <c r="CG130" s="199"/>
      <c r="CH130" s="199"/>
      <c r="CI130" s="199"/>
      <c r="CJ130" s="193" t="str">
        <f t="shared" si="30"/>
        <v/>
      </c>
      <c r="CK130" s="199"/>
      <c r="CL130" s="199"/>
      <c r="CM130" s="199"/>
      <c r="CN130" s="199"/>
      <c r="CO130" s="199"/>
      <c r="CP130" s="199"/>
      <c r="CQ130" s="193" t="str">
        <f t="shared" si="31"/>
        <v/>
      </c>
      <c r="CR130" s="199"/>
      <c r="CS130" s="199"/>
      <c r="CT130" s="199"/>
      <c r="CU130" s="199"/>
      <c r="CV130" s="199"/>
      <c r="CW130" s="199"/>
      <c r="CX130" s="193" t="str">
        <f t="shared" si="32"/>
        <v/>
      </c>
      <c r="CY130" s="199"/>
      <c r="CZ130" s="199"/>
      <c r="DA130" s="199"/>
      <c r="DB130" s="199"/>
      <c r="DC130" s="199"/>
      <c r="DD130" s="199"/>
      <c r="DE130" s="193" t="str">
        <f t="shared" si="33"/>
        <v/>
      </c>
      <c r="DF130" s="199"/>
      <c r="DG130" s="199"/>
      <c r="DH130" s="199"/>
      <c r="DI130" s="199"/>
      <c r="DJ130" s="199"/>
      <c r="DK130" s="199"/>
      <c r="DL130" s="193" t="str">
        <f t="shared" si="34"/>
        <v/>
      </c>
      <c r="DM130" s="199"/>
      <c r="DN130" s="199"/>
      <c r="DO130" s="199"/>
      <c r="DP130" s="199"/>
      <c r="DQ130" s="199"/>
      <c r="DR130" s="199"/>
      <c r="DS130" s="193" t="str">
        <f t="shared" si="35"/>
        <v/>
      </c>
      <c r="DT130" s="194" t="str">
        <f t="shared" si="36"/>
        <v/>
      </c>
      <c r="DU130" s="195" t="str">
        <f t="shared" si="37"/>
        <v/>
      </c>
      <c r="DV130" s="196" t="str">
        <f>IF(OR(C130="",E130=""),"",RANK(DT130,$DT$9:$DT$408)+COUNTIF(DT$9:DT130,DT130)-1)</f>
        <v/>
      </c>
      <c r="DW130" s="173"/>
    </row>
    <row r="131" spans="1:127" ht="20.100000000000001" customHeight="1">
      <c r="A131" s="173"/>
      <c r="B131" s="190" t="str">
        <f>BIODATA_SISWA!B132</f>
        <v/>
      </c>
      <c r="C131" s="191" t="str">
        <f>IF(BIODATA_SISWA!C132="","",BIODATA_SISWA!C132)</f>
        <v/>
      </c>
      <c r="D131" s="191" t="str">
        <f>IF(BIODATA_SISWA!L132="","",BIODATA_SISWA!L132)</f>
        <v/>
      </c>
      <c r="E131" s="199"/>
      <c r="F131" s="199"/>
      <c r="G131" s="199"/>
      <c r="H131" s="199"/>
      <c r="I131" s="199"/>
      <c r="J131" s="199"/>
      <c r="K131" s="193" t="str">
        <f t="shared" si="19"/>
        <v/>
      </c>
      <c r="L131" s="199"/>
      <c r="M131" s="199"/>
      <c r="N131" s="199"/>
      <c r="O131" s="199"/>
      <c r="P131" s="199"/>
      <c r="Q131" s="199"/>
      <c r="R131" s="193" t="str">
        <f t="shared" si="20"/>
        <v/>
      </c>
      <c r="S131" s="199"/>
      <c r="T131" s="199"/>
      <c r="U131" s="199"/>
      <c r="V131" s="199"/>
      <c r="W131" s="199"/>
      <c r="X131" s="199"/>
      <c r="Y131" s="193" t="str">
        <f t="shared" si="21"/>
        <v/>
      </c>
      <c r="Z131" s="199"/>
      <c r="AA131" s="199"/>
      <c r="AB131" s="199"/>
      <c r="AC131" s="199"/>
      <c r="AD131" s="199"/>
      <c r="AE131" s="199"/>
      <c r="AF131" s="193" t="str">
        <f t="shared" si="22"/>
        <v/>
      </c>
      <c r="AG131" s="199"/>
      <c r="AH131" s="199"/>
      <c r="AI131" s="199"/>
      <c r="AJ131" s="199"/>
      <c r="AK131" s="199"/>
      <c r="AL131" s="199"/>
      <c r="AM131" s="193" t="str">
        <f t="shared" si="23"/>
        <v/>
      </c>
      <c r="AN131" s="199"/>
      <c r="AO131" s="199"/>
      <c r="AP131" s="199"/>
      <c r="AQ131" s="199"/>
      <c r="AR131" s="199"/>
      <c r="AS131" s="199"/>
      <c r="AT131" s="193" t="str">
        <f t="shared" si="24"/>
        <v/>
      </c>
      <c r="AU131" s="199"/>
      <c r="AV131" s="199"/>
      <c r="AW131" s="199"/>
      <c r="AX131" s="199"/>
      <c r="AY131" s="199"/>
      <c r="AZ131" s="199"/>
      <c r="BA131" s="193" t="str">
        <f t="shared" si="25"/>
        <v/>
      </c>
      <c r="BB131" s="199"/>
      <c r="BC131" s="199"/>
      <c r="BD131" s="199"/>
      <c r="BE131" s="199"/>
      <c r="BF131" s="199"/>
      <c r="BG131" s="199"/>
      <c r="BH131" s="193" t="str">
        <f t="shared" si="26"/>
        <v/>
      </c>
      <c r="BI131" s="199"/>
      <c r="BJ131" s="199"/>
      <c r="BK131" s="199"/>
      <c r="BL131" s="199"/>
      <c r="BM131" s="199"/>
      <c r="BN131" s="199"/>
      <c r="BO131" s="193" t="str">
        <f t="shared" si="27"/>
        <v/>
      </c>
      <c r="BP131" s="199"/>
      <c r="BQ131" s="199"/>
      <c r="BR131" s="199"/>
      <c r="BS131" s="199"/>
      <c r="BT131" s="199"/>
      <c r="BU131" s="199"/>
      <c r="BV131" s="193" t="str">
        <f t="shared" si="28"/>
        <v/>
      </c>
      <c r="BW131" s="199"/>
      <c r="BX131" s="199"/>
      <c r="BY131" s="199"/>
      <c r="BZ131" s="199"/>
      <c r="CA131" s="199"/>
      <c r="CB131" s="199"/>
      <c r="CC131" s="193" t="str">
        <f t="shared" si="29"/>
        <v/>
      </c>
      <c r="CD131" s="199"/>
      <c r="CE131" s="199"/>
      <c r="CF131" s="199"/>
      <c r="CG131" s="199"/>
      <c r="CH131" s="199"/>
      <c r="CI131" s="199"/>
      <c r="CJ131" s="193" t="str">
        <f t="shared" si="30"/>
        <v/>
      </c>
      <c r="CK131" s="199"/>
      <c r="CL131" s="199"/>
      <c r="CM131" s="199"/>
      <c r="CN131" s="199"/>
      <c r="CO131" s="199"/>
      <c r="CP131" s="199"/>
      <c r="CQ131" s="193" t="str">
        <f t="shared" si="31"/>
        <v/>
      </c>
      <c r="CR131" s="199"/>
      <c r="CS131" s="199"/>
      <c r="CT131" s="199"/>
      <c r="CU131" s="199"/>
      <c r="CV131" s="199"/>
      <c r="CW131" s="199"/>
      <c r="CX131" s="193" t="str">
        <f t="shared" si="32"/>
        <v/>
      </c>
      <c r="CY131" s="199"/>
      <c r="CZ131" s="199"/>
      <c r="DA131" s="199"/>
      <c r="DB131" s="199"/>
      <c r="DC131" s="199"/>
      <c r="DD131" s="199"/>
      <c r="DE131" s="193" t="str">
        <f t="shared" si="33"/>
        <v/>
      </c>
      <c r="DF131" s="199"/>
      <c r="DG131" s="199"/>
      <c r="DH131" s="199"/>
      <c r="DI131" s="199"/>
      <c r="DJ131" s="199"/>
      <c r="DK131" s="199"/>
      <c r="DL131" s="193" t="str">
        <f t="shared" si="34"/>
        <v/>
      </c>
      <c r="DM131" s="199"/>
      <c r="DN131" s="199"/>
      <c r="DO131" s="199"/>
      <c r="DP131" s="199"/>
      <c r="DQ131" s="199"/>
      <c r="DR131" s="199"/>
      <c r="DS131" s="193" t="str">
        <f t="shared" si="35"/>
        <v/>
      </c>
      <c r="DT131" s="194" t="str">
        <f t="shared" si="36"/>
        <v/>
      </c>
      <c r="DU131" s="195" t="str">
        <f t="shared" si="37"/>
        <v/>
      </c>
      <c r="DV131" s="196" t="str">
        <f>IF(OR(C131="",E131=""),"",RANK(DT131,$DT$9:$DT$408)+COUNTIF(DT$9:DT131,DT131)-1)</f>
        <v/>
      </c>
      <c r="DW131" s="173"/>
    </row>
    <row r="132" spans="1:127" ht="20.100000000000001" customHeight="1">
      <c r="A132" s="173"/>
      <c r="B132" s="190" t="str">
        <f>BIODATA_SISWA!B133</f>
        <v/>
      </c>
      <c r="C132" s="191" t="str">
        <f>IF(BIODATA_SISWA!C133="","",BIODATA_SISWA!C133)</f>
        <v/>
      </c>
      <c r="D132" s="191" t="str">
        <f>IF(BIODATA_SISWA!L133="","",BIODATA_SISWA!L133)</f>
        <v/>
      </c>
      <c r="E132" s="199"/>
      <c r="F132" s="199"/>
      <c r="G132" s="199"/>
      <c r="H132" s="199"/>
      <c r="I132" s="199"/>
      <c r="J132" s="199"/>
      <c r="K132" s="193" t="str">
        <f t="shared" si="19"/>
        <v/>
      </c>
      <c r="L132" s="199"/>
      <c r="M132" s="199"/>
      <c r="N132" s="199"/>
      <c r="O132" s="199"/>
      <c r="P132" s="199"/>
      <c r="Q132" s="199"/>
      <c r="R132" s="193" t="str">
        <f t="shared" si="20"/>
        <v/>
      </c>
      <c r="S132" s="199"/>
      <c r="T132" s="199"/>
      <c r="U132" s="199"/>
      <c r="V132" s="199"/>
      <c r="W132" s="199"/>
      <c r="X132" s="199"/>
      <c r="Y132" s="193" t="str">
        <f t="shared" si="21"/>
        <v/>
      </c>
      <c r="Z132" s="199"/>
      <c r="AA132" s="199"/>
      <c r="AB132" s="199"/>
      <c r="AC132" s="199"/>
      <c r="AD132" s="199"/>
      <c r="AE132" s="199"/>
      <c r="AF132" s="193" t="str">
        <f t="shared" si="22"/>
        <v/>
      </c>
      <c r="AG132" s="199"/>
      <c r="AH132" s="199"/>
      <c r="AI132" s="199"/>
      <c r="AJ132" s="199"/>
      <c r="AK132" s="199"/>
      <c r="AL132" s="199"/>
      <c r="AM132" s="193" t="str">
        <f t="shared" si="23"/>
        <v/>
      </c>
      <c r="AN132" s="199"/>
      <c r="AO132" s="199"/>
      <c r="AP132" s="199"/>
      <c r="AQ132" s="199"/>
      <c r="AR132" s="199"/>
      <c r="AS132" s="199"/>
      <c r="AT132" s="193" t="str">
        <f t="shared" si="24"/>
        <v/>
      </c>
      <c r="AU132" s="199"/>
      <c r="AV132" s="199"/>
      <c r="AW132" s="199"/>
      <c r="AX132" s="199"/>
      <c r="AY132" s="199"/>
      <c r="AZ132" s="199"/>
      <c r="BA132" s="193" t="str">
        <f t="shared" si="25"/>
        <v/>
      </c>
      <c r="BB132" s="199"/>
      <c r="BC132" s="199"/>
      <c r="BD132" s="199"/>
      <c r="BE132" s="199"/>
      <c r="BF132" s="199"/>
      <c r="BG132" s="199"/>
      <c r="BH132" s="193" t="str">
        <f t="shared" si="26"/>
        <v/>
      </c>
      <c r="BI132" s="199"/>
      <c r="BJ132" s="199"/>
      <c r="BK132" s="199"/>
      <c r="BL132" s="199"/>
      <c r="BM132" s="199"/>
      <c r="BN132" s="199"/>
      <c r="BO132" s="193" t="str">
        <f t="shared" si="27"/>
        <v/>
      </c>
      <c r="BP132" s="199"/>
      <c r="BQ132" s="199"/>
      <c r="BR132" s="199"/>
      <c r="BS132" s="199"/>
      <c r="BT132" s="199"/>
      <c r="BU132" s="199"/>
      <c r="BV132" s="193" t="str">
        <f t="shared" si="28"/>
        <v/>
      </c>
      <c r="BW132" s="199"/>
      <c r="BX132" s="199"/>
      <c r="BY132" s="199"/>
      <c r="BZ132" s="199"/>
      <c r="CA132" s="199"/>
      <c r="CB132" s="199"/>
      <c r="CC132" s="193" t="str">
        <f t="shared" si="29"/>
        <v/>
      </c>
      <c r="CD132" s="199"/>
      <c r="CE132" s="199"/>
      <c r="CF132" s="199"/>
      <c r="CG132" s="199"/>
      <c r="CH132" s="199"/>
      <c r="CI132" s="199"/>
      <c r="CJ132" s="193" t="str">
        <f t="shared" si="30"/>
        <v/>
      </c>
      <c r="CK132" s="199"/>
      <c r="CL132" s="199"/>
      <c r="CM132" s="199"/>
      <c r="CN132" s="199"/>
      <c r="CO132" s="199"/>
      <c r="CP132" s="199"/>
      <c r="CQ132" s="193" t="str">
        <f t="shared" si="31"/>
        <v/>
      </c>
      <c r="CR132" s="199"/>
      <c r="CS132" s="199"/>
      <c r="CT132" s="199"/>
      <c r="CU132" s="199"/>
      <c r="CV132" s="199"/>
      <c r="CW132" s="199"/>
      <c r="CX132" s="193" t="str">
        <f t="shared" si="32"/>
        <v/>
      </c>
      <c r="CY132" s="199"/>
      <c r="CZ132" s="199"/>
      <c r="DA132" s="199"/>
      <c r="DB132" s="199"/>
      <c r="DC132" s="199"/>
      <c r="DD132" s="199"/>
      <c r="DE132" s="193" t="str">
        <f t="shared" si="33"/>
        <v/>
      </c>
      <c r="DF132" s="199"/>
      <c r="DG132" s="199"/>
      <c r="DH132" s="199"/>
      <c r="DI132" s="199"/>
      <c r="DJ132" s="199"/>
      <c r="DK132" s="199"/>
      <c r="DL132" s="193" t="str">
        <f t="shared" si="34"/>
        <v/>
      </c>
      <c r="DM132" s="199"/>
      <c r="DN132" s="199"/>
      <c r="DO132" s="199"/>
      <c r="DP132" s="199"/>
      <c r="DQ132" s="199"/>
      <c r="DR132" s="199"/>
      <c r="DS132" s="193" t="str">
        <f t="shared" si="35"/>
        <v/>
      </c>
      <c r="DT132" s="194" t="str">
        <f t="shared" si="36"/>
        <v/>
      </c>
      <c r="DU132" s="195" t="str">
        <f t="shared" si="37"/>
        <v/>
      </c>
      <c r="DV132" s="196" t="str">
        <f>IF(OR(C132="",E132=""),"",RANK(DT132,$DT$9:$DT$408)+COUNTIF(DT$9:DT132,DT132)-1)</f>
        <v/>
      </c>
      <c r="DW132" s="173"/>
    </row>
    <row r="133" spans="1:127" ht="20.100000000000001" customHeight="1">
      <c r="A133" s="173"/>
      <c r="B133" s="190" t="str">
        <f>BIODATA_SISWA!B134</f>
        <v/>
      </c>
      <c r="C133" s="191" t="str">
        <f>IF(BIODATA_SISWA!C134="","",BIODATA_SISWA!C134)</f>
        <v/>
      </c>
      <c r="D133" s="191" t="str">
        <f>IF(BIODATA_SISWA!L134="","",BIODATA_SISWA!L134)</f>
        <v/>
      </c>
      <c r="E133" s="199"/>
      <c r="F133" s="199"/>
      <c r="G133" s="199"/>
      <c r="H133" s="199"/>
      <c r="I133" s="199"/>
      <c r="J133" s="199"/>
      <c r="K133" s="193" t="str">
        <f t="shared" si="19"/>
        <v/>
      </c>
      <c r="L133" s="199"/>
      <c r="M133" s="199"/>
      <c r="N133" s="199"/>
      <c r="O133" s="199"/>
      <c r="P133" s="199"/>
      <c r="Q133" s="199"/>
      <c r="R133" s="193" t="str">
        <f t="shared" si="20"/>
        <v/>
      </c>
      <c r="S133" s="199"/>
      <c r="T133" s="199"/>
      <c r="U133" s="199"/>
      <c r="V133" s="199"/>
      <c r="W133" s="199"/>
      <c r="X133" s="199"/>
      <c r="Y133" s="193" t="str">
        <f t="shared" si="21"/>
        <v/>
      </c>
      <c r="Z133" s="199"/>
      <c r="AA133" s="199"/>
      <c r="AB133" s="199"/>
      <c r="AC133" s="199"/>
      <c r="AD133" s="199"/>
      <c r="AE133" s="199"/>
      <c r="AF133" s="193" t="str">
        <f t="shared" si="22"/>
        <v/>
      </c>
      <c r="AG133" s="199"/>
      <c r="AH133" s="199"/>
      <c r="AI133" s="199"/>
      <c r="AJ133" s="199"/>
      <c r="AK133" s="199"/>
      <c r="AL133" s="199"/>
      <c r="AM133" s="193" t="str">
        <f t="shared" si="23"/>
        <v/>
      </c>
      <c r="AN133" s="199"/>
      <c r="AO133" s="199"/>
      <c r="AP133" s="199"/>
      <c r="AQ133" s="199"/>
      <c r="AR133" s="199"/>
      <c r="AS133" s="199"/>
      <c r="AT133" s="193" t="str">
        <f t="shared" si="24"/>
        <v/>
      </c>
      <c r="AU133" s="199"/>
      <c r="AV133" s="199"/>
      <c r="AW133" s="199"/>
      <c r="AX133" s="199"/>
      <c r="AY133" s="199"/>
      <c r="AZ133" s="199"/>
      <c r="BA133" s="193" t="str">
        <f t="shared" si="25"/>
        <v/>
      </c>
      <c r="BB133" s="199"/>
      <c r="BC133" s="199"/>
      <c r="BD133" s="199"/>
      <c r="BE133" s="199"/>
      <c r="BF133" s="199"/>
      <c r="BG133" s="199"/>
      <c r="BH133" s="193" t="str">
        <f t="shared" si="26"/>
        <v/>
      </c>
      <c r="BI133" s="199"/>
      <c r="BJ133" s="199"/>
      <c r="BK133" s="199"/>
      <c r="BL133" s="199"/>
      <c r="BM133" s="199"/>
      <c r="BN133" s="199"/>
      <c r="BO133" s="193" t="str">
        <f t="shared" si="27"/>
        <v/>
      </c>
      <c r="BP133" s="199"/>
      <c r="BQ133" s="199"/>
      <c r="BR133" s="199"/>
      <c r="BS133" s="199"/>
      <c r="BT133" s="199"/>
      <c r="BU133" s="199"/>
      <c r="BV133" s="193" t="str">
        <f t="shared" si="28"/>
        <v/>
      </c>
      <c r="BW133" s="199"/>
      <c r="BX133" s="199"/>
      <c r="BY133" s="199"/>
      <c r="BZ133" s="199"/>
      <c r="CA133" s="199"/>
      <c r="CB133" s="199"/>
      <c r="CC133" s="193" t="str">
        <f t="shared" si="29"/>
        <v/>
      </c>
      <c r="CD133" s="199"/>
      <c r="CE133" s="199"/>
      <c r="CF133" s="199"/>
      <c r="CG133" s="199"/>
      <c r="CH133" s="199"/>
      <c r="CI133" s="199"/>
      <c r="CJ133" s="193" t="str">
        <f t="shared" si="30"/>
        <v/>
      </c>
      <c r="CK133" s="199"/>
      <c r="CL133" s="199"/>
      <c r="CM133" s="199"/>
      <c r="CN133" s="199"/>
      <c r="CO133" s="199"/>
      <c r="CP133" s="199"/>
      <c r="CQ133" s="193" t="str">
        <f t="shared" si="31"/>
        <v/>
      </c>
      <c r="CR133" s="199"/>
      <c r="CS133" s="199"/>
      <c r="CT133" s="199"/>
      <c r="CU133" s="199"/>
      <c r="CV133" s="199"/>
      <c r="CW133" s="199"/>
      <c r="CX133" s="193" t="str">
        <f t="shared" si="32"/>
        <v/>
      </c>
      <c r="CY133" s="199"/>
      <c r="CZ133" s="199"/>
      <c r="DA133" s="199"/>
      <c r="DB133" s="199"/>
      <c r="DC133" s="199"/>
      <c r="DD133" s="199"/>
      <c r="DE133" s="193" t="str">
        <f t="shared" si="33"/>
        <v/>
      </c>
      <c r="DF133" s="199"/>
      <c r="DG133" s="199"/>
      <c r="DH133" s="199"/>
      <c r="DI133" s="199"/>
      <c r="DJ133" s="199"/>
      <c r="DK133" s="199"/>
      <c r="DL133" s="193" t="str">
        <f t="shared" si="34"/>
        <v/>
      </c>
      <c r="DM133" s="199"/>
      <c r="DN133" s="199"/>
      <c r="DO133" s="199"/>
      <c r="DP133" s="199"/>
      <c r="DQ133" s="199"/>
      <c r="DR133" s="199"/>
      <c r="DS133" s="193" t="str">
        <f t="shared" si="35"/>
        <v/>
      </c>
      <c r="DT133" s="194" t="str">
        <f t="shared" si="36"/>
        <v/>
      </c>
      <c r="DU133" s="195" t="str">
        <f t="shared" si="37"/>
        <v/>
      </c>
      <c r="DV133" s="196" t="str">
        <f>IF(OR(C133="",E133=""),"",RANK(DT133,$DT$9:$DT$408)+COUNTIF(DT$9:DT133,DT133)-1)</f>
        <v/>
      </c>
      <c r="DW133" s="173"/>
    </row>
    <row r="134" spans="1:127" ht="20.100000000000001" customHeight="1">
      <c r="A134" s="173"/>
      <c r="B134" s="190" t="str">
        <f>BIODATA_SISWA!B135</f>
        <v/>
      </c>
      <c r="C134" s="191" t="str">
        <f>IF(BIODATA_SISWA!C135="","",BIODATA_SISWA!C135)</f>
        <v/>
      </c>
      <c r="D134" s="191" t="str">
        <f>IF(BIODATA_SISWA!L135="","",BIODATA_SISWA!L135)</f>
        <v/>
      </c>
      <c r="E134" s="199"/>
      <c r="F134" s="199"/>
      <c r="G134" s="199"/>
      <c r="H134" s="199"/>
      <c r="I134" s="199"/>
      <c r="J134" s="199"/>
      <c r="K134" s="193" t="str">
        <f t="shared" si="19"/>
        <v/>
      </c>
      <c r="L134" s="199"/>
      <c r="M134" s="199"/>
      <c r="N134" s="199"/>
      <c r="O134" s="199"/>
      <c r="P134" s="199"/>
      <c r="Q134" s="199"/>
      <c r="R134" s="193" t="str">
        <f t="shared" si="20"/>
        <v/>
      </c>
      <c r="S134" s="199"/>
      <c r="T134" s="199"/>
      <c r="U134" s="199"/>
      <c r="V134" s="199"/>
      <c r="W134" s="199"/>
      <c r="X134" s="199"/>
      <c r="Y134" s="193" t="str">
        <f t="shared" si="21"/>
        <v/>
      </c>
      <c r="Z134" s="199"/>
      <c r="AA134" s="199"/>
      <c r="AB134" s="199"/>
      <c r="AC134" s="199"/>
      <c r="AD134" s="199"/>
      <c r="AE134" s="199"/>
      <c r="AF134" s="193" t="str">
        <f t="shared" si="22"/>
        <v/>
      </c>
      <c r="AG134" s="199"/>
      <c r="AH134" s="199"/>
      <c r="AI134" s="199"/>
      <c r="AJ134" s="199"/>
      <c r="AK134" s="199"/>
      <c r="AL134" s="199"/>
      <c r="AM134" s="193" t="str">
        <f t="shared" si="23"/>
        <v/>
      </c>
      <c r="AN134" s="199"/>
      <c r="AO134" s="199"/>
      <c r="AP134" s="199"/>
      <c r="AQ134" s="199"/>
      <c r="AR134" s="199"/>
      <c r="AS134" s="199"/>
      <c r="AT134" s="193" t="str">
        <f t="shared" si="24"/>
        <v/>
      </c>
      <c r="AU134" s="199"/>
      <c r="AV134" s="199"/>
      <c r="AW134" s="199"/>
      <c r="AX134" s="199"/>
      <c r="AY134" s="199"/>
      <c r="AZ134" s="199"/>
      <c r="BA134" s="193" t="str">
        <f t="shared" si="25"/>
        <v/>
      </c>
      <c r="BB134" s="199"/>
      <c r="BC134" s="199"/>
      <c r="BD134" s="199"/>
      <c r="BE134" s="199"/>
      <c r="BF134" s="199"/>
      <c r="BG134" s="199"/>
      <c r="BH134" s="193" t="str">
        <f t="shared" si="26"/>
        <v/>
      </c>
      <c r="BI134" s="199"/>
      <c r="BJ134" s="199"/>
      <c r="BK134" s="199"/>
      <c r="BL134" s="199"/>
      <c r="BM134" s="199"/>
      <c r="BN134" s="199"/>
      <c r="BO134" s="193" t="str">
        <f t="shared" si="27"/>
        <v/>
      </c>
      <c r="BP134" s="199"/>
      <c r="BQ134" s="199"/>
      <c r="BR134" s="199"/>
      <c r="BS134" s="199"/>
      <c r="BT134" s="199"/>
      <c r="BU134" s="199"/>
      <c r="BV134" s="193" t="str">
        <f t="shared" si="28"/>
        <v/>
      </c>
      <c r="BW134" s="199"/>
      <c r="BX134" s="199"/>
      <c r="BY134" s="199"/>
      <c r="BZ134" s="199"/>
      <c r="CA134" s="199"/>
      <c r="CB134" s="199"/>
      <c r="CC134" s="193" t="str">
        <f t="shared" si="29"/>
        <v/>
      </c>
      <c r="CD134" s="199"/>
      <c r="CE134" s="199"/>
      <c r="CF134" s="199"/>
      <c r="CG134" s="199"/>
      <c r="CH134" s="199"/>
      <c r="CI134" s="199"/>
      <c r="CJ134" s="193" t="str">
        <f t="shared" si="30"/>
        <v/>
      </c>
      <c r="CK134" s="199"/>
      <c r="CL134" s="199"/>
      <c r="CM134" s="199"/>
      <c r="CN134" s="199"/>
      <c r="CO134" s="199"/>
      <c r="CP134" s="199"/>
      <c r="CQ134" s="193" t="str">
        <f t="shared" si="31"/>
        <v/>
      </c>
      <c r="CR134" s="199"/>
      <c r="CS134" s="199"/>
      <c r="CT134" s="199"/>
      <c r="CU134" s="199"/>
      <c r="CV134" s="199"/>
      <c r="CW134" s="199"/>
      <c r="CX134" s="193" t="str">
        <f t="shared" si="32"/>
        <v/>
      </c>
      <c r="CY134" s="199"/>
      <c r="CZ134" s="199"/>
      <c r="DA134" s="199"/>
      <c r="DB134" s="199"/>
      <c r="DC134" s="199"/>
      <c r="DD134" s="199"/>
      <c r="DE134" s="193" t="str">
        <f t="shared" si="33"/>
        <v/>
      </c>
      <c r="DF134" s="199"/>
      <c r="DG134" s="199"/>
      <c r="DH134" s="199"/>
      <c r="DI134" s="199"/>
      <c r="DJ134" s="199"/>
      <c r="DK134" s="199"/>
      <c r="DL134" s="193" t="str">
        <f t="shared" si="34"/>
        <v/>
      </c>
      <c r="DM134" s="199"/>
      <c r="DN134" s="199"/>
      <c r="DO134" s="199"/>
      <c r="DP134" s="199"/>
      <c r="DQ134" s="199"/>
      <c r="DR134" s="199"/>
      <c r="DS134" s="193" t="str">
        <f t="shared" si="35"/>
        <v/>
      </c>
      <c r="DT134" s="194" t="str">
        <f t="shared" si="36"/>
        <v/>
      </c>
      <c r="DU134" s="195" t="str">
        <f t="shared" si="37"/>
        <v/>
      </c>
      <c r="DV134" s="196" t="str">
        <f>IF(OR(C134="",E134=""),"",RANK(DT134,$DT$9:$DT$408)+COUNTIF(DT$9:DT134,DT134)-1)</f>
        <v/>
      </c>
      <c r="DW134" s="173"/>
    </row>
    <row r="135" spans="1:127" ht="20.100000000000001" customHeight="1">
      <c r="A135" s="173"/>
      <c r="B135" s="190" t="str">
        <f>BIODATA_SISWA!B136</f>
        <v/>
      </c>
      <c r="C135" s="191" t="str">
        <f>IF(BIODATA_SISWA!C136="","",BIODATA_SISWA!C136)</f>
        <v/>
      </c>
      <c r="D135" s="191" t="str">
        <f>IF(BIODATA_SISWA!L136="","",BIODATA_SISWA!L136)</f>
        <v/>
      </c>
      <c r="E135" s="199"/>
      <c r="F135" s="199"/>
      <c r="G135" s="199"/>
      <c r="H135" s="199"/>
      <c r="I135" s="199"/>
      <c r="J135" s="199"/>
      <c r="K135" s="193" t="str">
        <f t="shared" si="19"/>
        <v/>
      </c>
      <c r="L135" s="199"/>
      <c r="M135" s="199"/>
      <c r="N135" s="199"/>
      <c r="O135" s="199"/>
      <c r="P135" s="199"/>
      <c r="Q135" s="199"/>
      <c r="R135" s="193" t="str">
        <f t="shared" si="20"/>
        <v/>
      </c>
      <c r="S135" s="199"/>
      <c r="T135" s="199"/>
      <c r="U135" s="199"/>
      <c r="V135" s="199"/>
      <c r="W135" s="199"/>
      <c r="X135" s="199"/>
      <c r="Y135" s="193" t="str">
        <f t="shared" si="21"/>
        <v/>
      </c>
      <c r="Z135" s="199"/>
      <c r="AA135" s="199"/>
      <c r="AB135" s="199"/>
      <c r="AC135" s="199"/>
      <c r="AD135" s="199"/>
      <c r="AE135" s="199"/>
      <c r="AF135" s="193" t="str">
        <f t="shared" si="22"/>
        <v/>
      </c>
      <c r="AG135" s="199"/>
      <c r="AH135" s="199"/>
      <c r="AI135" s="199"/>
      <c r="AJ135" s="199"/>
      <c r="AK135" s="199"/>
      <c r="AL135" s="199"/>
      <c r="AM135" s="193" t="str">
        <f t="shared" si="23"/>
        <v/>
      </c>
      <c r="AN135" s="199"/>
      <c r="AO135" s="199"/>
      <c r="AP135" s="199"/>
      <c r="AQ135" s="199"/>
      <c r="AR135" s="199"/>
      <c r="AS135" s="199"/>
      <c r="AT135" s="193" t="str">
        <f t="shared" si="24"/>
        <v/>
      </c>
      <c r="AU135" s="199"/>
      <c r="AV135" s="199"/>
      <c r="AW135" s="199"/>
      <c r="AX135" s="199"/>
      <c r="AY135" s="199"/>
      <c r="AZ135" s="199"/>
      <c r="BA135" s="193" t="str">
        <f t="shared" si="25"/>
        <v/>
      </c>
      <c r="BB135" s="199"/>
      <c r="BC135" s="199"/>
      <c r="BD135" s="199"/>
      <c r="BE135" s="199"/>
      <c r="BF135" s="199"/>
      <c r="BG135" s="199"/>
      <c r="BH135" s="193" t="str">
        <f t="shared" si="26"/>
        <v/>
      </c>
      <c r="BI135" s="199"/>
      <c r="BJ135" s="199"/>
      <c r="BK135" s="199"/>
      <c r="BL135" s="199"/>
      <c r="BM135" s="199"/>
      <c r="BN135" s="199"/>
      <c r="BO135" s="193" t="str">
        <f t="shared" si="27"/>
        <v/>
      </c>
      <c r="BP135" s="199"/>
      <c r="BQ135" s="199"/>
      <c r="BR135" s="199"/>
      <c r="BS135" s="199"/>
      <c r="BT135" s="199"/>
      <c r="BU135" s="199"/>
      <c r="BV135" s="193" t="str">
        <f t="shared" si="28"/>
        <v/>
      </c>
      <c r="BW135" s="199"/>
      <c r="BX135" s="199"/>
      <c r="BY135" s="199"/>
      <c r="BZ135" s="199"/>
      <c r="CA135" s="199"/>
      <c r="CB135" s="199"/>
      <c r="CC135" s="193" t="str">
        <f t="shared" si="29"/>
        <v/>
      </c>
      <c r="CD135" s="199"/>
      <c r="CE135" s="199"/>
      <c r="CF135" s="199"/>
      <c r="CG135" s="199"/>
      <c r="CH135" s="199"/>
      <c r="CI135" s="199"/>
      <c r="CJ135" s="193" t="str">
        <f t="shared" si="30"/>
        <v/>
      </c>
      <c r="CK135" s="199"/>
      <c r="CL135" s="199"/>
      <c r="CM135" s="199"/>
      <c r="CN135" s="199"/>
      <c r="CO135" s="199"/>
      <c r="CP135" s="199"/>
      <c r="CQ135" s="193" t="str">
        <f t="shared" si="31"/>
        <v/>
      </c>
      <c r="CR135" s="199"/>
      <c r="CS135" s="199"/>
      <c r="CT135" s="199"/>
      <c r="CU135" s="199"/>
      <c r="CV135" s="199"/>
      <c r="CW135" s="199"/>
      <c r="CX135" s="193" t="str">
        <f t="shared" si="32"/>
        <v/>
      </c>
      <c r="CY135" s="199"/>
      <c r="CZ135" s="199"/>
      <c r="DA135" s="199"/>
      <c r="DB135" s="199"/>
      <c r="DC135" s="199"/>
      <c r="DD135" s="199"/>
      <c r="DE135" s="193" t="str">
        <f t="shared" si="33"/>
        <v/>
      </c>
      <c r="DF135" s="199"/>
      <c r="DG135" s="199"/>
      <c r="DH135" s="199"/>
      <c r="DI135" s="199"/>
      <c r="DJ135" s="199"/>
      <c r="DK135" s="199"/>
      <c r="DL135" s="193" t="str">
        <f t="shared" si="34"/>
        <v/>
      </c>
      <c r="DM135" s="199"/>
      <c r="DN135" s="199"/>
      <c r="DO135" s="199"/>
      <c r="DP135" s="199"/>
      <c r="DQ135" s="199"/>
      <c r="DR135" s="199"/>
      <c r="DS135" s="193" t="str">
        <f t="shared" si="35"/>
        <v/>
      </c>
      <c r="DT135" s="194" t="str">
        <f t="shared" si="36"/>
        <v/>
      </c>
      <c r="DU135" s="195" t="str">
        <f t="shared" si="37"/>
        <v/>
      </c>
      <c r="DV135" s="196" t="str">
        <f>IF(OR(C135="",E135=""),"",RANK(DT135,$DT$9:$DT$408)+COUNTIF(DT$9:DT135,DT135)-1)</f>
        <v/>
      </c>
      <c r="DW135" s="173"/>
    </row>
    <row r="136" spans="1:127" ht="20.100000000000001" customHeight="1">
      <c r="A136" s="173"/>
      <c r="B136" s="190" t="str">
        <f>BIODATA_SISWA!B137</f>
        <v/>
      </c>
      <c r="C136" s="191" t="str">
        <f>IF(BIODATA_SISWA!C137="","",BIODATA_SISWA!C137)</f>
        <v/>
      </c>
      <c r="D136" s="191" t="str">
        <f>IF(BIODATA_SISWA!L137="","",BIODATA_SISWA!L137)</f>
        <v/>
      </c>
      <c r="E136" s="199"/>
      <c r="F136" s="199"/>
      <c r="G136" s="199"/>
      <c r="H136" s="199"/>
      <c r="I136" s="199"/>
      <c r="J136" s="199"/>
      <c r="K136" s="193" t="str">
        <f t="shared" si="19"/>
        <v/>
      </c>
      <c r="L136" s="199"/>
      <c r="M136" s="199"/>
      <c r="N136" s="199"/>
      <c r="O136" s="199"/>
      <c r="P136" s="199"/>
      <c r="Q136" s="199"/>
      <c r="R136" s="193" t="str">
        <f t="shared" si="20"/>
        <v/>
      </c>
      <c r="S136" s="199"/>
      <c r="T136" s="199"/>
      <c r="U136" s="199"/>
      <c r="V136" s="199"/>
      <c r="W136" s="199"/>
      <c r="X136" s="199"/>
      <c r="Y136" s="193" t="str">
        <f t="shared" si="21"/>
        <v/>
      </c>
      <c r="Z136" s="199"/>
      <c r="AA136" s="199"/>
      <c r="AB136" s="199"/>
      <c r="AC136" s="199"/>
      <c r="AD136" s="199"/>
      <c r="AE136" s="199"/>
      <c r="AF136" s="193" t="str">
        <f t="shared" si="22"/>
        <v/>
      </c>
      <c r="AG136" s="199"/>
      <c r="AH136" s="199"/>
      <c r="AI136" s="199"/>
      <c r="AJ136" s="199"/>
      <c r="AK136" s="199"/>
      <c r="AL136" s="199"/>
      <c r="AM136" s="193" t="str">
        <f t="shared" si="23"/>
        <v/>
      </c>
      <c r="AN136" s="199"/>
      <c r="AO136" s="199"/>
      <c r="AP136" s="199"/>
      <c r="AQ136" s="199"/>
      <c r="AR136" s="199"/>
      <c r="AS136" s="199"/>
      <c r="AT136" s="193" t="str">
        <f t="shared" si="24"/>
        <v/>
      </c>
      <c r="AU136" s="199"/>
      <c r="AV136" s="199"/>
      <c r="AW136" s="199"/>
      <c r="AX136" s="199"/>
      <c r="AY136" s="199"/>
      <c r="AZ136" s="199"/>
      <c r="BA136" s="193" t="str">
        <f t="shared" si="25"/>
        <v/>
      </c>
      <c r="BB136" s="199"/>
      <c r="BC136" s="199"/>
      <c r="BD136" s="199"/>
      <c r="BE136" s="199"/>
      <c r="BF136" s="199"/>
      <c r="BG136" s="199"/>
      <c r="BH136" s="193" t="str">
        <f t="shared" si="26"/>
        <v/>
      </c>
      <c r="BI136" s="199"/>
      <c r="BJ136" s="199"/>
      <c r="BK136" s="199"/>
      <c r="BL136" s="199"/>
      <c r="BM136" s="199"/>
      <c r="BN136" s="199"/>
      <c r="BO136" s="193" t="str">
        <f t="shared" si="27"/>
        <v/>
      </c>
      <c r="BP136" s="199"/>
      <c r="BQ136" s="199"/>
      <c r="BR136" s="199"/>
      <c r="BS136" s="199"/>
      <c r="BT136" s="199"/>
      <c r="BU136" s="199"/>
      <c r="BV136" s="193" t="str">
        <f t="shared" si="28"/>
        <v/>
      </c>
      <c r="BW136" s="199"/>
      <c r="BX136" s="199"/>
      <c r="BY136" s="199"/>
      <c r="BZ136" s="199"/>
      <c r="CA136" s="199"/>
      <c r="CB136" s="199"/>
      <c r="CC136" s="193" t="str">
        <f t="shared" si="29"/>
        <v/>
      </c>
      <c r="CD136" s="199"/>
      <c r="CE136" s="199"/>
      <c r="CF136" s="199"/>
      <c r="CG136" s="199"/>
      <c r="CH136" s="199"/>
      <c r="CI136" s="199"/>
      <c r="CJ136" s="193" t="str">
        <f t="shared" si="30"/>
        <v/>
      </c>
      <c r="CK136" s="199"/>
      <c r="CL136" s="199"/>
      <c r="CM136" s="199"/>
      <c r="CN136" s="199"/>
      <c r="CO136" s="199"/>
      <c r="CP136" s="199"/>
      <c r="CQ136" s="193" t="str">
        <f t="shared" si="31"/>
        <v/>
      </c>
      <c r="CR136" s="199"/>
      <c r="CS136" s="199"/>
      <c r="CT136" s="199"/>
      <c r="CU136" s="199"/>
      <c r="CV136" s="199"/>
      <c r="CW136" s="199"/>
      <c r="CX136" s="193" t="str">
        <f t="shared" si="32"/>
        <v/>
      </c>
      <c r="CY136" s="199"/>
      <c r="CZ136" s="199"/>
      <c r="DA136" s="199"/>
      <c r="DB136" s="199"/>
      <c r="DC136" s="199"/>
      <c r="DD136" s="199"/>
      <c r="DE136" s="193" t="str">
        <f t="shared" si="33"/>
        <v/>
      </c>
      <c r="DF136" s="199"/>
      <c r="DG136" s="199"/>
      <c r="DH136" s="199"/>
      <c r="DI136" s="199"/>
      <c r="DJ136" s="199"/>
      <c r="DK136" s="199"/>
      <c r="DL136" s="193" t="str">
        <f t="shared" si="34"/>
        <v/>
      </c>
      <c r="DM136" s="199"/>
      <c r="DN136" s="199"/>
      <c r="DO136" s="199"/>
      <c r="DP136" s="199"/>
      <c r="DQ136" s="199"/>
      <c r="DR136" s="199"/>
      <c r="DS136" s="193" t="str">
        <f t="shared" si="35"/>
        <v/>
      </c>
      <c r="DT136" s="194" t="str">
        <f t="shared" si="36"/>
        <v/>
      </c>
      <c r="DU136" s="195" t="str">
        <f t="shared" si="37"/>
        <v/>
      </c>
      <c r="DV136" s="196" t="str">
        <f>IF(OR(C136="",E136=""),"",RANK(DT136,$DT$9:$DT$408)+COUNTIF(DT$9:DT136,DT136)-1)</f>
        <v/>
      </c>
      <c r="DW136" s="173"/>
    </row>
    <row r="137" spans="1:127" ht="20.100000000000001" customHeight="1">
      <c r="A137" s="173"/>
      <c r="B137" s="190" t="str">
        <f>BIODATA_SISWA!B138</f>
        <v/>
      </c>
      <c r="C137" s="191" t="str">
        <f>IF(BIODATA_SISWA!C138="","",BIODATA_SISWA!C138)</f>
        <v/>
      </c>
      <c r="D137" s="191" t="str">
        <f>IF(BIODATA_SISWA!L138="","",BIODATA_SISWA!L138)</f>
        <v/>
      </c>
      <c r="E137" s="199"/>
      <c r="F137" s="199"/>
      <c r="G137" s="199"/>
      <c r="H137" s="199"/>
      <c r="I137" s="199"/>
      <c r="J137" s="199"/>
      <c r="K137" s="193" t="str">
        <f t="shared" si="19"/>
        <v/>
      </c>
      <c r="L137" s="199"/>
      <c r="M137" s="199"/>
      <c r="N137" s="199"/>
      <c r="O137" s="199"/>
      <c r="P137" s="199"/>
      <c r="Q137" s="199"/>
      <c r="R137" s="193" t="str">
        <f t="shared" si="20"/>
        <v/>
      </c>
      <c r="S137" s="199"/>
      <c r="T137" s="199"/>
      <c r="U137" s="199"/>
      <c r="V137" s="199"/>
      <c r="W137" s="199"/>
      <c r="X137" s="199"/>
      <c r="Y137" s="193" t="str">
        <f t="shared" si="21"/>
        <v/>
      </c>
      <c r="Z137" s="199"/>
      <c r="AA137" s="199"/>
      <c r="AB137" s="199"/>
      <c r="AC137" s="199"/>
      <c r="AD137" s="199"/>
      <c r="AE137" s="199"/>
      <c r="AF137" s="193" t="str">
        <f t="shared" si="22"/>
        <v/>
      </c>
      <c r="AG137" s="199"/>
      <c r="AH137" s="199"/>
      <c r="AI137" s="199"/>
      <c r="AJ137" s="199"/>
      <c r="AK137" s="199"/>
      <c r="AL137" s="199"/>
      <c r="AM137" s="193" t="str">
        <f t="shared" si="23"/>
        <v/>
      </c>
      <c r="AN137" s="199"/>
      <c r="AO137" s="199"/>
      <c r="AP137" s="199"/>
      <c r="AQ137" s="199"/>
      <c r="AR137" s="199"/>
      <c r="AS137" s="199"/>
      <c r="AT137" s="193" t="str">
        <f t="shared" si="24"/>
        <v/>
      </c>
      <c r="AU137" s="199"/>
      <c r="AV137" s="199"/>
      <c r="AW137" s="199"/>
      <c r="AX137" s="199"/>
      <c r="AY137" s="199"/>
      <c r="AZ137" s="199"/>
      <c r="BA137" s="193" t="str">
        <f t="shared" si="25"/>
        <v/>
      </c>
      <c r="BB137" s="199"/>
      <c r="BC137" s="199"/>
      <c r="BD137" s="199"/>
      <c r="BE137" s="199"/>
      <c r="BF137" s="199"/>
      <c r="BG137" s="199"/>
      <c r="BH137" s="193" t="str">
        <f t="shared" si="26"/>
        <v/>
      </c>
      <c r="BI137" s="199"/>
      <c r="BJ137" s="199"/>
      <c r="BK137" s="199"/>
      <c r="BL137" s="199"/>
      <c r="BM137" s="199"/>
      <c r="BN137" s="199"/>
      <c r="BO137" s="193" t="str">
        <f t="shared" si="27"/>
        <v/>
      </c>
      <c r="BP137" s="199"/>
      <c r="BQ137" s="199"/>
      <c r="BR137" s="199"/>
      <c r="BS137" s="199"/>
      <c r="BT137" s="199"/>
      <c r="BU137" s="199"/>
      <c r="BV137" s="193" t="str">
        <f t="shared" si="28"/>
        <v/>
      </c>
      <c r="BW137" s="199"/>
      <c r="BX137" s="199"/>
      <c r="BY137" s="199"/>
      <c r="BZ137" s="199"/>
      <c r="CA137" s="199"/>
      <c r="CB137" s="199"/>
      <c r="CC137" s="193" t="str">
        <f t="shared" si="29"/>
        <v/>
      </c>
      <c r="CD137" s="199"/>
      <c r="CE137" s="199"/>
      <c r="CF137" s="199"/>
      <c r="CG137" s="199"/>
      <c r="CH137" s="199"/>
      <c r="CI137" s="199"/>
      <c r="CJ137" s="193" t="str">
        <f t="shared" si="30"/>
        <v/>
      </c>
      <c r="CK137" s="199"/>
      <c r="CL137" s="199"/>
      <c r="CM137" s="199"/>
      <c r="CN137" s="199"/>
      <c r="CO137" s="199"/>
      <c r="CP137" s="199"/>
      <c r="CQ137" s="193" t="str">
        <f t="shared" si="31"/>
        <v/>
      </c>
      <c r="CR137" s="199"/>
      <c r="CS137" s="199"/>
      <c r="CT137" s="199"/>
      <c r="CU137" s="199"/>
      <c r="CV137" s="199"/>
      <c r="CW137" s="199"/>
      <c r="CX137" s="193" t="str">
        <f t="shared" si="32"/>
        <v/>
      </c>
      <c r="CY137" s="199"/>
      <c r="CZ137" s="199"/>
      <c r="DA137" s="199"/>
      <c r="DB137" s="199"/>
      <c r="DC137" s="199"/>
      <c r="DD137" s="199"/>
      <c r="DE137" s="193" t="str">
        <f t="shared" si="33"/>
        <v/>
      </c>
      <c r="DF137" s="199"/>
      <c r="DG137" s="199"/>
      <c r="DH137" s="199"/>
      <c r="DI137" s="199"/>
      <c r="DJ137" s="199"/>
      <c r="DK137" s="199"/>
      <c r="DL137" s="193" t="str">
        <f t="shared" si="34"/>
        <v/>
      </c>
      <c r="DM137" s="199"/>
      <c r="DN137" s="199"/>
      <c r="DO137" s="199"/>
      <c r="DP137" s="199"/>
      <c r="DQ137" s="199"/>
      <c r="DR137" s="199"/>
      <c r="DS137" s="193" t="str">
        <f t="shared" si="35"/>
        <v/>
      </c>
      <c r="DT137" s="194" t="str">
        <f t="shared" si="36"/>
        <v/>
      </c>
      <c r="DU137" s="195" t="str">
        <f t="shared" si="37"/>
        <v/>
      </c>
      <c r="DV137" s="196" t="str">
        <f>IF(OR(C137="",E137=""),"",RANK(DT137,$DT$9:$DT$408)+COUNTIF(DT$9:DT137,DT137)-1)</f>
        <v/>
      </c>
      <c r="DW137" s="173"/>
    </row>
    <row r="138" spans="1:127" ht="20.100000000000001" customHeight="1">
      <c r="A138" s="173"/>
      <c r="B138" s="190" t="str">
        <f>BIODATA_SISWA!B139</f>
        <v/>
      </c>
      <c r="C138" s="191" t="str">
        <f>IF(BIODATA_SISWA!C139="","",BIODATA_SISWA!C139)</f>
        <v/>
      </c>
      <c r="D138" s="191" t="str">
        <f>IF(BIODATA_SISWA!L139="","",BIODATA_SISWA!L139)</f>
        <v/>
      </c>
      <c r="E138" s="199"/>
      <c r="F138" s="199"/>
      <c r="G138" s="199"/>
      <c r="H138" s="199"/>
      <c r="I138" s="199"/>
      <c r="J138" s="199"/>
      <c r="K138" s="193" t="str">
        <f t="shared" ref="K138:K201" si="38">IFERROR(AVERAGE(E138:J138),"")</f>
        <v/>
      </c>
      <c r="L138" s="199"/>
      <c r="M138" s="199"/>
      <c r="N138" s="199"/>
      <c r="O138" s="199"/>
      <c r="P138" s="199"/>
      <c r="Q138" s="199"/>
      <c r="R138" s="193" t="str">
        <f t="shared" ref="R138:R201" si="39">IFERROR(AVERAGE(L138:Q138),"")</f>
        <v/>
      </c>
      <c r="S138" s="199"/>
      <c r="T138" s="199"/>
      <c r="U138" s="199"/>
      <c r="V138" s="199"/>
      <c r="W138" s="199"/>
      <c r="X138" s="199"/>
      <c r="Y138" s="193" t="str">
        <f t="shared" ref="Y138:Y201" si="40">IFERROR(AVERAGE(S138:X138),"")</f>
        <v/>
      </c>
      <c r="Z138" s="199"/>
      <c r="AA138" s="199"/>
      <c r="AB138" s="199"/>
      <c r="AC138" s="199"/>
      <c r="AD138" s="199"/>
      <c r="AE138" s="199"/>
      <c r="AF138" s="193" t="str">
        <f t="shared" ref="AF138:AF201" si="41">IFERROR(AVERAGE(Z138:AE138),"")</f>
        <v/>
      </c>
      <c r="AG138" s="199"/>
      <c r="AH138" s="199"/>
      <c r="AI138" s="199"/>
      <c r="AJ138" s="199"/>
      <c r="AK138" s="199"/>
      <c r="AL138" s="199"/>
      <c r="AM138" s="193" t="str">
        <f t="shared" ref="AM138:AM201" si="42">IFERROR(AVERAGE(AG138:AL138),"")</f>
        <v/>
      </c>
      <c r="AN138" s="199"/>
      <c r="AO138" s="199"/>
      <c r="AP138" s="199"/>
      <c r="AQ138" s="199"/>
      <c r="AR138" s="199"/>
      <c r="AS138" s="199"/>
      <c r="AT138" s="193" t="str">
        <f t="shared" ref="AT138:AT201" si="43">IFERROR(AVERAGE(AN138:AS138),"")</f>
        <v/>
      </c>
      <c r="AU138" s="199"/>
      <c r="AV138" s="199"/>
      <c r="AW138" s="199"/>
      <c r="AX138" s="199"/>
      <c r="AY138" s="199"/>
      <c r="AZ138" s="199"/>
      <c r="BA138" s="193" t="str">
        <f t="shared" ref="BA138:BA201" si="44">IFERROR(AVERAGE(AU138:AZ138),"")</f>
        <v/>
      </c>
      <c r="BB138" s="199"/>
      <c r="BC138" s="199"/>
      <c r="BD138" s="199"/>
      <c r="BE138" s="199"/>
      <c r="BF138" s="199"/>
      <c r="BG138" s="199"/>
      <c r="BH138" s="193" t="str">
        <f t="shared" ref="BH138:BH201" si="45">IFERROR(AVERAGE(BB138:BG138),"")</f>
        <v/>
      </c>
      <c r="BI138" s="199"/>
      <c r="BJ138" s="199"/>
      <c r="BK138" s="199"/>
      <c r="BL138" s="199"/>
      <c r="BM138" s="199"/>
      <c r="BN138" s="199"/>
      <c r="BO138" s="193" t="str">
        <f t="shared" ref="BO138:BO201" si="46">IFERROR(AVERAGE(BI138:BN138),"")</f>
        <v/>
      </c>
      <c r="BP138" s="199"/>
      <c r="BQ138" s="199"/>
      <c r="BR138" s="199"/>
      <c r="BS138" s="199"/>
      <c r="BT138" s="199"/>
      <c r="BU138" s="199"/>
      <c r="BV138" s="193" t="str">
        <f t="shared" ref="BV138:BV201" si="47">IFERROR(AVERAGE(BP138:BU138),"")</f>
        <v/>
      </c>
      <c r="BW138" s="199"/>
      <c r="BX138" s="199"/>
      <c r="BY138" s="199"/>
      <c r="BZ138" s="199"/>
      <c r="CA138" s="199"/>
      <c r="CB138" s="199"/>
      <c r="CC138" s="193" t="str">
        <f t="shared" ref="CC138:CC201" si="48">IFERROR(AVERAGE(BW138:CB138),"")</f>
        <v/>
      </c>
      <c r="CD138" s="199"/>
      <c r="CE138" s="199"/>
      <c r="CF138" s="199"/>
      <c r="CG138" s="199"/>
      <c r="CH138" s="199"/>
      <c r="CI138" s="199"/>
      <c r="CJ138" s="193" t="str">
        <f t="shared" ref="CJ138:CJ201" si="49">IFERROR(AVERAGE(CD138:CI138),"")</f>
        <v/>
      </c>
      <c r="CK138" s="199"/>
      <c r="CL138" s="199"/>
      <c r="CM138" s="199"/>
      <c r="CN138" s="199"/>
      <c r="CO138" s="199"/>
      <c r="CP138" s="199"/>
      <c r="CQ138" s="193" t="str">
        <f t="shared" ref="CQ138:CQ201" si="50">IFERROR(AVERAGE(CK138:CP138),"")</f>
        <v/>
      </c>
      <c r="CR138" s="199"/>
      <c r="CS138" s="199"/>
      <c r="CT138" s="199"/>
      <c r="CU138" s="199"/>
      <c r="CV138" s="199"/>
      <c r="CW138" s="199"/>
      <c r="CX138" s="193" t="str">
        <f t="shared" ref="CX138:CX201" si="51">IFERROR(AVERAGE(CR138:CW138),"")</f>
        <v/>
      </c>
      <c r="CY138" s="199"/>
      <c r="CZ138" s="199"/>
      <c r="DA138" s="199"/>
      <c r="DB138" s="199"/>
      <c r="DC138" s="199"/>
      <c r="DD138" s="199"/>
      <c r="DE138" s="193" t="str">
        <f t="shared" ref="DE138:DE201" si="52">IFERROR(AVERAGE(CY138:DD138),"")</f>
        <v/>
      </c>
      <c r="DF138" s="199"/>
      <c r="DG138" s="199"/>
      <c r="DH138" s="199"/>
      <c r="DI138" s="199"/>
      <c r="DJ138" s="199"/>
      <c r="DK138" s="199"/>
      <c r="DL138" s="193" t="str">
        <f t="shared" ref="DL138:DL201" si="53">IFERROR(AVERAGE(DF138:DK138),"")</f>
        <v/>
      </c>
      <c r="DM138" s="199"/>
      <c r="DN138" s="199"/>
      <c r="DO138" s="199"/>
      <c r="DP138" s="199"/>
      <c r="DQ138" s="199"/>
      <c r="DR138" s="199"/>
      <c r="DS138" s="193" t="str">
        <f t="shared" ref="DS138:DS201" si="54">IFERROR(AVERAGE(DM138:DR138),"")</f>
        <v/>
      </c>
      <c r="DT138" s="194" t="str">
        <f t="shared" ref="DT138:DT201" si="55">IF(OR(C138="",E138=""),"",SUM(E138:J138,L138:Q138,S138:X138,Z138:AE138,AG138:AL138,AN138:AS138,AU138:AZ138,BB138:BG138,BI138:BN138,BP138:BU138,BW138:CB138,CD138:CI138,CK138:CP138,CR138:CW138,CY138:DD138,DF138:DK138,DM138:DR138))</f>
        <v/>
      </c>
      <c r="DU138" s="195" t="str">
        <f t="shared" ref="DU138:DU201" si="56">IF(OR(C138="",E138=""),"",AVERAGE(E138:J138,L138:Q138,S138:X138,Z138:AE138,AG138:AL138,AN138:AS138,AU138:AZ138,BB138:BG138,BI138:BN138,BP138:BU138,BW138:CB138,CD138:CI138,CK138:CP138,CR138:CW138,CY138:DD138,DF138:DK138,DM138:DR138))</f>
        <v/>
      </c>
      <c r="DV138" s="196" t="str">
        <f>IF(OR(C138="",E138=""),"",RANK(DT138,$DT$9:$DT$408)+COUNTIF(DT$9:DT138,DT138)-1)</f>
        <v/>
      </c>
      <c r="DW138" s="173"/>
    </row>
    <row r="139" spans="1:127" ht="20.100000000000001" customHeight="1">
      <c r="A139" s="173"/>
      <c r="B139" s="190" t="str">
        <f>BIODATA_SISWA!B140</f>
        <v/>
      </c>
      <c r="C139" s="191" t="str">
        <f>IF(BIODATA_SISWA!C140="","",BIODATA_SISWA!C140)</f>
        <v/>
      </c>
      <c r="D139" s="191" t="str">
        <f>IF(BIODATA_SISWA!L140="","",BIODATA_SISWA!L140)</f>
        <v/>
      </c>
      <c r="E139" s="199"/>
      <c r="F139" s="199"/>
      <c r="G139" s="199"/>
      <c r="H139" s="199"/>
      <c r="I139" s="199"/>
      <c r="J139" s="199"/>
      <c r="K139" s="193" t="str">
        <f t="shared" si="38"/>
        <v/>
      </c>
      <c r="L139" s="199"/>
      <c r="M139" s="199"/>
      <c r="N139" s="199"/>
      <c r="O139" s="199"/>
      <c r="P139" s="199"/>
      <c r="Q139" s="199"/>
      <c r="R139" s="193" t="str">
        <f t="shared" si="39"/>
        <v/>
      </c>
      <c r="S139" s="199"/>
      <c r="T139" s="199"/>
      <c r="U139" s="199"/>
      <c r="V139" s="199"/>
      <c r="W139" s="199"/>
      <c r="X139" s="199"/>
      <c r="Y139" s="193" t="str">
        <f t="shared" si="40"/>
        <v/>
      </c>
      <c r="Z139" s="199"/>
      <c r="AA139" s="199"/>
      <c r="AB139" s="199"/>
      <c r="AC139" s="199"/>
      <c r="AD139" s="199"/>
      <c r="AE139" s="199"/>
      <c r="AF139" s="193" t="str">
        <f t="shared" si="41"/>
        <v/>
      </c>
      <c r="AG139" s="199"/>
      <c r="AH139" s="199"/>
      <c r="AI139" s="199"/>
      <c r="AJ139" s="199"/>
      <c r="AK139" s="199"/>
      <c r="AL139" s="199"/>
      <c r="AM139" s="193" t="str">
        <f t="shared" si="42"/>
        <v/>
      </c>
      <c r="AN139" s="199"/>
      <c r="AO139" s="199"/>
      <c r="AP139" s="199"/>
      <c r="AQ139" s="199"/>
      <c r="AR139" s="199"/>
      <c r="AS139" s="199"/>
      <c r="AT139" s="193" t="str">
        <f t="shared" si="43"/>
        <v/>
      </c>
      <c r="AU139" s="199"/>
      <c r="AV139" s="199"/>
      <c r="AW139" s="199"/>
      <c r="AX139" s="199"/>
      <c r="AY139" s="199"/>
      <c r="AZ139" s="199"/>
      <c r="BA139" s="193" t="str">
        <f t="shared" si="44"/>
        <v/>
      </c>
      <c r="BB139" s="199"/>
      <c r="BC139" s="199"/>
      <c r="BD139" s="199"/>
      <c r="BE139" s="199"/>
      <c r="BF139" s="199"/>
      <c r="BG139" s="199"/>
      <c r="BH139" s="193" t="str">
        <f t="shared" si="45"/>
        <v/>
      </c>
      <c r="BI139" s="199"/>
      <c r="BJ139" s="199"/>
      <c r="BK139" s="199"/>
      <c r="BL139" s="199"/>
      <c r="BM139" s="199"/>
      <c r="BN139" s="199"/>
      <c r="BO139" s="193" t="str">
        <f t="shared" si="46"/>
        <v/>
      </c>
      <c r="BP139" s="199"/>
      <c r="BQ139" s="199"/>
      <c r="BR139" s="199"/>
      <c r="BS139" s="199"/>
      <c r="BT139" s="199"/>
      <c r="BU139" s="199"/>
      <c r="BV139" s="193" t="str">
        <f t="shared" si="47"/>
        <v/>
      </c>
      <c r="BW139" s="199"/>
      <c r="BX139" s="199"/>
      <c r="BY139" s="199"/>
      <c r="BZ139" s="199"/>
      <c r="CA139" s="199"/>
      <c r="CB139" s="199"/>
      <c r="CC139" s="193" t="str">
        <f t="shared" si="48"/>
        <v/>
      </c>
      <c r="CD139" s="199"/>
      <c r="CE139" s="199"/>
      <c r="CF139" s="199"/>
      <c r="CG139" s="199"/>
      <c r="CH139" s="199"/>
      <c r="CI139" s="199"/>
      <c r="CJ139" s="193" t="str">
        <f t="shared" si="49"/>
        <v/>
      </c>
      <c r="CK139" s="199"/>
      <c r="CL139" s="199"/>
      <c r="CM139" s="199"/>
      <c r="CN139" s="199"/>
      <c r="CO139" s="199"/>
      <c r="CP139" s="199"/>
      <c r="CQ139" s="193" t="str">
        <f t="shared" si="50"/>
        <v/>
      </c>
      <c r="CR139" s="199"/>
      <c r="CS139" s="199"/>
      <c r="CT139" s="199"/>
      <c r="CU139" s="199"/>
      <c r="CV139" s="199"/>
      <c r="CW139" s="199"/>
      <c r="CX139" s="193" t="str">
        <f t="shared" si="51"/>
        <v/>
      </c>
      <c r="CY139" s="199"/>
      <c r="CZ139" s="199"/>
      <c r="DA139" s="199"/>
      <c r="DB139" s="199"/>
      <c r="DC139" s="199"/>
      <c r="DD139" s="199"/>
      <c r="DE139" s="193" t="str">
        <f t="shared" si="52"/>
        <v/>
      </c>
      <c r="DF139" s="199"/>
      <c r="DG139" s="199"/>
      <c r="DH139" s="199"/>
      <c r="DI139" s="199"/>
      <c r="DJ139" s="199"/>
      <c r="DK139" s="199"/>
      <c r="DL139" s="193" t="str">
        <f t="shared" si="53"/>
        <v/>
      </c>
      <c r="DM139" s="199"/>
      <c r="DN139" s="199"/>
      <c r="DO139" s="199"/>
      <c r="DP139" s="199"/>
      <c r="DQ139" s="199"/>
      <c r="DR139" s="199"/>
      <c r="DS139" s="193" t="str">
        <f t="shared" si="54"/>
        <v/>
      </c>
      <c r="DT139" s="194" t="str">
        <f t="shared" si="55"/>
        <v/>
      </c>
      <c r="DU139" s="195" t="str">
        <f t="shared" si="56"/>
        <v/>
      </c>
      <c r="DV139" s="196" t="str">
        <f>IF(OR(C139="",E139=""),"",RANK(DT139,$DT$9:$DT$408)+COUNTIF(DT$9:DT139,DT139)-1)</f>
        <v/>
      </c>
      <c r="DW139" s="173"/>
    </row>
    <row r="140" spans="1:127" ht="20.100000000000001" customHeight="1">
      <c r="A140" s="173"/>
      <c r="B140" s="190" t="str">
        <f>BIODATA_SISWA!B141</f>
        <v/>
      </c>
      <c r="C140" s="191" t="str">
        <f>IF(BIODATA_SISWA!C141="","",BIODATA_SISWA!C141)</f>
        <v/>
      </c>
      <c r="D140" s="191" t="str">
        <f>IF(BIODATA_SISWA!L141="","",BIODATA_SISWA!L141)</f>
        <v/>
      </c>
      <c r="E140" s="199"/>
      <c r="F140" s="199"/>
      <c r="G140" s="199"/>
      <c r="H140" s="199"/>
      <c r="I140" s="199"/>
      <c r="J140" s="199"/>
      <c r="K140" s="193" t="str">
        <f t="shared" si="38"/>
        <v/>
      </c>
      <c r="L140" s="199"/>
      <c r="M140" s="199"/>
      <c r="N140" s="199"/>
      <c r="O140" s="199"/>
      <c r="P140" s="199"/>
      <c r="Q140" s="199"/>
      <c r="R140" s="193" t="str">
        <f t="shared" si="39"/>
        <v/>
      </c>
      <c r="S140" s="199"/>
      <c r="T140" s="199"/>
      <c r="U140" s="199"/>
      <c r="V140" s="199"/>
      <c r="W140" s="199"/>
      <c r="X140" s="199"/>
      <c r="Y140" s="193" t="str">
        <f t="shared" si="40"/>
        <v/>
      </c>
      <c r="Z140" s="199"/>
      <c r="AA140" s="199"/>
      <c r="AB140" s="199"/>
      <c r="AC140" s="199"/>
      <c r="AD140" s="199"/>
      <c r="AE140" s="199"/>
      <c r="AF140" s="193" t="str">
        <f t="shared" si="41"/>
        <v/>
      </c>
      <c r="AG140" s="199"/>
      <c r="AH140" s="199"/>
      <c r="AI140" s="199"/>
      <c r="AJ140" s="199"/>
      <c r="AK140" s="199"/>
      <c r="AL140" s="199"/>
      <c r="AM140" s="193" t="str">
        <f t="shared" si="42"/>
        <v/>
      </c>
      <c r="AN140" s="199"/>
      <c r="AO140" s="199"/>
      <c r="AP140" s="199"/>
      <c r="AQ140" s="199"/>
      <c r="AR140" s="199"/>
      <c r="AS140" s="199"/>
      <c r="AT140" s="193" t="str">
        <f t="shared" si="43"/>
        <v/>
      </c>
      <c r="AU140" s="199"/>
      <c r="AV140" s="199"/>
      <c r="AW140" s="199"/>
      <c r="AX140" s="199"/>
      <c r="AY140" s="199"/>
      <c r="AZ140" s="199"/>
      <c r="BA140" s="193" t="str">
        <f t="shared" si="44"/>
        <v/>
      </c>
      <c r="BB140" s="199"/>
      <c r="BC140" s="199"/>
      <c r="BD140" s="199"/>
      <c r="BE140" s="199"/>
      <c r="BF140" s="199"/>
      <c r="BG140" s="199"/>
      <c r="BH140" s="193" t="str">
        <f t="shared" si="45"/>
        <v/>
      </c>
      <c r="BI140" s="199"/>
      <c r="BJ140" s="199"/>
      <c r="BK140" s="199"/>
      <c r="BL140" s="199"/>
      <c r="BM140" s="199"/>
      <c r="BN140" s="199"/>
      <c r="BO140" s="193" t="str">
        <f t="shared" si="46"/>
        <v/>
      </c>
      <c r="BP140" s="199"/>
      <c r="BQ140" s="199"/>
      <c r="BR140" s="199"/>
      <c r="BS140" s="199"/>
      <c r="BT140" s="199"/>
      <c r="BU140" s="199"/>
      <c r="BV140" s="193" t="str">
        <f t="shared" si="47"/>
        <v/>
      </c>
      <c r="BW140" s="199"/>
      <c r="BX140" s="199"/>
      <c r="BY140" s="199"/>
      <c r="BZ140" s="199"/>
      <c r="CA140" s="199"/>
      <c r="CB140" s="199"/>
      <c r="CC140" s="193" t="str">
        <f t="shared" si="48"/>
        <v/>
      </c>
      <c r="CD140" s="199"/>
      <c r="CE140" s="199"/>
      <c r="CF140" s="199"/>
      <c r="CG140" s="199"/>
      <c r="CH140" s="199"/>
      <c r="CI140" s="199"/>
      <c r="CJ140" s="193" t="str">
        <f t="shared" si="49"/>
        <v/>
      </c>
      <c r="CK140" s="199"/>
      <c r="CL140" s="199"/>
      <c r="CM140" s="199"/>
      <c r="CN140" s="199"/>
      <c r="CO140" s="199"/>
      <c r="CP140" s="199"/>
      <c r="CQ140" s="193" t="str">
        <f t="shared" si="50"/>
        <v/>
      </c>
      <c r="CR140" s="199"/>
      <c r="CS140" s="199"/>
      <c r="CT140" s="199"/>
      <c r="CU140" s="199"/>
      <c r="CV140" s="199"/>
      <c r="CW140" s="199"/>
      <c r="CX140" s="193" t="str">
        <f t="shared" si="51"/>
        <v/>
      </c>
      <c r="CY140" s="199"/>
      <c r="CZ140" s="199"/>
      <c r="DA140" s="199"/>
      <c r="DB140" s="199"/>
      <c r="DC140" s="199"/>
      <c r="DD140" s="199"/>
      <c r="DE140" s="193" t="str">
        <f t="shared" si="52"/>
        <v/>
      </c>
      <c r="DF140" s="199"/>
      <c r="DG140" s="199"/>
      <c r="DH140" s="199"/>
      <c r="DI140" s="199"/>
      <c r="DJ140" s="199"/>
      <c r="DK140" s="199"/>
      <c r="DL140" s="193" t="str">
        <f t="shared" si="53"/>
        <v/>
      </c>
      <c r="DM140" s="199"/>
      <c r="DN140" s="199"/>
      <c r="DO140" s="199"/>
      <c r="DP140" s="199"/>
      <c r="DQ140" s="199"/>
      <c r="DR140" s="199"/>
      <c r="DS140" s="193" t="str">
        <f t="shared" si="54"/>
        <v/>
      </c>
      <c r="DT140" s="194" t="str">
        <f t="shared" si="55"/>
        <v/>
      </c>
      <c r="DU140" s="195" t="str">
        <f t="shared" si="56"/>
        <v/>
      </c>
      <c r="DV140" s="196" t="str">
        <f>IF(OR(C140="",E140=""),"",RANK(DT140,$DT$9:$DT$408)+COUNTIF(DT$9:DT140,DT140)-1)</f>
        <v/>
      </c>
      <c r="DW140" s="173"/>
    </row>
    <row r="141" spans="1:127" ht="20.100000000000001" customHeight="1">
      <c r="A141" s="173"/>
      <c r="B141" s="190" t="str">
        <f>BIODATA_SISWA!B142</f>
        <v/>
      </c>
      <c r="C141" s="191" t="str">
        <f>IF(BIODATA_SISWA!C142="","",BIODATA_SISWA!C142)</f>
        <v/>
      </c>
      <c r="D141" s="191" t="str">
        <f>IF(BIODATA_SISWA!L142="","",BIODATA_SISWA!L142)</f>
        <v/>
      </c>
      <c r="E141" s="199"/>
      <c r="F141" s="199"/>
      <c r="G141" s="199"/>
      <c r="H141" s="199"/>
      <c r="I141" s="199"/>
      <c r="J141" s="199"/>
      <c r="K141" s="193" t="str">
        <f t="shared" si="38"/>
        <v/>
      </c>
      <c r="L141" s="199"/>
      <c r="M141" s="199"/>
      <c r="N141" s="199"/>
      <c r="O141" s="199"/>
      <c r="P141" s="199"/>
      <c r="Q141" s="199"/>
      <c r="R141" s="193" t="str">
        <f t="shared" si="39"/>
        <v/>
      </c>
      <c r="S141" s="199"/>
      <c r="T141" s="199"/>
      <c r="U141" s="199"/>
      <c r="V141" s="199"/>
      <c r="W141" s="199"/>
      <c r="X141" s="199"/>
      <c r="Y141" s="193" t="str">
        <f t="shared" si="40"/>
        <v/>
      </c>
      <c r="Z141" s="199"/>
      <c r="AA141" s="199"/>
      <c r="AB141" s="199"/>
      <c r="AC141" s="199"/>
      <c r="AD141" s="199"/>
      <c r="AE141" s="199"/>
      <c r="AF141" s="193" t="str">
        <f t="shared" si="41"/>
        <v/>
      </c>
      <c r="AG141" s="199"/>
      <c r="AH141" s="199"/>
      <c r="AI141" s="199"/>
      <c r="AJ141" s="199"/>
      <c r="AK141" s="199"/>
      <c r="AL141" s="199"/>
      <c r="AM141" s="193" t="str">
        <f t="shared" si="42"/>
        <v/>
      </c>
      <c r="AN141" s="199"/>
      <c r="AO141" s="199"/>
      <c r="AP141" s="199"/>
      <c r="AQ141" s="199"/>
      <c r="AR141" s="199"/>
      <c r="AS141" s="199"/>
      <c r="AT141" s="193" t="str">
        <f t="shared" si="43"/>
        <v/>
      </c>
      <c r="AU141" s="199"/>
      <c r="AV141" s="199"/>
      <c r="AW141" s="199"/>
      <c r="AX141" s="199"/>
      <c r="AY141" s="199"/>
      <c r="AZ141" s="199"/>
      <c r="BA141" s="193" t="str">
        <f t="shared" si="44"/>
        <v/>
      </c>
      <c r="BB141" s="199"/>
      <c r="BC141" s="199"/>
      <c r="BD141" s="199"/>
      <c r="BE141" s="199"/>
      <c r="BF141" s="199"/>
      <c r="BG141" s="199"/>
      <c r="BH141" s="193" t="str">
        <f t="shared" si="45"/>
        <v/>
      </c>
      <c r="BI141" s="199"/>
      <c r="BJ141" s="199"/>
      <c r="BK141" s="199"/>
      <c r="BL141" s="199"/>
      <c r="BM141" s="199"/>
      <c r="BN141" s="199"/>
      <c r="BO141" s="193" t="str">
        <f t="shared" si="46"/>
        <v/>
      </c>
      <c r="BP141" s="199"/>
      <c r="BQ141" s="199"/>
      <c r="BR141" s="199"/>
      <c r="BS141" s="199"/>
      <c r="BT141" s="199"/>
      <c r="BU141" s="199"/>
      <c r="BV141" s="193" t="str">
        <f t="shared" si="47"/>
        <v/>
      </c>
      <c r="BW141" s="199"/>
      <c r="BX141" s="199"/>
      <c r="BY141" s="199"/>
      <c r="BZ141" s="199"/>
      <c r="CA141" s="199"/>
      <c r="CB141" s="199"/>
      <c r="CC141" s="193" t="str">
        <f t="shared" si="48"/>
        <v/>
      </c>
      <c r="CD141" s="199"/>
      <c r="CE141" s="199"/>
      <c r="CF141" s="199"/>
      <c r="CG141" s="199"/>
      <c r="CH141" s="199"/>
      <c r="CI141" s="199"/>
      <c r="CJ141" s="193" t="str">
        <f t="shared" si="49"/>
        <v/>
      </c>
      <c r="CK141" s="199"/>
      <c r="CL141" s="199"/>
      <c r="CM141" s="199"/>
      <c r="CN141" s="199"/>
      <c r="CO141" s="199"/>
      <c r="CP141" s="199"/>
      <c r="CQ141" s="193" t="str">
        <f t="shared" si="50"/>
        <v/>
      </c>
      <c r="CR141" s="199"/>
      <c r="CS141" s="199"/>
      <c r="CT141" s="199"/>
      <c r="CU141" s="199"/>
      <c r="CV141" s="199"/>
      <c r="CW141" s="199"/>
      <c r="CX141" s="193" t="str">
        <f t="shared" si="51"/>
        <v/>
      </c>
      <c r="CY141" s="199"/>
      <c r="CZ141" s="199"/>
      <c r="DA141" s="199"/>
      <c r="DB141" s="199"/>
      <c r="DC141" s="199"/>
      <c r="DD141" s="199"/>
      <c r="DE141" s="193" t="str">
        <f t="shared" si="52"/>
        <v/>
      </c>
      <c r="DF141" s="199"/>
      <c r="DG141" s="199"/>
      <c r="DH141" s="199"/>
      <c r="DI141" s="199"/>
      <c r="DJ141" s="199"/>
      <c r="DK141" s="199"/>
      <c r="DL141" s="193" t="str">
        <f t="shared" si="53"/>
        <v/>
      </c>
      <c r="DM141" s="199"/>
      <c r="DN141" s="199"/>
      <c r="DO141" s="199"/>
      <c r="DP141" s="199"/>
      <c r="DQ141" s="199"/>
      <c r="DR141" s="199"/>
      <c r="DS141" s="193" t="str">
        <f t="shared" si="54"/>
        <v/>
      </c>
      <c r="DT141" s="194" t="str">
        <f t="shared" si="55"/>
        <v/>
      </c>
      <c r="DU141" s="195" t="str">
        <f t="shared" si="56"/>
        <v/>
      </c>
      <c r="DV141" s="196" t="str">
        <f>IF(OR(C141="",E141=""),"",RANK(DT141,$DT$9:$DT$408)+COUNTIF(DT$9:DT141,DT141)-1)</f>
        <v/>
      </c>
      <c r="DW141" s="173"/>
    </row>
    <row r="142" spans="1:127" ht="20.100000000000001" customHeight="1">
      <c r="A142" s="173"/>
      <c r="B142" s="190" t="str">
        <f>BIODATA_SISWA!B143</f>
        <v/>
      </c>
      <c r="C142" s="191" t="str">
        <f>IF(BIODATA_SISWA!C143="","",BIODATA_SISWA!C143)</f>
        <v/>
      </c>
      <c r="D142" s="191" t="str">
        <f>IF(BIODATA_SISWA!L143="","",BIODATA_SISWA!L143)</f>
        <v/>
      </c>
      <c r="E142" s="199"/>
      <c r="F142" s="199"/>
      <c r="G142" s="199"/>
      <c r="H142" s="199"/>
      <c r="I142" s="199"/>
      <c r="J142" s="199"/>
      <c r="K142" s="193" t="str">
        <f t="shared" si="38"/>
        <v/>
      </c>
      <c r="L142" s="199"/>
      <c r="M142" s="199"/>
      <c r="N142" s="199"/>
      <c r="O142" s="199"/>
      <c r="P142" s="199"/>
      <c r="Q142" s="199"/>
      <c r="R142" s="193" t="str">
        <f t="shared" si="39"/>
        <v/>
      </c>
      <c r="S142" s="199"/>
      <c r="T142" s="199"/>
      <c r="U142" s="199"/>
      <c r="V142" s="199"/>
      <c r="W142" s="199"/>
      <c r="X142" s="199"/>
      <c r="Y142" s="193" t="str">
        <f t="shared" si="40"/>
        <v/>
      </c>
      <c r="Z142" s="199"/>
      <c r="AA142" s="199"/>
      <c r="AB142" s="199"/>
      <c r="AC142" s="199"/>
      <c r="AD142" s="199"/>
      <c r="AE142" s="199"/>
      <c r="AF142" s="193" t="str">
        <f t="shared" si="41"/>
        <v/>
      </c>
      <c r="AG142" s="199"/>
      <c r="AH142" s="199"/>
      <c r="AI142" s="199"/>
      <c r="AJ142" s="199"/>
      <c r="AK142" s="199"/>
      <c r="AL142" s="199"/>
      <c r="AM142" s="193" t="str">
        <f t="shared" si="42"/>
        <v/>
      </c>
      <c r="AN142" s="199"/>
      <c r="AO142" s="199"/>
      <c r="AP142" s="199"/>
      <c r="AQ142" s="199"/>
      <c r="AR142" s="199"/>
      <c r="AS142" s="199"/>
      <c r="AT142" s="193" t="str">
        <f t="shared" si="43"/>
        <v/>
      </c>
      <c r="AU142" s="199"/>
      <c r="AV142" s="199"/>
      <c r="AW142" s="199"/>
      <c r="AX142" s="199"/>
      <c r="AY142" s="199"/>
      <c r="AZ142" s="199"/>
      <c r="BA142" s="193" t="str">
        <f t="shared" si="44"/>
        <v/>
      </c>
      <c r="BB142" s="199"/>
      <c r="BC142" s="199"/>
      <c r="BD142" s="199"/>
      <c r="BE142" s="199"/>
      <c r="BF142" s="199"/>
      <c r="BG142" s="199"/>
      <c r="BH142" s="193" t="str">
        <f t="shared" si="45"/>
        <v/>
      </c>
      <c r="BI142" s="199"/>
      <c r="BJ142" s="199"/>
      <c r="BK142" s="199"/>
      <c r="BL142" s="199"/>
      <c r="BM142" s="199"/>
      <c r="BN142" s="199"/>
      <c r="BO142" s="193" t="str">
        <f t="shared" si="46"/>
        <v/>
      </c>
      <c r="BP142" s="199"/>
      <c r="BQ142" s="199"/>
      <c r="BR142" s="199"/>
      <c r="BS142" s="199"/>
      <c r="BT142" s="199"/>
      <c r="BU142" s="199"/>
      <c r="BV142" s="193" t="str">
        <f t="shared" si="47"/>
        <v/>
      </c>
      <c r="BW142" s="199"/>
      <c r="BX142" s="199"/>
      <c r="BY142" s="199"/>
      <c r="BZ142" s="199"/>
      <c r="CA142" s="199"/>
      <c r="CB142" s="199"/>
      <c r="CC142" s="193" t="str">
        <f t="shared" si="48"/>
        <v/>
      </c>
      <c r="CD142" s="199"/>
      <c r="CE142" s="199"/>
      <c r="CF142" s="199"/>
      <c r="CG142" s="199"/>
      <c r="CH142" s="199"/>
      <c r="CI142" s="199"/>
      <c r="CJ142" s="193" t="str">
        <f t="shared" si="49"/>
        <v/>
      </c>
      <c r="CK142" s="199"/>
      <c r="CL142" s="199"/>
      <c r="CM142" s="199"/>
      <c r="CN142" s="199"/>
      <c r="CO142" s="199"/>
      <c r="CP142" s="199"/>
      <c r="CQ142" s="193" t="str">
        <f t="shared" si="50"/>
        <v/>
      </c>
      <c r="CR142" s="199"/>
      <c r="CS142" s="199"/>
      <c r="CT142" s="199"/>
      <c r="CU142" s="199"/>
      <c r="CV142" s="199"/>
      <c r="CW142" s="199"/>
      <c r="CX142" s="193" t="str">
        <f t="shared" si="51"/>
        <v/>
      </c>
      <c r="CY142" s="199"/>
      <c r="CZ142" s="199"/>
      <c r="DA142" s="199"/>
      <c r="DB142" s="199"/>
      <c r="DC142" s="199"/>
      <c r="DD142" s="199"/>
      <c r="DE142" s="193" t="str">
        <f t="shared" si="52"/>
        <v/>
      </c>
      <c r="DF142" s="199"/>
      <c r="DG142" s="199"/>
      <c r="DH142" s="199"/>
      <c r="DI142" s="199"/>
      <c r="DJ142" s="199"/>
      <c r="DK142" s="199"/>
      <c r="DL142" s="193" t="str">
        <f t="shared" si="53"/>
        <v/>
      </c>
      <c r="DM142" s="199"/>
      <c r="DN142" s="199"/>
      <c r="DO142" s="199"/>
      <c r="DP142" s="199"/>
      <c r="DQ142" s="199"/>
      <c r="DR142" s="199"/>
      <c r="DS142" s="193" t="str">
        <f t="shared" si="54"/>
        <v/>
      </c>
      <c r="DT142" s="194" t="str">
        <f t="shared" si="55"/>
        <v/>
      </c>
      <c r="DU142" s="195" t="str">
        <f t="shared" si="56"/>
        <v/>
      </c>
      <c r="DV142" s="196" t="str">
        <f>IF(OR(C142="",E142=""),"",RANK(DT142,$DT$9:$DT$408)+COUNTIF(DT$9:DT142,DT142)-1)</f>
        <v/>
      </c>
      <c r="DW142" s="173"/>
    </row>
    <row r="143" spans="1:127" ht="20.100000000000001" customHeight="1">
      <c r="A143" s="173"/>
      <c r="B143" s="190" t="str">
        <f>BIODATA_SISWA!B144</f>
        <v/>
      </c>
      <c r="C143" s="191" t="str">
        <f>IF(BIODATA_SISWA!C144="","",BIODATA_SISWA!C144)</f>
        <v/>
      </c>
      <c r="D143" s="191" t="str">
        <f>IF(BIODATA_SISWA!L144="","",BIODATA_SISWA!L144)</f>
        <v/>
      </c>
      <c r="E143" s="199"/>
      <c r="F143" s="199"/>
      <c r="G143" s="199"/>
      <c r="H143" s="199"/>
      <c r="I143" s="199"/>
      <c r="J143" s="199"/>
      <c r="K143" s="193" t="str">
        <f t="shared" si="38"/>
        <v/>
      </c>
      <c r="L143" s="199"/>
      <c r="M143" s="199"/>
      <c r="N143" s="199"/>
      <c r="O143" s="199"/>
      <c r="P143" s="199"/>
      <c r="Q143" s="199"/>
      <c r="R143" s="193" t="str">
        <f t="shared" si="39"/>
        <v/>
      </c>
      <c r="S143" s="199"/>
      <c r="T143" s="199"/>
      <c r="U143" s="199"/>
      <c r="V143" s="199"/>
      <c r="W143" s="199"/>
      <c r="X143" s="199"/>
      <c r="Y143" s="193" t="str">
        <f t="shared" si="40"/>
        <v/>
      </c>
      <c r="Z143" s="199"/>
      <c r="AA143" s="199"/>
      <c r="AB143" s="199"/>
      <c r="AC143" s="199"/>
      <c r="AD143" s="199"/>
      <c r="AE143" s="199"/>
      <c r="AF143" s="193" t="str">
        <f t="shared" si="41"/>
        <v/>
      </c>
      <c r="AG143" s="199"/>
      <c r="AH143" s="199"/>
      <c r="AI143" s="199"/>
      <c r="AJ143" s="199"/>
      <c r="AK143" s="199"/>
      <c r="AL143" s="199"/>
      <c r="AM143" s="193" t="str">
        <f t="shared" si="42"/>
        <v/>
      </c>
      <c r="AN143" s="199"/>
      <c r="AO143" s="199"/>
      <c r="AP143" s="199"/>
      <c r="AQ143" s="199"/>
      <c r="AR143" s="199"/>
      <c r="AS143" s="199"/>
      <c r="AT143" s="193" t="str">
        <f t="shared" si="43"/>
        <v/>
      </c>
      <c r="AU143" s="199"/>
      <c r="AV143" s="199"/>
      <c r="AW143" s="199"/>
      <c r="AX143" s="199"/>
      <c r="AY143" s="199"/>
      <c r="AZ143" s="199"/>
      <c r="BA143" s="193" t="str">
        <f t="shared" si="44"/>
        <v/>
      </c>
      <c r="BB143" s="199"/>
      <c r="BC143" s="199"/>
      <c r="BD143" s="199"/>
      <c r="BE143" s="199"/>
      <c r="BF143" s="199"/>
      <c r="BG143" s="199"/>
      <c r="BH143" s="193" t="str">
        <f t="shared" si="45"/>
        <v/>
      </c>
      <c r="BI143" s="199"/>
      <c r="BJ143" s="199"/>
      <c r="BK143" s="199"/>
      <c r="BL143" s="199"/>
      <c r="BM143" s="199"/>
      <c r="BN143" s="199"/>
      <c r="BO143" s="193" t="str">
        <f t="shared" si="46"/>
        <v/>
      </c>
      <c r="BP143" s="199"/>
      <c r="BQ143" s="199"/>
      <c r="BR143" s="199"/>
      <c r="BS143" s="199"/>
      <c r="BT143" s="199"/>
      <c r="BU143" s="199"/>
      <c r="BV143" s="193" t="str">
        <f t="shared" si="47"/>
        <v/>
      </c>
      <c r="BW143" s="199"/>
      <c r="BX143" s="199"/>
      <c r="BY143" s="199"/>
      <c r="BZ143" s="199"/>
      <c r="CA143" s="199"/>
      <c r="CB143" s="199"/>
      <c r="CC143" s="193" t="str">
        <f t="shared" si="48"/>
        <v/>
      </c>
      <c r="CD143" s="199"/>
      <c r="CE143" s="199"/>
      <c r="CF143" s="199"/>
      <c r="CG143" s="199"/>
      <c r="CH143" s="199"/>
      <c r="CI143" s="199"/>
      <c r="CJ143" s="193" t="str">
        <f t="shared" si="49"/>
        <v/>
      </c>
      <c r="CK143" s="199"/>
      <c r="CL143" s="199"/>
      <c r="CM143" s="199"/>
      <c r="CN143" s="199"/>
      <c r="CO143" s="199"/>
      <c r="CP143" s="199"/>
      <c r="CQ143" s="193" t="str">
        <f t="shared" si="50"/>
        <v/>
      </c>
      <c r="CR143" s="199"/>
      <c r="CS143" s="199"/>
      <c r="CT143" s="199"/>
      <c r="CU143" s="199"/>
      <c r="CV143" s="199"/>
      <c r="CW143" s="199"/>
      <c r="CX143" s="193" t="str">
        <f t="shared" si="51"/>
        <v/>
      </c>
      <c r="CY143" s="199"/>
      <c r="CZ143" s="199"/>
      <c r="DA143" s="199"/>
      <c r="DB143" s="199"/>
      <c r="DC143" s="199"/>
      <c r="DD143" s="199"/>
      <c r="DE143" s="193" t="str">
        <f t="shared" si="52"/>
        <v/>
      </c>
      <c r="DF143" s="199"/>
      <c r="DG143" s="199"/>
      <c r="DH143" s="199"/>
      <c r="DI143" s="199"/>
      <c r="DJ143" s="199"/>
      <c r="DK143" s="199"/>
      <c r="DL143" s="193" t="str">
        <f t="shared" si="53"/>
        <v/>
      </c>
      <c r="DM143" s="199"/>
      <c r="DN143" s="199"/>
      <c r="DO143" s="199"/>
      <c r="DP143" s="199"/>
      <c r="DQ143" s="199"/>
      <c r="DR143" s="199"/>
      <c r="DS143" s="193" t="str">
        <f t="shared" si="54"/>
        <v/>
      </c>
      <c r="DT143" s="194" t="str">
        <f t="shared" si="55"/>
        <v/>
      </c>
      <c r="DU143" s="195" t="str">
        <f t="shared" si="56"/>
        <v/>
      </c>
      <c r="DV143" s="196" t="str">
        <f>IF(OR(C143="",E143=""),"",RANK(DT143,$DT$9:$DT$408)+COUNTIF(DT$9:DT143,DT143)-1)</f>
        <v/>
      </c>
      <c r="DW143" s="173"/>
    </row>
    <row r="144" spans="1:127" ht="20.100000000000001" customHeight="1">
      <c r="A144" s="173"/>
      <c r="B144" s="190" t="str">
        <f>BIODATA_SISWA!B145</f>
        <v/>
      </c>
      <c r="C144" s="191" t="str">
        <f>IF(BIODATA_SISWA!C145="","",BIODATA_SISWA!C145)</f>
        <v/>
      </c>
      <c r="D144" s="191" t="str">
        <f>IF(BIODATA_SISWA!L145="","",BIODATA_SISWA!L145)</f>
        <v/>
      </c>
      <c r="E144" s="199"/>
      <c r="F144" s="199"/>
      <c r="G144" s="199"/>
      <c r="H144" s="199"/>
      <c r="I144" s="199"/>
      <c r="J144" s="199"/>
      <c r="K144" s="193" t="str">
        <f t="shared" si="38"/>
        <v/>
      </c>
      <c r="L144" s="199"/>
      <c r="M144" s="199"/>
      <c r="N144" s="199"/>
      <c r="O144" s="199"/>
      <c r="P144" s="199"/>
      <c r="Q144" s="199"/>
      <c r="R144" s="193" t="str">
        <f t="shared" si="39"/>
        <v/>
      </c>
      <c r="S144" s="199"/>
      <c r="T144" s="199"/>
      <c r="U144" s="199"/>
      <c r="V144" s="199"/>
      <c r="W144" s="199"/>
      <c r="X144" s="199"/>
      <c r="Y144" s="193" t="str">
        <f t="shared" si="40"/>
        <v/>
      </c>
      <c r="Z144" s="199"/>
      <c r="AA144" s="199"/>
      <c r="AB144" s="199"/>
      <c r="AC144" s="199"/>
      <c r="AD144" s="199"/>
      <c r="AE144" s="199"/>
      <c r="AF144" s="193" t="str">
        <f t="shared" si="41"/>
        <v/>
      </c>
      <c r="AG144" s="199"/>
      <c r="AH144" s="199"/>
      <c r="AI144" s="199"/>
      <c r="AJ144" s="199"/>
      <c r="AK144" s="199"/>
      <c r="AL144" s="199"/>
      <c r="AM144" s="193" t="str">
        <f t="shared" si="42"/>
        <v/>
      </c>
      <c r="AN144" s="199"/>
      <c r="AO144" s="199"/>
      <c r="AP144" s="199"/>
      <c r="AQ144" s="199"/>
      <c r="AR144" s="199"/>
      <c r="AS144" s="199"/>
      <c r="AT144" s="193" t="str">
        <f t="shared" si="43"/>
        <v/>
      </c>
      <c r="AU144" s="199"/>
      <c r="AV144" s="199"/>
      <c r="AW144" s="199"/>
      <c r="AX144" s="199"/>
      <c r="AY144" s="199"/>
      <c r="AZ144" s="199"/>
      <c r="BA144" s="193" t="str">
        <f t="shared" si="44"/>
        <v/>
      </c>
      <c r="BB144" s="199"/>
      <c r="BC144" s="199"/>
      <c r="BD144" s="199"/>
      <c r="BE144" s="199"/>
      <c r="BF144" s="199"/>
      <c r="BG144" s="199"/>
      <c r="BH144" s="193" t="str">
        <f t="shared" si="45"/>
        <v/>
      </c>
      <c r="BI144" s="199"/>
      <c r="BJ144" s="199"/>
      <c r="BK144" s="199"/>
      <c r="BL144" s="199"/>
      <c r="BM144" s="199"/>
      <c r="BN144" s="199"/>
      <c r="BO144" s="193" t="str">
        <f t="shared" si="46"/>
        <v/>
      </c>
      <c r="BP144" s="199"/>
      <c r="BQ144" s="199"/>
      <c r="BR144" s="199"/>
      <c r="BS144" s="199"/>
      <c r="BT144" s="199"/>
      <c r="BU144" s="199"/>
      <c r="BV144" s="193" t="str">
        <f t="shared" si="47"/>
        <v/>
      </c>
      <c r="BW144" s="199"/>
      <c r="BX144" s="199"/>
      <c r="BY144" s="199"/>
      <c r="BZ144" s="199"/>
      <c r="CA144" s="199"/>
      <c r="CB144" s="199"/>
      <c r="CC144" s="193" t="str">
        <f t="shared" si="48"/>
        <v/>
      </c>
      <c r="CD144" s="199"/>
      <c r="CE144" s="199"/>
      <c r="CF144" s="199"/>
      <c r="CG144" s="199"/>
      <c r="CH144" s="199"/>
      <c r="CI144" s="199"/>
      <c r="CJ144" s="193" t="str">
        <f t="shared" si="49"/>
        <v/>
      </c>
      <c r="CK144" s="199"/>
      <c r="CL144" s="199"/>
      <c r="CM144" s="199"/>
      <c r="CN144" s="199"/>
      <c r="CO144" s="199"/>
      <c r="CP144" s="199"/>
      <c r="CQ144" s="193" t="str">
        <f t="shared" si="50"/>
        <v/>
      </c>
      <c r="CR144" s="199"/>
      <c r="CS144" s="199"/>
      <c r="CT144" s="199"/>
      <c r="CU144" s="199"/>
      <c r="CV144" s="199"/>
      <c r="CW144" s="199"/>
      <c r="CX144" s="193" t="str">
        <f t="shared" si="51"/>
        <v/>
      </c>
      <c r="CY144" s="199"/>
      <c r="CZ144" s="199"/>
      <c r="DA144" s="199"/>
      <c r="DB144" s="199"/>
      <c r="DC144" s="199"/>
      <c r="DD144" s="199"/>
      <c r="DE144" s="193" t="str">
        <f t="shared" si="52"/>
        <v/>
      </c>
      <c r="DF144" s="199"/>
      <c r="DG144" s="199"/>
      <c r="DH144" s="199"/>
      <c r="DI144" s="199"/>
      <c r="DJ144" s="199"/>
      <c r="DK144" s="199"/>
      <c r="DL144" s="193" t="str">
        <f t="shared" si="53"/>
        <v/>
      </c>
      <c r="DM144" s="199"/>
      <c r="DN144" s="199"/>
      <c r="DO144" s="199"/>
      <c r="DP144" s="199"/>
      <c r="DQ144" s="199"/>
      <c r="DR144" s="199"/>
      <c r="DS144" s="193" t="str">
        <f t="shared" si="54"/>
        <v/>
      </c>
      <c r="DT144" s="194" t="str">
        <f t="shared" si="55"/>
        <v/>
      </c>
      <c r="DU144" s="195" t="str">
        <f t="shared" si="56"/>
        <v/>
      </c>
      <c r="DV144" s="196" t="str">
        <f>IF(OR(C144="",E144=""),"",RANK(DT144,$DT$9:$DT$408)+COUNTIF(DT$9:DT144,DT144)-1)</f>
        <v/>
      </c>
      <c r="DW144" s="173"/>
    </row>
    <row r="145" spans="1:127" ht="20.100000000000001" customHeight="1">
      <c r="A145" s="173"/>
      <c r="B145" s="190" t="str">
        <f>BIODATA_SISWA!B146</f>
        <v/>
      </c>
      <c r="C145" s="191" t="str">
        <f>IF(BIODATA_SISWA!C146="","",BIODATA_SISWA!C146)</f>
        <v/>
      </c>
      <c r="D145" s="191" t="str">
        <f>IF(BIODATA_SISWA!L146="","",BIODATA_SISWA!L146)</f>
        <v/>
      </c>
      <c r="E145" s="199"/>
      <c r="F145" s="199"/>
      <c r="G145" s="199"/>
      <c r="H145" s="199"/>
      <c r="I145" s="199"/>
      <c r="J145" s="199"/>
      <c r="K145" s="193" t="str">
        <f t="shared" si="38"/>
        <v/>
      </c>
      <c r="L145" s="199"/>
      <c r="M145" s="199"/>
      <c r="N145" s="199"/>
      <c r="O145" s="199"/>
      <c r="P145" s="199"/>
      <c r="Q145" s="199"/>
      <c r="R145" s="193" t="str">
        <f t="shared" si="39"/>
        <v/>
      </c>
      <c r="S145" s="199"/>
      <c r="T145" s="199"/>
      <c r="U145" s="199"/>
      <c r="V145" s="199"/>
      <c r="W145" s="199"/>
      <c r="X145" s="199"/>
      <c r="Y145" s="193" t="str">
        <f t="shared" si="40"/>
        <v/>
      </c>
      <c r="Z145" s="199"/>
      <c r="AA145" s="199"/>
      <c r="AB145" s="199"/>
      <c r="AC145" s="199"/>
      <c r="AD145" s="199"/>
      <c r="AE145" s="199"/>
      <c r="AF145" s="193" t="str">
        <f t="shared" si="41"/>
        <v/>
      </c>
      <c r="AG145" s="199"/>
      <c r="AH145" s="199"/>
      <c r="AI145" s="199"/>
      <c r="AJ145" s="199"/>
      <c r="AK145" s="199"/>
      <c r="AL145" s="199"/>
      <c r="AM145" s="193" t="str">
        <f t="shared" si="42"/>
        <v/>
      </c>
      <c r="AN145" s="199"/>
      <c r="AO145" s="199"/>
      <c r="AP145" s="199"/>
      <c r="AQ145" s="199"/>
      <c r="AR145" s="199"/>
      <c r="AS145" s="199"/>
      <c r="AT145" s="193" t="str">
        <f t="shared" si="43"/>
        <v/>
      </c>
      <c r="AU145" s="199"/>
      <c r="AV145" s="199"/>
      <c r="AW145" s="199"/>
      <c r="AX145" s="199"/>
      <c r="AY145" s="199"/>
      <c r="AZ145" s="199"/>
      <c r="BA145" s="193" t="str">
        <f t="shared" si="44"/>
        <v/>
      </c>
      <c r="BB145" s="199"/>
      <c r="BC145" s="199"/>
      <c r="BD145" s="199"/>
      <c r="BE145" s="199"/>
      <c r="BF145" s="199"/>
      <c r="BG145" s="199"/>
      <c r="BH145" s="193" t="str">
        <f t="shared" si="45"/>
        <v/>
      </c>
      <c r="BI145" s="199"/>
      <c r="BJ145" s="199"/>
      <c r="BK145" s="199"/>
      <c r="BL145" s="199"/>
      <c r="BM145" s="199"/>
      <c r="BN145" s="199"/>
      <c r="BO145" s="193" t="str">
        <f t="shared" si="46"/>
        <v/>
      </c>
      <c r="BP145" s="199"/>
      <c r="BQ145" s="199"/>
      <c r="BR145" s="199"/>
      <c r="BS145" s="199"/>
      <c r="BT145" s="199"/>
      <c r="BU145" s="199"/>
      <c r="BV145" s="193" t="str">
        <f t="shared" si="47"/>
        <v/>
      </c>
      <c r="BW145" s="199"/>
      <c r="BX145" s="199"/>
      <c r="BY145" s="199"/>
      <c r="BZ145" s="199"/>
      <c r="CA145" s="199"/>
      <c r="CB145" s="199"/>
      <c r="CC145" s="193" t="str">
        <f t="shared" si="48"/>
        <v/>
      </c>
      <c r="CD145" s="199"/>
      <c r="CE145" s="199"/>
      <c r="CF145" s="199"/>
      <c r="CG145" s="199"/>
      <c r="CH145" s="199"/>
      <c r="CI145" s="199"/>
      <c r="CJ145" s="193" t="str">
        <f t="shared" si="49"/>
        <v/>
      </c>
      <c r="CK145" s="199"/>
      <c r="CL145" s="199"/>
      <c r="CM145" s="199"/>
      <c r="CN145" s="199"/>
      <c r="CO145" s="199"/>
      <c r="CP145" s="199"/>
      <c r="CQ145" s="193" t="str">
        <f t="shared" si="50"/>
        <v/>
      </c>
      <c r="CR145" s="199"/>
      <c r="CS145" s="199"/>
      <c r="CT145" s="199"/>
      <c r="CU145" s="199"/>
      <c r="CV145" s="199"/>
      <c r="CW145" s="199"/>
      <c r="CX145" s="193" t="str">
        <f t="shared" si="51"/>
        <v/>
      </c>
      <c r="CY145" s="199"/>
      <c r="CZ145" s="199"/>
      <c r="DA145" s="199"/>
      <c r="DB145" s="199"/>
      <c r="DC145" s="199"/>
      <c r="DD145" s="199"/>
      <c r="DE145" s="193" t="str">
        <f t="shared" si="52"/>
        <v/>
      </c>
      <c r="DF145" s="199"/>
      <c r="DG145" s="199"/>
      <c r="DH145" s="199"/>
      <c r="DI145" s="199"/>
      <c r="DJ145" s="199"/>
      <c r="DK145" s="199"/>
      <c r="DL145" s="193" t="str">
        <f t="shared" si="53"/>
        <v/>
      </c>
      <c r="DM145" s="199"/>
      <c r="DN145" s="199"/>
      <c r="DO145" s="199"/>
      <c r="DP145" s="199"/>
      <c r="DQ145" s="199"/>
      <c r="DR145" s="199"/>
      <c r="DS145" s="193" t="str">
        <f t="shared" si="54"/>
        <v/>
      </c>
      <c r="DT145" s="194" t="str">
        <f t="shared" si="55"/>
        <v/>
      </c>
      <c r="DU145" s="195" t="str">
        <f t="shared" si="56"/>
        <v/>
      </c>
      <c r="DV145" s="196" t="str">
        <f>IF(OR(C145="",E145=""),"",RANK(DT145,$DT$9:$DT$408)+COUNTIF(DT$9:DT145,DT145)-1)</f>
        <v/>
      </c>
      <c r="DW145" s="173"/>
    </row>
    <row r="146" spans="1:127" ht="20.100000000000001" customHeight="1">
      <c r="A146" s="173"/>
      <c r="B146" s="190" t="str">
        <f>BIODATA_SISWA!B147</f>
        <v/>
      </c>
      <c r="C146" s="191" t="str">
        <f>IF(BIODATA_SISWA!C147="","",BIODATA_SISWA!C147)</f>
        <v/>
      </c>
      <c r="D146" s="191" t="str">
        <f>IF(BIODATA_SISWA!L147="","",BIODATA_SISWA!L147)</f>
        <v/>
      </c>
      <c r="E146" s="199"/>
      <c r="F146" s="199"/>
      <c r="G146" s="199"/>
      <c r="H146" s="199"/>
      <c r="I146" s="199"/>
      <c r="J146" s="199"/>
      <c r="K146" s="193" t="str">
        <f t="shared" si="38"/>
        <v/>
      </c>
      <c r="L146" s="199"/>
      <c r="M146" s="199"/>
      <c r="N146" s="199"/>
      <c r="O146" s="199"/>
      <c r="P146" s="199"/>
      <c r="Q146" s="199"/>
      <c r="R146" s="193" t="str">
        <f t="shared" si="39"/>
        <v/>
      </c>
      <c r="S146" s="199"/>
      <c r="T146" s="199"/>
      <c r="U146" s="199"/>
      <c r="V146" s="199"/>
      <c r="W146" s="199"/>
      <c r="X146" s="199"/>
      <c r="Y146" s="193" t="str">
        <f t="shared" si="40"/>
        <v/>
      </c>
      <c r="Z146" s="199"/>
      <c r="AA146" s="199"/>
      <c r="AB146" s="199"/>
      <c r="AC146" s="199"/>
      <c r="AD146" s="199"/>
      <c r="AE146" s="199"/>
      <c r="AF146" s="193" t="str">
        <f t="shared" si="41"/>
        <v/>
      </c>
      <c r="AG146" s="199"/>
      <c r="AH146" s="199"/>
      <c r="AI146" s="199"/>
      <c r="AJ146" s="199"/>
      <c r="AK146" s="199"/>
      <c r="AL146" s="199"/>
      <c r="AM146" s="193" t="str">
        <f t="shared" si="42"/>
        <v/>
      </c>
      <c r="AN146" s="199"/>
      <c r="AO146" s="199"/>
      <c r="AP146" s="199"/>
      <c r="AQ146" s="199"/>
      <c r="AR146" s="199"/>
      <c r="AS146" s="199"/>
      <c r="AT146" s="193" t="str">
        <f t="shared" si="43"/>
        <v/>
      </c>
      <c r="AU146" s="199"/>
      <c r="AV146" s="199"/>
      <c r="AW146" s="199"/>
      <c r="AX146" s="199"/>
      <c r="AY146" s="199"/>
      <c r="AZ146" s="199"/>
      <c r="BA146" s="193" t="str">
        <f t="shared" si="44"/>
        <v/>
      </c>
      <c r="BB146" s="199"/>
      <c r="BC146" s="199"/>
      <c r="BD146" s="199"/>
      <c r="BE146" s="199"/>
      <c r="BF146" s="199"/>
      <c r="BG146" s="199"/>
      <c r="BH146" s="193" t="str">
        <f t="shared" si="45"/>
        <v/>
      </c>
      <c r="BI146" s="199"/>
      <c r="BJ146" s="199"/>
      <c r="BK146" s="199"/>
      <c r="BL146" s="199"/>
      <c r="BM146" s="199"/>
      <c r="BN146" s="199"/>
      <c r="BO146" s="193" t="str">
        <f t="shared" si="46"/>
        <v/>
      </c>
      <c r="BP146" s="199"/>
      <c r="BQ146" s="199"/>
      <c r="BR146" s="199"/>
      <c r="BS146" s="199"/>
      <c r="BT146" s="199"/>
      <c r="BU146" s="199"/>
      <c r="BV146" s="193" t="str">
        <f t="shared" si="47"/>
        <v/>
      </c>
      <c r="BW146" s="199"/>
      <c r="BX146" s="199"/>
      <c r="BY146" s="199"/>
      <c r="BZ146" s="199"/>
      <c r="CA146" s="199"/>
      <c r="CB146" s="199"/>
      <c r="CC146" s="193" t="str">
        <f t="shared" si="48"/>
        <v/>
      </c>
      <c r="CD146" s="199"/>
      <c r="CE146" s="199"/>
      <c r="CF146" s="199"/>
      <c r="CG146" s="199"/>
      <c r="CH146" s="199"/>
      <c r="CI146" s="199"/>
      <c r="CJ146" s="193" t="str">
        <f t="shared" si="49"/>
        <v/>
      </c>
      <c r="CK146" s="199"/>
      <c r="CL146" s="199"/>
      <c r="CM146" s="199"/>
      <c r="CN146" s="199"/>
      <c r="CO146" s="199"/>
      <c r="CP146" s="199"/>
      <c r="CQ146" s="193" t="str">
        <f t="shared" si="50"/>
        <v/>
      </c>
      <c r="CR146" s="199"/>
      <c r="CS146" s="199"/>
      <c r="CT146" s="199"/>
      <c r="CU146" s="199"/>
      <c r="CV146" s="199"/>
      <c r="CW146" s="199"/>
      <c r="CX146" s="193" t="str">
        <f t="shared" si="51"/>
        <v/>
      </c>
      <c r="CY146" s="199"/>
      <c r="CZ146" s="199"/>
      <c r="DA146" s="199"/>
      <c r="DB146" s="199"/>
      <c r="DC146" s="199"/>
      <c r="DD146" s="199"/>
      <c r="DE146" s="193" t="str">
        <f t="shared" si="52"/>
        <v/>
      </c>
      <c r="DF146" s="199"/>
      <c r="DG146" s="199"/>
      <c r="DH146" s="199"/>
      <c r="DI146" s="199"/>
      <c r="DJ146" s="199"/>
      <c r="DK146" s="199"/>
      <c r="DL146" s="193" t="str">
        <f t="shared" si="53"/>
        <v/>
      </c>
      <c r="DM146" s="199"/>
      <c r="DN146" s="199"/>
      <c r="DO146" s="199"/>
      <c r="DP146" s="199"/>
      <c r="DQ146" s="199"/>
      <c r="DR146" s="199"/>
      <c r="DS146" s="193" t="str">
        <f t="shared" si="54"/>
        <v/>
      </c>
      <c r="DT146" s="194" t="str">
        <f t="shared" si="55"/>
        <v/>
      </c>
      <c r="DU146" s="195" t="str">
        <f t="shared" si="56"/>
        <v/>
      </c>
      <c r="DV146" s="196" t="str">
        <f>IF(OR(C146="",E146=""),"",RANK(DT146,$DT$9:$DT$408)+COUNTIF(DT$9:DT146,DT146)-1)</f>
        <v/>
      </c>
      <c r="DW146" s="173"/>
    </row>
    <row r="147" spans="1:127" ht="20.100000000000001" customHeight="1">
      <c r="A147" s="173"/>
      <c r="B147" s="190" t="str">
        <f>BIODATA_SISWA!B148</f>
        <v/>
      </c>
      <c r="C147" s="191" t="str">
        <f>IF(BIODATA_SISWA!C148="","",BIODATA_SISWA!C148)</f>
        <v/>
      </c>
      <c r="D147" s="191" t="str">
        <f>IF(BIODATA_SISWA!L148="","",BIODATA_SISWA!L148)</f>
        <v/>
      </c>
      <c r="E147" s="199"/>
      <c r="F147" s="199"/>
      <c r="G147" s="199"/>
      <c r="H147" s="199"/>
      <c r="I147" s="199"/>
      <c r="J147" s="199"/>
      <c r="K147" s="193" t="str">
        <f t="shared" si="38"/>
        <v/>
      </c>
      <c r="L147" s="199"/>
      <c r="M147" s="199"/>
      <c r="N147" s="199"/>
      <c r="O147" s="199"/>
      <c r="P147" s="199"/>
      <c r="Q147" s="199"/>
      <c r="R147" s="193" t="str">
        <f t="shared" si="39"/>
        <v/>
      </c>
      <c r="S147" s="199"/>
      <c r="T147" s="199"/>
      <c r="U147" s="199"/>
      <c r="V147" s="199"/>
      <c r="W147" s="199"/>
      <c r="X147" s="199"/>
      <c r="Y147" s="193" t="str">
        <f t="shared" si="40"/>
        <v/>
      </c>
      <c r="Z147" s="199"/>
      <c r="AA147" s="199"/>
      <c r="AB147" s="199"/>
      <c r="AC147" s="199"/>
      <c r="AD147" s="199"/>
      <c r="AE147" s="199"/>
      <c r="AF147" s="193" t="str">
        <f t="shared" si="41"/>
        <v/>
      </c>
      <c r="AG147" s="199"/>
      <c r="AH147" s="199"/>
      <c r="AI147" s="199"/>
      <c r="AJ147" s="199"/>
      <c r="AK147" s="199"/>
      <c r="AL147" s="199"/>
      <c r="AM147" s="193" t="str">
        <f t="shared" si="42"/>
        <v/>
      </c>
      <c r="AN147" s="199"/>
      <c r="AO147" s="199"/>
      <c r="AP147" s="199"/>
      <c r="AQ147" s="199"/>
      <c r="AR147" s="199"/>
      <c r="AS147" s="199"/>
      <c r="AT147" s="193" t="str">
        <f t="shared" si="43"/>
        <v/>
      </c>
      <c r="AU147" s="199"/>
      <c r="AV147" s="199"/>
      <c r="AW147" s="199"/>
      <c r="AX147" s="199"/>
      <c r="AY147" s="199"/>
      <c r="AZ147" s="199"/>
      <c r="BA147" s="193" t="str">
        <f t="shared" si="44"/>
        <v/>
      </c>
      <c r="BB147" s="199"/>
      <c r="BC147" s="199"/>
      <c r="BD147" s="199"/>
      <c r="BE147" s="199"/>
      <c r="BF147" s="199"/>
      <c r="BG147" s="199"/>
      <c r="BH147" s="193" t="str">
        <f t="shared" si="45"/>
        <v/>
      </c>
      <c r="BI147" s="199"/>
      <c r="BJ147" s="199"/>
      <c r="BK147" s="199"/>
      <c r="BL147" s="199"/>
      <c r="BM147" s="199"/>
      <c r="BN147" s="199"/>
      <c r="BO147" s="193" t="str">
        <f t="shared" si="46"/>
        <v/>
      </c>
      <c r="BP147" s="199"/>
      <c r="BQ147" s="199"/>
      <c r="BR147" s="199"/>
      <c r="BS147" s="199"/>
      <c r="BT147" s="199"/>
      <c r="BU147" s="199"/>
      <c r="BV147" s="193" t="str">
        <f t="shared" si="47"/>
        <v/>
      </c>
      <c r="BW147" s="199"/>
      <c r="BX147" s="199"/>
      <c r="BY147" s="199"/>
      <c r="BZ147" s="199"/>
      <c r="CA147" s="199"/>
      <c r="CB147" s="199"/>
      <c r="CC147" s="193" t="str">
        <f t="shared" si="48"/>
        <v/>
      </c>
      <c r="CD147" s="199"/>
      <c r="CE147" s="199"/>
      <c r="CF147" s="199"/>
      <c r="CG147" s="199"/>
      <c r="CH147" s="199"/>
      <c r="CI147" s="199"/>
      <c r="CJ147" s="193" t="str">
        <f t="shared" si="49"/>
        <v/>
      </c>
      <c r="CK147" s="199"/>
      <c r="CL147" s="199"/>
      <c r="CM147" s="199"/>
      <c r="CN147" s="199"/>
      <c r="CO147" s="199"/>
      <c r="CP147" s="199"/>
      <c r="CQ147" s="193" t="str">
        <f t="shared" si="50"/>
        <v/>
      </c>
      <c r="CR147" s="199"/>
      <c r="CS147" s="199"/>
      <c r="CT147" s="199"/>
      <c r="CU147" s="199"/>
      <c r="CV147" s="199"/>
      <c r="CW147" s="199"/>
      <c r="CX147" s="193" t="str">
        <f t="shared" si="51"/>
        <v/>
      </c>
      <c r="CY147" s="199"/>
      <c r="CZ147" s="199"/>
      <c r="DA147" s="199"/>
      <c r="DB147" s="199"/>
      <c r="DC147" s="199"/>
      <c r="DD147" s="199"/>
      <c r="DE147" s="193" t="str">
        <f t="shared" si="52"/>
        <v/>
      </c>
      <c r="DF147" s="199"/>
      <c r="DG147" s="199"/>
      <c r="DH147" s="199"/>
      <c r="DI147" s="199"/>
      <c r="DJ147" s="199"/>
      <c r="DK147" s="199"/>
      <c r="DL147" s="193" t="str">
        <f t="shared" si="53"/>
        <v/>
      </c>
      <c r="DM147" s="199"/>
      <c r="DN147" s="199"/>
      <c r="DO147" s="199"/>
      <c r="DP147" s="199"/>
      <c r="DQ147" s="199"/>
      <c r="DR147" s="199"/>
      <c r="DS147" s="193" t="str">
        <f t="shared" si="54"/>
        <v/>
      </c>
      <c r="DT147" s="194" t="str">
        <f t="shared" si="55"/>
        <v/>
      </c>
      <c r="DU147" s="195" t="str">
        <f t="shared" si="56"/>
        <v/>
      </c>
      <c r="DV147" s="196" t="str">
        <f>IF(OR(C147="",E147=""),"",RANK(DT147,$DT$9:$DT$408)+COUNTIF(DT$9:DT147,DT147)-1)</f>
        <v/>
      </c>
      <c r="DW147" s="173"/>
    </row>
    <row r="148" spans="1:127" ht="20.100000000000001" customHeight="1">
      <c r="A148" s="173"/>
      <c r="B148" s="190" t="str">
        <f>BIODATA_SISWA!B149</f>
        <v/>
      </c>
      <c r="C148" s="191" t="str">
        <f>IF(BIODATA_SISWA!C149="","",BIODATA_SISWA!C149)</f>
        <v/>
      </c>
      <c r="D148" s="191" t="str">
        <f>IF(BIODATA_SISWA!L149="","",BIODATA_SISWA!L149)</f>
        <v/>
      </c>
      <c r="E148" s="199"/>
      <c r="F148" s="199"/>
      <c r="G148" s="199"/>
      <c r="H148" s="199"/>
      <c r="I148" s="199"/>
      <c r="J148" s="199"/>
      <c r="K148" s="193" t="str">
        <f t="shared" si="38"/>
        <v/>
      </c>
      <c r="L148" s="199"/>
      <c r="M148" s="199"/>
      <c r="N148" s="199"/>
      <c r="O148" s="199"/>
      <c r="P148" s="199"/>
      <c r="Q148" s="199"/>
      <c r="R148" s="193" t="str">
        <f t="shared" si="39"/>
        <v/>
      </c>
      <c r="S148" s="199"/>
      <c r="T148" s="199"/>
      <c r="U148" s="199"/>
      <c r="V148" s="199"/>
      <c r="W148" s="199"/>
      <c r="X148" s="199"/>
      <c r="Y148" s="193" t="str">
        <f t="shared" si="40"/>
        <v/>
      </c>
      <c r="Z148" s="199"/>
      <c r="AA148" s="199"/>
      <c r="AB148" s="199"/>
      <c r="AC148" s="199"/>
      <c r="AD148" s="199"/>
      <c r="AE148" s="199"/>
      <c r="AF148" s="193" t="str">
        <f t="shared" si="41"/>
        <v/>
      </c>
      <c r="AG148" s="199"/>
      <c r="AH148" s="199"/>
      <c r="AI148" s="199"/>
      <c r="AJ148" s="199"/>
      <c r="AK148" s="199"/>
      <c r="AL148" s="199"/>
      <c r="AM148" s="193" t="str">
        <f t="shared" si="42"/>
        <v/>
      </c>
      <c r="AN148" s="199"/>
      <c r="AO148" s="199"/>
      <c r="AP148" s="199"/>
      <c r="AQ148" s="199"/>
      <c r="AR148" s="199"/>
      <c r="AS148" s="199"/>
      <c r="AT148" s="193" t="str">
        <f t="shared" si="43"/>
        <v/>
      </c>
      <c r="AU148" s="199"/>
      <c r="AV148" s="199"/>
      <c r="AW148" s="199"/>
      <c r="AX148" s="199"/>
      <c r="AY148" s="199"/>
      <c r="AZ148" s="199"/>
      <c r="BA148" s="193" t="str">
        <f t="shared" si="44"/>
        <v/>
      </c>
      <c r="BB148" s="199"/>
      <c r="BC148" s="199"/>
      <c r="BD148" s="199"/>
      <c r="BE148" s="199"/>
      <c r="BF148" s="199"/>
      <c r="BG148" s="199"/>
      <c r="BH148" s="193" t="str">
        <f t="shared" si="45"/>
        <v/>
      </c>
      <c r="BI148" s="199"/>
      <c r="BJ148" s="199"/>
      <c r="BK148" s="199"/>
      <c r="BL148" s="199"/>
      <c r="BM148" s="199"/>
      <c r="BN148" s="199"/>
      <c r="BO148" s="193" t="str">
        <f t="shared" si="46"/>
        <v/>
      </c>
      <c r="BP148" s="199"/>
      <c r="BQ148" s="199"/>
      <c r="BR148" s="199"/>
      <c r="BS148" s="199"/>
      <c r="BT148" s="199"/>
      <c r="BU148" s="199"/>
      <c r="BV148" s="193" t="str">
        <f t="shared" si="47"/>
        <v/>
      </c>
      <c r="BW148" s="199"/>
      <c r="BX148" s="199"/>
      <c r="BY148" s="199"/>
      <c r="BZ148" s="199"/>
      <c r="CA148" s="199"/>
      <c r="CB148" s="199"/>
      <c r="CC148" s="193" t="str">
        <f t="shared" si="48"/>
        <v/>
      </c>
      <c r="CD148" s="199"/>
      <c r="CE148" s="199"/>
      <c r="CF148" s="199"/>
      <c r="CG148" s="199"/>
      <c r="CH148" s="199"/>
      <c r="CI148" s="199"/>
      <c r="CJ148" s="193" t="str">
        <f t="shared" si="49"/>
        <v/>
      </c>
      <c r="CK148" s="199"/>
      <c r="CL148" s="199"/>
      <c r="CM148" s="199"/>
      <c r="CN148" s="199"/>
      <c r="CO148" s="199"/>
      <c r="CP148" s="199"/>
      <c r="CQ148" s="193" t="str">
        <f t="shared" si="50"/>
        <v/>
      </c>
      <c r="CR148" s="199"/>
      <c r="CS148" s="199"/>
      <c r="CT148" s="199"/>
      <c r="CU148" s="199"/>
      <c r="CV148" s="199"/>
      <c r="CW148" s="199"/>
      <c r="CX148" s="193" t="str">
        <f t="shared" si="51"/>
        <v/>
      </c>
      <c r="CY148" s="199"/>
      <c r="CZ148" s="199"/>
      <c r="DA148" s="199"/>
      <c r="DB148" s="199"/>
      <c r="DC148" s="199"/>
      <c r="DD148" s="199"/>
      <c r="DE148" s="193" t="str">
        <f t="shared" si="52"/>
        <v/>
      </c>
      <c r="DF148" s="199"/>
      <c r="DG148" s="199"/>
      <c r="DH148" s="199"/>
      <c r="DI148" s="199"/>
      <c r="DJ148" s="199"/>
      <c r="DK148" s="199"/>
      <c r="DL148" s="193" t="str">
        <f t="shared" si="53"/>
        <v/>
      </c>
      <c r="DM148" s="199"/>
      <c r="DN148" s="199"/>
      <c r="DO148" s="199"/>
      <c r="DP148" s="199"/>
      <c r="DQ148" s="199"/>
      <c r="DR148" s="199"/>
      <c r="DS148" s="193" t="str">
        <f t="shared" si="54"/>
        <v/>
      </c>
      <c r="DT148" s="194" t="str">
        <f t="shared" si="55"/>
        <v/>
      </c>
      <c r="DU148" s="195" t="str">
        <f t="shared" si="56"/>
        <v/>
      </c>
      <c r="DV148" s="196" t="str">
        <f>IF(OR(C148="",E148=""),"",RANK(DT148,$DT$9:$DT$408)+COUNTIF(DT$9:DT148,DT148)-1)</f>
        <v/>
      </c>
      <c r="DW148" s="173"/>
    </row>
    <row r="149" spans="1:127" ht="20.100000000000001" customHeight="1">
      <c r="A149" s="173"/>
      <c r="B149" s="190" t="str">
        <f>BIODATA_SISWA!B150</f>
        <v/>
      </c>
      <c r="C149" s="191" t="str">
        <f>IF(BIODATA_SISWA!C150="","",BIODATA_SISWA!C150)</f>
        <v/>
      </c>
      <c r="D149" s="191" t="str">
        <f>IF(BIODATA_SISWA!L150="","",BIODATA_SISWA!L150)</f>
        <v/>
      </c>
      <c r="E149" s="199"/>
      <c r="F149" s="199"/>
      <c r="G149" s="199"/>
      <c r="H149" s="199"/>
      <c r="I149" s="199"/>
      <c r="J149" s="199"/>
      <c r="K149" s="193" t="str">
        <f t="shared" si="38"/>
        <v/>
      </c>
      <c r="L149" s="199"/>
      <c r="M149" s="199"/>
      <c r="N149" s="199"/>
      <c r="O149" s="199"/>
      <c r="P149" s="199"/>
      <c r="Q149" s="199"/>
      <c r="R149" s="193" t="str">
        <f t="shared" si="39"/>
        <v/>
      </c>
      <c r="S149" s="199"/>
      <c r="T149" s="199"/>
      <c r="U149" s="199"/>
      <c r="V149" s="199"/>
      <c r="W149" s="199"/>
      <c r="X149" s="199"/>
      <c r="Y149" s="193" t="str">
        <f t="shared" si="40"/>
        <v/>
      </c>
      <c r="Z149" s="199"/>
      <c r="AA149" s="199"/>
      <c r="AB149" s="199"/>
      <c r="AC149" s="199"/>
      <c r="AD149" s="199"/>
      <c r="AE149" s="199"/>
      <c r="AF149" s="193" t="str">
        <f t="shared" si="41"/>
        <v/>
      </c>
      <c r="AG149" s="199"/>
      <c r="AH149" s="199"/>
      <c r="AI149" s="199"/>
      <c r="AJ149" s="199"/>
      <c r="AK149" s="199"/>
      <c r="AL149" s="199"/>
      <c r="AM149" s="193" t="str">
        <f t="shared" si="42"/>
        <v/>
      </c>
      <c r="AN149" s="199"/>
      <c r="AO149" s="199"/>
      <c r="AP149" s="199"/>
      <c r="AQ149" s="199"/>
      <c r="AR149" s="199"/>
      <c r="AS149" s="199"/>
      <c r="AT149" s="193" t="str">
        <f t="shared" si="43"/>
        <v/>
      </c>
      <c r="AU149" s="199"/>
      <c r="AV149" s="199"/>
      <c r="AW149" s="199"/>
      <c r="AX149" s="199"/>
      <c r="AY149" s="199"/>
      <c r="AZ149" s="199"/>
      <c r="BA149" s="193" t="str">
        <f t="shared" si="44"/>
        <v/>
      </c>
      <c r="BB149" s="199"/>
      <c r="BC149" s="199"/>
      <c r="BD149" s="199"/>
      <c r="BE149" s="199"/>
      <c r="BF149" s="199"/>
      <c r="BG149" s="199"/>
      <c r="BH149" s="193" t="str">
        <f t="shared" si="45"/>
        <v/>
      </c>
      <c r="BI149" s="199"/>
      <c r="BJ149" s="199"/>
      <c r="BK149" s="199"/>
      <c r="BL149" s="199"/>
      <c r="BM149" s="199"/>
      <c r="BN149" s="199"/>
      <c r="BO149" s="193" t="str">
        <f t="shared" si="46"/>
        <v/>
      </c>
      <c r="BP149" s="199"/>
      <c r="BQ149" s="199"/>
      <c r="BR149" s="199"/>
      <c r="BS149" s="199"/>
      <c r="BT149" s="199"/>
      <c r="BU149" s="199"/>
      <c r="BV149" s="193" t="str">
        <f t="shared" si="47"/>
        <v/>
      </c>
      <c r="BW149" s="199"/>
      <c r="BX149" s="199"/>
      <c r="BY149" s="199"/>
      <c r="BZ149" s="199"/>
      <c r="CA149" s="199"/>
      <c r="CB149" s="199"/>
      <c r="CC149" s="193" t="str">
        <f t="shared" si="48"/>
        <v/>
      </c>
      <c r="CD149" s="199"/>
      <c r="CE149" s="199"/>
      <c r="CF149" s="199"/>
      <c r="CG149" s="199"/>
      <c r="CH149" s="199"/>
      <c r="CI149" s="199"/>
      <c r="CJ149" s="193" t="str">
        <f t="shared" si="49"/>
        <v/>
      </c>
      <c r="CK149" s="199"/>
      <c r="CL149" s="199"/>
      <c r="CM149" s="199"/>
      <c r="CN149" s="199"/>
      <c r="CO149" s="199"/>
      <c r="CP149" s="199"/>
      <c r="CQ149" s="193" t="str">
        <f t="shared" si="50"/>
        <v/>
      </c>
      <c r="CR149" s="199"/>
      <c r="CS149" s="199"/>
      <c r="CT149" s="199"/>
      <c r="CU149" s="199"/>
      <c r="CV149" s="199"/>
      <c r="CW149" s="199"/>
      <c r="CX149" s="193" t="str">
        <f t="shared" si="51"/>
        <v/>
      </c>
      <c r="CY149" s="199"/>
      <c r="CZ149" s="199"/>
      <c r="DA149" s="199"/>
      <c r="DB149" s="199"/>
      <c r="DC149" s="199"/>
      <c r="DD149" s="199"/>
      <c r="DE149" s="193" t="str">
        <f t="shared" si="52"/>
        <v/>
      </c>
      <c r="DF149" s="199"/>
      <c r="DG149" s="199"/>
      <c r="DH149" s="199"/>
      <c r="DI149" s="199"/>
      <c r="DJ149" s="199"/>
      <c r="DK149" s="199"/>
      <c r="DL149" s="193" t="str">
        <f t="shared" si="53"/>
        <v/>
      </c>
      <c r="DM149" s="199"/>
      <c r="DN149" s="199"/>
      <c r="DO149" s="199"/>
      <c r="DP149" s="199"/>
      <c r="DQ149" s="199"/>
      <c r="DR149" s="199"/>
      <c r="DS149" s="193" t="str">
        <f t="shared" si="54"/>
        <v/>
      </c>
      <c r="DT149" s="194" t="str">
        <f t="shared" si="55"/>
        <v/>
      </c>
      <c r="DU149" s="195" t="str">
        <f t="shared" si="56"/>
        <v/>
      </c>
      <c r="DV149" s="196" t="str">
        <f>IF(OR(C149="",E149=""),"",RANK(DT149,$DT$9:$DT$408)+COUNTIF(DT$9:DT149,DT149)-1)</f>
        <v/>
      </c>
      <c r="DW149" s="173"/>
    </row>
    <row r="150" spans="1:127" ht="20.100000000000001" customHeight="1">
      <c r="A150" s="173"/>
      <c r="B150" s="190" t="str">
        <f>BIODATA_SISWA!B151</f>
        <v/>
      </c>
      <c r="C150" s="191" t="str">
        <f>IF(BIODATA_SISWA!C151="","",BIODATA_SISWA!C151)</f>
        <v/>
      </c>
      <c r="D150" s="191" t="str">
        <f>IF(BIODATA_SISWA!L151="","",BIODATA_SISWA!L151)</f>
        <v/>
      </c>
      <c r="E150" s="199"/>
      <c r="F150" s="199"/>
      <c r="G150" s="199"/>
      <c r="H150" s="199"/>
      <c r="I150" s="199"/>
      <c r="J150" s="199"/>
      <c r="K150" s="193" t="str">
        <f t="shared" si="38"/>
        <v/>
      </c>
      <c r="L150" s="199"/>
      <c r="M150" s="199"/>
      <c r="N150" s="199"/>
      <c r="O150" s="199"/>
      <c r="P150" s="199"/>
      <c r="Q150" s="199"/>
      <c r="R150" s="193" t="str">
        <f t="shared" si="39"/>
        <v/>
      </c>
      <c r="S150" s="199"/>
      <c r="T150" s="199"/>
      <c r="U150" s="199"/>
      <c r="V150" s="199"/>
      <c r="W150" s="199"/>
      <c r="X150" s="199"/>
      <c r="Y150" s="193" t="str">
        <f t="shared" si="40"/>
        <v/>
      </c>
      <c r="Z150" s="199"/>
      <c r="AA150" s="199"/>
      <c r="AB150" s="199"/>
      <c r="AC150" s="199"/>
      <c r="AD150" s="199"/>
      <c r="AE150" s="199"/>
      <c r="AF150" s="193" t="str">
        <f t="shared" si="41"/>
        <v/>
      </c>
      <c r="AG150" s="199"/>
      <c r="AH150" s="199"/>
      <c r="AI150" s="199"/>
      <c r="AJ150" s="199"/>
      <c r="AK150" s="199"/>
      <c r="AL150" s="199"/>
      <c r="AM150" s="193" t="str">
        <f t="shared" si="42"/>
        <v/>
      </c>
      <c r="AN150" s="199"/>
      <c r="AO150" s="199"/>
      <c r="AP150" s="199"/>
      <c r="AQ150" s="199"/>
      <c r="AR150" s="199"/>
      <c r="AS150" s="199"/>
      <c r="AT150" s="193" t="str">
        <f t="shared" si="43"/>
        <v/>
      </c>
      <c r="AU150" s="199"/>
      <c r="AV150" s="199"/>
      <c r="AW150" s="199"/>
      <c r="AX150" s="199"/>
      <c r="AY150" s="199"/>
      <c r="AZ150" s="199"/>
      <c r="BA150" s="193" t="str">
        <f t="shared" si="44"/>
        <v/>
      </c>
      <c r="BB150" s="199"/>
      <c r="BC150" s="199"/>
      <c r="BD150" s="199"/>
      <c r="BE150" s="199"/>
      <c r="BF150" s="199"/>
      <c r="BG150" s="199"/>
      <c r="BH150" s="193" t="str">
        <f t="shared" si="45"/>
        <v/>
      </c>
      <c r="BI150" s="199"/>
      <c r="BJ150" s="199"/>
      <c r="BK150" s="199"/>
      <c r="BL150" s="199"/>
      <c r="BM150" s="199"/>
      <c r="BN150" s="199"/>
      <c r="BO150" s="193" t="str">
        <f t="shared" si="46"/>
        <v/>
      </c>
      <c r="BP150" s="199"/>
      <c r="BQ150" s="199"/>
      <c r="BR150" s="199"/>
      <c r="BS150" s="199"/>
      <c r="BT150" s="199"/>
      <c r="BU150" s="199"/>
      <c r="BV150" s="193" t="str">
        <f t="shared" si="47"/>
        <v/>
      </c>
      <c r="BW150" s="199"/>
      <c r="BX150" s="199"/>
      <c r="BY150" s="199"/>
      <c r="BZ150" s="199"/>
      <c r="CA150" s="199"/>
      <c r="CB150" s="199"/>
      <c r="CC150" s="193" t="str">
        <f t="shared" si="48"/>
        <v/>
      </c>
      <c r="CD150" s="199"/>
      <c r="CE150" s="199"/>
      <c r="CF150" s="199"/>
      <c r="CG150" s="199"/>
      <c r="CH150" s="199"/>
      <c r="CI150" s="199"/>
      <c r="CJ150" s="193" t="str">
        <f t="shared" si="49"/>
        <v/>
      </c>
      <c r="CK150" s="199"/>
      <c r="CL150" s="199"/>
      <c r="CM150" s="199"/>
      <c r="CN150" s="199"/>
      <c r="CO150" s="199"/>
      <c r="CP150" s="199"/>
      <c r="CQ150" s="193" t="str">
        <f t="shared" si="50"/>
        <v/>
      </c>
      <c r="CR150" s="199"/>
      <c r="CS150" s="199"/>
      <c r="CT150" s="199"/>
      <c r="CU150" s="199"/>
      <c r="CV150" s="199"/>
      <c r="CW150" s="199"/>
      <c r="CX150" s="193" t="str">
        <f t="shared" si="51"/>
        <v/>
      </c>
      <c r="CY150" s="199"/>
      <c r="CZ150" s="199"/>
      <c r="DA150" s="199"/>
      <c r="DB150" s="199"/>
      <c r="DC150" s="199"/>
      <c r="DD150" s="199"/>
      <c r="DE150" s="193" t="str">
        <f t="shared" si="52"/>
        <v/>
      </c>
      <c r="DF150" s="199"/>
      <c r="DG150" s="199"/>
      <c r="DH150" s="199"/>
      <c r="DI150" s="199"/>
      <c r="DJ150" s="199"/>
      <c r="DK150" s="199"/>
      <c r="DL150" s="193" t="str">
        <f t="shared" si="53"/>
        <v/>
      </c>
      <c r="DM150" s="199"/>
      <c r="DN150" s="199"/>
      <c r="DO150" s="199"/>
      <c r="DP150" s="199"/>
      <c r="DQ150" s="199"/>
      <c r="DR150" s="199"/>
      <c r="DS150" s="193" t="str">
        <f t="shared" si="54"/>
        <v/>
      </c>
      <c r="DT150" s="194" t="str">
        <f t="shared" si="55"/>
        <v/>
      </c>
      <c r="DU150" s="195" t="str">
        <f t="shared" si="56"/>
        <v/>
      </c>
      <c r="DV150" s="196" t="str">
        <f>IF(OR(C150="",E150=""),"",RANK(DT150,$DT$9:$DT$408)+COUNTIF(DT$9:DT150,DT150)-1)</f>
        <v/>
      </c>
      <c r="DW150" s="173"/>
    </row>
    <row r="151" spans="1:127" ht="20.100000000000001" customHeight="1">
      <c r="A151" s="173"/>
      <c r="B151" s="190" t="str">
        <f>BIODATA_SISWA!B152</f>
        <v/>
      </c>
      <c r="C151" s="191" t="str">
        <f>IF(BIODATA_SISWA!C152="","",BIODATA_SISWA!C152)</f>
        <v/>
      </c>
      <c r="D151" s="191" t="str">
        <f>IF(BIODATA_SISWA!L152="","",BIODATA_SISWA!L152)</f>
        <v/>
      </c>
      <c r="E151" s="199"/>
      <c r="F151" s="199"/>
      <c r="G151" s="199"/>
      <c r="H151" s="199"/>
      <c r="I151" s="199"/>
      <c r="J151" s="199"/>
      <c r="K151" s="193" t="str">
        <f t="shared" si="38"/>
        <v/>
      </c>
      <c r="L151" s="199"/>
      <c r="M151" s="199"/>
      <c r="N151" s="199"/>
      <c r="O151" s="199"/>
      <c r="P151" s="199"/>
      <c r="Q151" s="199"/>
      <c r="R151" s="193" t="str">
        <f t="shared" si="39"/>
        <v/>
      </c>
      <c r="S151" s="199"/>
      <c r="T151" s="199"/>
      <c r="U151" s="199"/>
      <c r="V151" s="199"/>
      <c r="W151" s="199"/>
      <c r="X151" s="199"/>
      <c r="Y151" s="193" t="str">
        <f t="shared" si="40"/>
        <v/>
      </c>
      <c r="Z151" s="199"/>
      <c r="AA151" s="199"/>
      <c r="AB151" s="199"/>
      <c r="AC151" s="199"/>
      <c r="AD151" s="199"/>
      <c r="AE151" s="199"/>
      <c r="AF151" s="193" t="str">
        <f t="shared" si="41"/>
        <v/>
      </c>
      <c r="AG151" s="199"/>
      <c r="AH151" s="199"/>
      <c r="AI151" s="199"/>
      <c r="AJ151" s="199"/>
      <c r="AK151" s="199"/>
      <c r="AL151" s="199"/>
      <c r="AM151" s="193" t="str">
        <f t="shared" si="42"/>
        <v/>
      </c>
      <c r="AN151" s="199"/>
      <c r="AO151" s="199"/>
      <c r="AP151" s="199"/>
      <c r="AQ151" s="199"/>
      <c r="AR151" s="199"/>
      <c r="AS151" s="199"/>
      <c r="AT151" s="193" t="str">
        <f t="shared" si="43"/>
        <v/>
      </c>
      <c r="AU151" s="199"/>
      <c r="AV151" s="199"/>
      <c r="AW151" s="199"/>
      <c r="AX151" s="199"/>
      <c r="AY151" s="199"/>
      <c r="AZ151" s="199"/>
      <c r="BA151" s="193" t="str">
        <f t="shared" si="44"/>
        <v/>
      </c>
      <c r="BB151" s="199"/>
      <c r="BC151" s="199"/>
      <c r="BD151" s="199"/>
      <c r="BE151" s="199"/>
      <c r="BF151" s="199"/>
      <c r="BG151" s="199"/>
      <c r="BH151" s="193" t="str">
        <f t="shared" si="45"/>
        <v/>
      </c>
      <c r="BI151" s="199"/>
      <c r="BJ151" s="199"/>
      <c r="BK151" s="199"/>
      <c r="BL151" s="199"/>
      <c r="BM151" s="199"/>
      <c r="BN151" s="199"/>
      <c r="BO151" s="193" t="str">
        <f t="shared" si="46"/>
        <v/>
      </c>
      <c r="BP151" s="199"/>
      <c r="BQ151" s="199"/>
      <c r="BR151" s="199"/>
      <c r="BS151" s="199"/>
      <c r="BT151" s="199"/>
      <c r="BU151" s="199"/>
      <c r="BV151" s="193" t="str">
        <f t="shared" si="47"/>
        <v/>
      </c>
      <c r="BW151" s="199"/>
      <c r="BX151" s="199"/>
      <c r="BY151" s="199"/>
      <c r="BZ151" s="199"/>
      <c r="CA151" s="199"/>
      <c r="CB151" s="199"/>
      <c r="CC151" s="193" t="str">
        <f t="shared" si="48"/>
        <v/>
      </c>
      <c r="CD151" s="199"/>
      <c r="CE151" s="199"/>
      <c r="CF151" s="199"/>
      <c r="CG151" s="199"/>
      <c r="CH151" s="199"/>
      <c r="CI151" s="199"/>
      <c r="CJ151" s="193" t="str">
        <f t="shared" si="49"/>
        <v/>
      </c>
      <c r="CK151" s="199"/>
      <c r="CL151" s="199"/>
      <c r="CM151" s="199"/>
      <c r="CN151" s="199"/>
      <c r="CO151" s="199"/>
      <c r="CP151" s="199"/>
      <c r="CQ151" s="193" t="str">
        <f t="shared" si="50"/>
        <v/>
      </c>
      <c r="CR151" s="199"/>
      <c r="CS151" s="199"/>
      <c r="CT151" s="199"/>
      <c r="CU151" s="199"/>
      <c r="CV151" s="199"/>
      <c r="CW151" s="199"/>
      <c r="CX151" s="193" t="str">
        <f t="shared" si="51"/>
        <v/>
      </c>
      <c r="CY151" s="199"/>
      <c r="CZ151" s="199"/>
      <c r="DA151" s="199"/>
      <c r="DB151" s="199"/>
      <c r="DC151" s="199"/>
      <c r="DD151" s="199"/>
      <c r="DE151" s="193" t="str">
        <f t="shared" si="52"/>
        <v/>
      </c>
      <c r="DF151" s="199"/>
      <c r="DG151" s="199"/>
      <c r="DH151" s="199"/>
      <c r="DI151" s="199"/>
      <c r="DJ151" s="199"/>
      <c r="DK151" s="199"/>
      <c r="DL151" s="193" t="str">
        <f t="shared" si="53"/>
        <v/>
      </c>
      <c r="DM151" s="199"/>
      <c r="DN151" s="199"/>
      <c r="DO151" s="199"/>
      <c r="DP151" s="199"/>
      <c r="DQ151" s="199"/>
      <c r="DR151" s="199"/>
      <c r="DS151" s="193" t="str">
        <f t="shared" si="54"/>
        <v/>
      </c>
      <c r="DT151" s="194" t="str">
        <f t="shared" si="55"/>
        <v/>
      </c>
      <c r="DU151" s="195" t="str">
        <f t="shared" si="56"/>
        <v/>
      </c>
      <c r="DV151" s="196" t="str">
        <f>IF(OR(C151="",E151=""),"",RANK(DT151,$DT$9:$DT$408)+COUNTIF(DT$9:DT151,DT151)-1)</f>
        <v/>
      </c>
      <c r="DW151" s="173"/>
    </row>
    <row r="152" spans="1:127" ht="20.100000000000001" customHeight="1">
      <c r="A152" s="173"/>
      <c r="B152" s="190" t="str">
        <f>BIODATA_SISWA!B153</f>
        <v/>
      </c>
      <c r="C152" s="191" t="str">
        <f>IF(BIODATA_SISWA!C153="","",BIODATA_SISWA!C153)</f>
        <v/>
      </c>
      <c r="D152" s="191" t="str">
        <f>IF(BIODATA_SISWA!L153="","",BIODATA_SISWA!L153)</f>
        <v/>
      </c>
      <c r="E152" s="199"/>
      <c r="F152" s="199"/>
      <c r="G152" s="199"/>
      <c r="H152" s="199"/>
      <c r="I152" s="199"/>
      <c r="J152" s="199"/>
      <c r="K152" s="193" t="str">
        <f t="shared" si="38"/>
        <v/>
      </c>
      <c r="L152" s="199"/>
      <c r="M152" s="199"/>
      <c r="N152" s="199"/>
      <c r="O152" s="199"/>
      <c r="P152" s="199"/>
      <c r="Q152" s="199"/>
      <c r="R152" s="193" t="str">
        <f t="shared" si="39"/>
        <v/>
      </c>
      <c r="S152" s="199"/>
      <c r="T152" s="199"/>
      <c r="U152" s="199"/>
      <c r="V152" s="199"/>
      <c r="W152" s="199"/>
      <c r="X152" s="199"/>
      <c r="Y152" s="193" t="str">
        <f t="shared" si="40"/>
        <v/>
      </c>
      <c r="Z152" s="199"/>
      <c r="AA152" s="199"/>
      <c r="AB152" s="199"/>
      <c r="AC152" s="199"/>
      <c r="AD152" s="199"/>
      <c r="AE152" s="199"/>
      <c r="AF152" s="193" t="str">
        <f t="shared" si="41"/>
        <v/>
      </c>
      <c r="AG152" s="199"/>
      <c r="AH152" s="199"/>
      <c r="AI152" s="199"/>
      <c r="AJ152" s="199"/>
      <c r="AK152" s="199"/>
      <c r="AL152" s="199"/>
      <c r="AM152" s="193" t="str">
        <f t="shared" si="42"/>
        <v/>
      </c>
      <c r="AN152" s="199"/>
      <c r="AO152" s="199"/>
      <c r="AP152" s="199"/>
      <c r="AQ152" s="199"/>
      <c r="AR152" s="199"/>
      <c r="AS152" s="199"/>
      <c r="AT152" s="193" t="str">
        <f t="shared" si="43"/>
        <v/>
      </c>
      <c r="AU152" s="199"/>
      <c r="AV152" s="199"/>
      <c r="AW152" s="199"/>
      <c r="AX152" s="199"/>
      <c r="AY152" s="199"/>
      <c r="AZ152" s="199"/>
      <c r="BA152" s="193" t="str">
        <f t="shared" si="44"/>
        <v/>
      </c>
      <c r="BB152" s="199"/>
      <c r="BC152" s="199"/>
      <c r="BD152" s="199"/>
      <c r="BE152" s="199"/>
      <c r="BF152" s="199"/>
      <c r="BG152" s="199"/>
      <c r="BH152" s="193" t="str">
        <f t="shared" si="45"/>
        <v/>
      </c>
      <c r="BI152" s="199"/>
      <c r="BJ152" s="199"/>
      <c r="BK152" s="199"/>
      <c r="BL152" s="199"/>
      <c r="BM152" s="199"/>
      <c r="BN152" s="199"/>
      <c r="BO152" s="193" t="str">
        <f t="shared" si="46"/>
        <v/>
      </c>
      <c r="BP152" s="199"/>
      <c r="BQ152" s="199"/>
      <c r="BR152" s="199"/>
      <c r="BS152" s="199"/>
      <c r="BT152" s="199"/>
      <c r="BU152" s="199"/>
      <c r="BV152" s="193" t="str">
        <f t="shared" si="47"/>
        <v/>
      </c>
      <c r="BW152" s="199"/>
      <c r="BX152" s="199"/>
      <c r="BY152" s="199"/>
      <c r="BZ152" s="199"/>
      <c r="CA152" s="199"/>
      <c r="CB152" s="199"/>
      <c r="CC152" s="193" t="str">
        <f t="shared" si="48"/>
        <v/>
      </c>
      <c r="CD152" s="199"/>
      <c r="CE152" s="199"/>
      <c r="CF152" s="199"/>
      <c r="CG152" s="199"/>
      <c r="CH152" s="199"/>
      <c r="CI152" s="199"/>
      <c r="CJ152" s="193" t="str">
        <f t="shared" si="49"/>
        <v/>
      </c>
      <c r="CK152" s="199"/>
      <c r="CL152" s="199"/>
      <c r="CM152" s="199"/>
      <c r="CN152" s="199"/>
      <c r="CO152" s="199"/>
      <c r="CP152" s="199"/>
      <c r="CQ152" s="193" t="str">
        <f t="shared" si="50"/>
        <v/>
      </c>
      <c r="CR152" s="199"/>
      <c r="CS152" s="199"/>
      <c r="CT152" s="199"/>
      <c r="CU152" s="199"/>
      <c r="CV152" s="199"/>
      <c r="CW152" s="199"/>
      <c r="CX152" s="193" t="str">
        <f t="shared" si="51"/>
        <v/>
      </c>
      <c r="CY152" s="199"/>
      <c r="CZ152" s="199"/>
      <c r="DA152" s="199"/>
      <c r="DB152" s="199"/>
      <c r="DC152" s="199"/>
      <c r="DD152" s="199"/>
      <c r="DE152" s="193" t="str">
        <f t="shared" si="52"/>
        <v/>
      </c>
      <c r="DF152" s="199"/>
      <c r="DG152" s="199"/>
      <c r="DH152" s="199"/>
      <c r="DI152" s="199"/>
      <c r="DJ152" s="199"/>
      <c r="DK152" s="199"/>
      <c r="DL152" s="193" t="str">
        <f t="shared" si="53"/>
        <v/>
      </c>
      <c r="DM152" s="199"/>
      <c r="DN152" s="199"/>
      <c r="DO152" s="199"/>
      <c r="DP152" s="199"/>
      <c r="DQ152" s="199"/>
      <c r="DR152" s="199"/>
      <c r="DS152" s="193" t="str">
        <f t="shared" si="54"/>
        <v/>
      </c>
      <c r="DT152" s="194" t="str">
        <f t="shared" si="55"/>
        <v/>
      </c>
      <c r="DU152" s="195" t="str">
        <f t="shared" si="56"/>
        <v/>
      </c>
      <c r="DV152" s="196" t="str">
        <f>IF(OR(C152="",E152=""),"",RANK(DT152,$DT$9:$DT$408)+COUNTIF(DT$9:DT152,DT152)-1)</f>
        <v/>
      </c>
      <c r="DW152" s="173"/>
    </row>
    <row r="153" spans="1:127" ht="20.100000000000001" customHeight="1">
      <c r="A153" s="173"/>
      <c r="B153" s="190" t="str">
        <f>BIODATA_SISWA!B154</f>
        <v/>
      </c>
      <c r="C153" s="191" t="str">
        <f>IF(BIODATA_SISWA!C154="","",BIODATA_SISWA!C154)</f>
        <v/>
      </c>
      <c r="D153" s="191" t="str">
        <f>IF(BIODATA_SISWA!L154="","",BIODATA_SISWA!L154)</f>
        <v/>
      </c>
      <c r="E153" s="199"/>
      <c r="F153" s="199"/>
      <c r="G153" s="199"/>
      <c r="H153" s="199"/>
      <c r="I153" s="199"/>
      <c r="J153" s="199"/>
      <c r="K153" s="193" t="str">
        <f t="shared" si="38"/>
        <v/>
      </c>
      <c r="L153" s="199"/>
      <c r="M153" s="199"/>
      <c r="N153" s="199"/>
      <c r="O153" s="199"/>
      <c r="P153" s="199"/>
      <c r="Q153" s="199"/>
      <c r="R153" s="193" t="str">
        <f t="shared" si="39"/>
        <v/>
      </c>
      <c r="S153" s="199"/>
      <c r="T153" s="199"/>
      <c r="U153" s="199"/>
      <c r="V153" s="199"/>
      <c r="W153" s="199"/>
      <c r="X153" s="199"/>
      <c r="Y153" s="193" t="str">
        <f t="shared" si="40"/>
        <v/>
      </c>
      <c r="Z153" s="199"/>
      <c r="AA153" s="199"/>
      <c r="AB153" s="199"/>
      <c r="AC153" s="199"/>
      <c r="AD153" s="199"/>
      <c r="AE153" s="199"/>
      <c r="AF153" s="193" t="str">
        <f t="shared" si="41"/>
        <v/>
      </c>
      <c r="AG153" s="199"/>
      <c r="AH153" s="199"/>
      <c r="AI153" s="199"/>
      <c r="AJ153" s="199"/>
      <c r="AK153" s="199"/>
      <c r="AL153" s="199"/>
      <c r="AM153" s="193" t="str">
        <f t="shared" si="42"/>
        <v/>
      </c>
      <c r="AN153" s="199"/>
      <c r="AO153" s="199"/>
      <c r="AP153" s="199"/>
      <c r="AQ153" s="199"/>
      <c r="AR153" s="199"/>
      <c r="AS153" s="199"/>
      <c r="AT153" s="193" t="str">
        <f t="shared" si="43"/>
        <v/>
      </c>
      <c r="AU153" s="199"/>
      <c r="AV153" s="199"/>
      <c r="AW153" s="199"/>
      <c r="AX153" s="199"/>
      <c r="AY153" s="199"/>
      <c r="AZ153" s="199"/>
      <c r="BA153" s="193" t="str">
        <f t="shared" si="44"/>
        <v/>
      </c>
      <c r="BB153" s="199"/>
      <c r="BC153" s="199"/>
      <c r="BD153" s="199"/>
      <c r="BE153" s="199"/>
      <c r="BF153" s="199"/>
      <c r="BG153" s="199"/>
      <c r="BH153" s="193" t="str">
        <f t="shared" si="45"/>
        <v/>
      </c>
      <c r="BI153" s="199"/>
      <c r="BJ153" s="199"/>
      <c r="BK153" s="199"/>
      <c r="BL153" s="199"/>
      <c r="BM153" s="199"/>
      <c r="BN153" s="199"/>
      <c r="BO153" s="193" t="str">
        <f t="shared" si="46"/>
        <v/>
      </c>
      <c r="BP153" s="199"/>
      <c r="BQ153" s="199"/>
      <c r="BR153" s="199"/>
      <c r="BS153" s="199"/>
      <c r="BT153" s="199"/>
      <c r="BU153" s="199"/>
      <c r="BV153" s="193" t="str">
        <f t="shared" si="47"/>
        <v/>
      </c>
      <c r="BW153" s="199"/>
      <c r="BX153" s="199"/>
      <c r="BY153" s="199"/>
      <c r="BZ153" s="199"/>
      <c r="CA153" s="199"/>
      <c r="CB153" s="199"/>
      <c r="CC153" s="193" t="str">
        <f t="shared" si="48"/>
        <v/>
      </c>
      <c r="CD153" s="199"/>
      <c r="CE153" s="199"/>
      <c r="CF153" s="199"/>
      <c r="CG153" s="199"/>
      <c r="CH153" s="199"/>
      <c r="CI153" s="199"/>
      <c r="CJ153" s="193" t="str">
        <f t="shared" si="49"/>
        <v/>
      </c>
      <c r="CK153" s="199"/>
      <c r="CL153" s="199"/>
      <c r="CM153" s="199"/>
      <c r="CN153" s="199"/>
      <c r="CO153" s="199"/>
      <c r="CP153" s="199"/>
      <c r="CQ153" s="193" t="str">
        <f t="shared" si="50"/>
        <v/>
      </c>
      <c r="CR153" s="199"/>
      <c r="CS153" s="199"/>
      <c r="CT153" s="199"/>
      <c r="CU153" s="199"/>
      <c r="CV153" s="199"/>
      <c r="CW153" s="199"/>
      <c r="CX153" s="193" t="str">
        <f t="shared" si="51"/>
        <v/>
      </c>
      <c r="CY153" s="199"/>
      <c r="CZ153" s="199"/>
      <c r="DA153" s="199"/>
      <c r="DB153" s="199"/>
      <c r="DC153" s="199"/>
      <c r="DD153" s="199"/>
      <c r="DE153" s="193" t="str">
        <f t="shared" si="52"/>
        <v/>
      </c>
      <c r="DF153" s="199"/>
      <c r="DG153" s="199"/>
      <c r="DH153" s="199"/>
      <c r="DI153" s="199"/>
      <c r="DJ153" s="199"/>
      <c r="DK153" s="199"/>
      <c r="DL153" s="193" t="str">
        <f t="shared" si="53"/>
        <v/>
      </c>
      <c r="DM153" s="199"/>
      <c r="DN153" s="199"/>
      <c r="DO153" s="199"/>
      <c r="DP153" s="199"/>
      <c r="DQ153" s="199"/>
      <c r="DR153" s="199"/>
      <c r="DS153" s="193" t="str">
        <f t="shared" si="54"/>
        <v/>
      </c>
      <c r="DT153" s="194" t="str">
        <f t="shared" si="55"/>
        <v/>
      </c>
      <c r="DU153" s="195" t="str">
        <f t="shared" si="56"/>
        <v/>
      </c>
      <c r="DV153" s="196" t="str">
        <f>IF(OR(C153="",E153=""),"",RANK(DT153,$DT$9:$DT$408)+COUNTIF(DT$9:DT153,DT153)-1)</f>
        <v/>
      </c>
      <c r="DW153" s="173"/>
    </row>
    <row r="154" spans="1:127" ht="20.100000000000001" customHeight="1">
      <c r="A154" s="173"/>
      <c r="B154" s="190" t="str">
        <f>BIODATA_SISWA!B155</f>
        <v/>
      </c>
      <c r="C154" s="191" t="str">
        <f>IF(BIODATA_SISWA!C155="","",BIODATA_SISWA!C155)</f>
        <v/>
      </c>
      <c r="D154" s="191" t="str">
        <f>IF(BIODATA_SISWA!L155="","",BIODATA_SISWA!L155)</f>
        <v/>
      </c>
      <c r="E154" s="199"/>
      <c r="F154" s="199"/>
      <c r="G154" s="199"/>
      <c r="H154" s="199"/>
      <c r="I154" s="199"/>
      <c r="J154" s="199"/>
      <c r="K154" s="193" t="str">
        <f t="shared" si="38"/>
        <v/>
      </c>
      <c r="L154" s="199"/>
      <c r="M154" s="199"/>
      <c r="N154" s="199"/>
      <c r="O154" s="199"/>
      <c r="P154" s="199"/>
      <c r="Q154" s="199"/>
      <c r="R154" s="193" t="str">
        <f t="shared" si="39"/>
        <v/>
      </c>
      <c r="S154" s="199"/>
      <c r="T154" s="199"/>
      <c r="U154" s="199"/>
      <c r="V154" s="199"/>
      <c r="W154" s="199"/>
      <c r="X154" s="199"/>
      <c r="Y154" s="193" t="str">
        <f t="shared" si="40"/>
        <v/>
      </c>
      <c r="Z154" s="199"/>
      <c r="AA154" s="199"/>
      <c r="AB154" s="199"/>
      <c r="AC154" s="199"/>
      <c r="AD154" s="199"/>
      <c r="AE154" s="199"/>
      <c r="AF154" s="193" t="str">
        <f t="shared" si="41"/>
        <v/>
      </c>
      <c r="AG154" s="199"/>
      <c r="AH154" s="199"/>
      <c r="AI154" s="199"/>
      <c r="AJ154" s="199"/>
      <c r="AK154" s="199"/>
      <c r="AL154" s="199"/>
      <c r="AM154" s="193" t="str">
        <f t="shared" si="42"/>
        <v/>
      </c>
      <c r="AN154" s="199"/>
      <c r="AO154" s="199"/>
      <c r="AP154" s="199"/>
      <c r="AQ154" s="199"/>
      <c r="AR154" s="199"/>
      <c r="AS154" s="199"/>
      <c r="AT154" s="193" t="str">
        <f t="shared" si="43"/>
        <v/>
      </c>
      <c r="AU154" s="199"/>
      <c r="AV154" s="199"/>
      <c r="AW154" s="199"/>
      <c r="AX154" s="199"/>
      <c r="AY154" s="199"/>
      <c r="AZ154" s="199"/>
      <c r="BA154" s="193" t="str">
        <f t="shared" si="44"/>
        <v/>
      </c>
      <c r="BB154" s="199"/>
      <c r="BC154" s="199"/>
      <c r="BD154" s="199"/>
      <c r="BE154" s="199"/>
      <c r="BF154" s="199"/>
      <c r="BG154" s="199"/>
      <c r="BH154" s="193" t="str">
        <f t="shared" si="45"/>
        <v/>
      </c>
      <c r="BI154" s="199"/>
      <c r="BJ154" s="199"/>
      <c r="BK154" s="199"/>
      <c r="BL154" s="199"/>
      <c r="BM154" s="199"/>
      <c r="BN154" s="199"/>
      <c r="BO154" s="193" t="str">
        <f t="shared" si="46"/>
        <v/>
      </c>
      <c r="BP154" s="199"/>
      <c r="BQ154" s="199"/>
      <c r="BR154" s="199"/>
      <c r="BS154" s="199"/>
      <c r="BT154" s="199"/>
      <c r="BU154" s="199"/>
      <c r="BV154" s="193" t="str">
        <f t="shared" si="47"/>
        <v/>
      </c>
      <c r="BW154" s="199"/>
      <c r="BX154" s="199"/>
      <c r="BY154" s="199"/>
      <c r="BZ154" s="199"/>
      <c r="CA154" s="199"/>
      <c r="CB154" s="199"/>
      <c r="CC154" s="193" t="str">
        <f t="shared" si="48"/>
        <v/>
      </c>
      <c r="CD154" s="199"/>
      <c r="CE154" s="199"/>
      <c r="CF154" s="199"/>
      <c r="CG154" s="199"/>
      <c r="CH154" s="199"/>
      <c r="CI154" s="199"/>
      <c r="CJ154" s="193" t="str">
        <f t="shared" si="49"/>
        <v/>
      </c>
      <c r="CK154" s="199"/>
      <c r="CL154" s="199"/>
      <c r="CM154" s="199"/>
      <c r="CN154" s="199"/>
      <c r="CO154" s="199"/>
      <c r="CP154" s="199"/>
      <c r="CQ154" s="193" t="str">
        <f t="shared" si="50"/>
        <v/>
      </c>
      <c r="CR154" s="199"/>
      <c r="CS154" s="199"/>
      <c r="CT154" s="199"/>
      <c r="CU154" s="199"/>
      <c r="CV154" s="199"/>
      <c r="CW154" s="199"/>
      <c r="CX154" s="193" t="str">
        <f t="shared" si="51"/>
        <v/>
      </c>
      <c r="CY154" s="199"/>
      <c r="CZ154" s="199"/>
      <c r="DA154" s="199"/>
      <c r="DB154" s="199"/>
      <c r="DC154" s="199"/>
      <c r="DD154" s="199"/>
      <c r="DE154" s="193" t="str">
        <f t="shared" si="52"/>
        <v/>
      </c>
      <c r="DF154" s="199"/>
      <c r="DG154" s="199"/>
      <c r="DH154" s="199"/>
      <c r="DI154" s="199"/>
      <c r="DJ154" s="199"/>
      <c r="DK154" s="199"/>
      <c r="DL154" s="193" t="str">
        <f t="shared" si="53"/>
        <v/>
      </c>
      <c r="DM154" s="199"/>
      <c r="DN154" s="199"/>
      <c r="DO154" s="199"/>
      <c r="DP154" s="199"/>
      <c r="DQ154" s="199"/>
      <c r="DR154" s="199"/>
      <c r="DS154" s="193" t="str">
        <f t="shared" si="54"/>
        <v/>
      </c>
      <c r="DT154" s="194" t="str">
        <f t="shared" si="55"/>
        <v/>
      </c>
      <c r="DU154" s="195" t="str">
        <f t="shared" si="56"/>
        <v/>
      </c>
      <c r="DV154" s="196" t="str">
        <f>IF(OR(C154="",E154=""),"",RANK(DT154,$DT$9:$DT$408)+COUNTIF(DT$9:DT154,DT154)-1)</f>
        <v/>
      </c>
      <c r="DW154" s="173"/>
    </row>
    <row r="155" spans="1:127" ht="20.100000000000001" customHeight="1">
      <c r="A155" s="173"/>
      <c r="B155" s="190" t="str">
        <f>BIODATA_SISWA!B156</f>
        <v/>
      </c>
      <c r="C155" s="191" t="str">
        <f>IF(BIODATA_SISWA!C156="","",BIODATA_SISWA!C156)</f>
        <v/>
      </c>
      <c r="D155" s="191" t="str">
        <f>IF(BIODATA_SISWA!L156="","",BIODATA_SISWA!L156)</f>
        <v/>
      </c>
      <c r="E155" s="199"/>
      <c r="F155" s="199"/>
      <c r="G155" s="199"/>
      <c r="H155" s="199"/>
      <c r="I155" s="199"/>
      <c r="J155" s="199"/>
      <c r="K155" s="193" t="str">
        <f t="shared" si="38"/>
        <v/>
      </c>
      <c r="L155" s="199"/>
      <c r="M155" s="199"/>
      <c r="N155" s="199"/>
      <c r="O155" s="199"/>
      <c r="P155" s="199"/>
      <c r="Q155" s="199"/>
      <c r="R155" s="193" t="str">
        <f t="shared" si="39"/>
        <v/>
      </c>
      <c r="S155" s="199"/>
      <c r="T155" s="199"/>
      <c r="U155" s="199"/>
      <c r="V155" s="199"/>
      <c r="W155" s="199"/>
      <c r="X155" s="199"/>
      <c r="Y155" s="193" t="str">
        <f t="shared" si="40"/>
        <v/>
      </c>
      <c r="Z155" s="199"/>
      <c r="AA155" s="199"/>
      <c r="AB155" s="199"/>
      <c r="AC155" s="199"/>
      <c r="AD155" s="199"/>
      <c r="AE155" s="199"/>
      <c r="AF155" s="193" t="str">
        <f t="shared" si="41"/>
        <v/>
      </c>
      <c r="AG155" s="199"/>
      <c r="AH155" s="199"/>
      <c r="AI155" s="199"/>
      <c r="AJ155" s="199"/>
      <c r="AK155" s="199"/>
      <c r="AL155" s="199"/>
      <c r="AM155" s="193" t="str">
        <f t="shared" si="42"/>
        <v/>
      </c>
      <c r="AN155" s="199"/>
      <c r="AO155" s="199"/>
      <c r="AP155" s="199"/>
      <c r="AQ155" s="199"/>
      <c r="AR155" s="199"/>
      <c r="AS155" s="199"/>
      <c r="AT155" s="193" t="str">
        <f t="shared" si="43"/>
        <v/>
      </c>
      <c r="AU155" s="199"/>
      <c r="AV155" s="199"/>
      <c r="AW155" s="199"/>
      <c r="AX155" s="199"/>
      <c r="AY155" s="199"/>
      <c r="AZ155" s="199"/>
      <c r="BA155" s="193" t="str">
        <f t="shared" si="44"/>
        <v/>
      </c>
      <c r="BB155" s="199"/>
      <c r="BC155" s="199"/>
      <c r="BD155" s="199"/>
      <c r="BE155" s="199"/>
      <c r="BF155" s="199"/>
      <c r="BG155" s="199"/>
      <c r="BH155" s="193" t="str">
        <f t="shared" si="45"/>
        <v/>
      </c>
      <c r="BI155" s="199"/>
      <c r="BJ155" s="199"/>
      <c r="BK155" s="199"/>
      <c r="BL155" s="199"/>
      <c r="BM155" s="199"/>
      <c r="BN155" s="199"/>
      <c r="BO155" s="193" t="str">
        <f t="shared" si="46"/>
        <v/>
      </c>
      <c r="BP155" s="199"/>
      <c r="BQ155" s="199"/>
      <c r="BR155" s="199"/>
      <c r="BS155" s="199"/>
      <c r="BT155" s="199"/>
      <c r="BU155" s="199"/>
      <c r="BV155" s="193" t="str">
        <f t="shared" si="47"/>
        <v/>
      </c>
      <c r="BW155" s="199"/>
      <c r="BX155" s="199"/>
      <c r="BY155" s="199"/>
      <c r="BZ155" s="199"/>
      <c r="CA155" s="199"/>
      <c r="CB155" s="199"/>
      <c r="CC155" s="193" t="str">
        <f t="shared" si="48"/>
        <v/>
      </c>
      <c r="CD155" s="199"/>
      <c r="CE155" s="199"/>
      <c r="CF155" s="199"/>
      <c r="CG155" s="199"/>
      <c r="CH155" s="199"/>
      <c r="CI155" s="199"/>
      <c r="CJ155" s="193" t="str">
        <f t="shared" si="49"/>
        <v/>
      </c>
      <c r="CK155" s="199"/>
      <c r="CL155" s="199"/>
      <c r="CM155" s="199"/>
      <c r="CN155" s="199"/>
      <c r="CO155" s="199"/>
      <c r="CP155" s="199"/>
      <c r="CQ155" s="193" t="str">
        <f t="shared" si="50"/>
        <v/>
      </c>
      <c r="CR155" s="199"/>
      <c r="CS155" s="199"/>
      <c r="CT155" s="199"/>
      <c r="CU155" s="199"/>
      <c r="CV155" s="199"/>
      <c r="CW155" s="199"/>
      <c r="CX155" s="193" t="str">
        <f t="shared" si="51"/>
        <v/>
      </c>
      <c r="CY155" s="199"/>
      <c r="CZ155" s="199"/>
      <c r="DA155" s="199"/>
      <c r="DB155" s="199"/>
      <c r="DC155" s="199"/>
      <c r="DD155" s="199"/>
      <c r="DE155" s="193" t="str">
        <f t="shared" si="52"/>
        <v/>
      </c>
      <c r="DF155" s="199"/>
      <c r="DG155" s="199"/>
      <c r="DH155" s="199"/>
      <c r="DI155" s="199"/>
      <c r="DJ155" s="199"/>
      <c r="DK155" s="199"/>
      <c r="DL155" s="193" t="str">
        <f t="shared" si="53"/>
        <v/>
      </c>
      <c r="DM155" s="199"/>
      <c r="DN155" s="199"/>
      <c r="DO155" s="199"/>
      <c r="DP155" s="199"/>
      <c r="DQ155" s="199"/>
      <c r="DR155" s="199"/>
      <c r="DS155" s="193" t="str">
        <f t="shared" si="54"/>
        <v/>
      </c>
      <c r="DT155" s="194" t="str">
        <f t="shared" si="55"/>
        <v/>
      </c>
      <c r="DU155" s="195" t="str">
        <f t="shared" si="56"/>
        <v/>
      </c>
      <c r="DV155" s="196" t="str">
        <f>IF(OR(C155="",E155=""),"",RANK(DT155,$DT$9:$DT$408)+COUNTIF(DT$9:DT155,DT155)-1)</f>
        <v/>
      </c>
      <c r="DW155" s="173"/>
    </row>
    <row r="156" spans="1:127" ht="20.100000000000001" customHeight="1">
      <c r="A156" s="173"/>
      <c r="B156" s="190" t="str">
        <f>BIODATA_SISWA!B157</f>
        <v/>
      </c>
      <c r="C156" s="191" t="str">
        <f>IF(BIODATA_SISWA!C157="","",BIODATA_SISWA!C157)</f>
        <v/>
      </c>
      <c r="D156" s="191" t="str">
        <f>IF(BIODATA_SISWA!L157="","",BIODATA_SISWA!L157)</f>
        <v/>
      </c>
      <c r="E156" s="199"/>
      <c r="F156" s="199"/>
      <c r="G156" s="199"/>
      <c r="H156" s="199"/>
      <c r="I156" s="199"/>
      <c r="J156" s="199"/>
      <c r="K156" s="193" t="str">
        <f t="shared" si="38"/>
        <v/>
      </c>
      <c r="L156" s="199"/>
      <c r="M156" s="199"/>
      <c r="N156" s="199"/>
      <c r="O156" s="199"/>
      <c r="P156" s="199"/>
      <c r="Q156" s="199"/>
      <c r="R156" s="193" t="str">
        <f t="shared" si="39"/>
        <v/>
      </c>
      <c r="S156" s="199"/>
      <c r="T156" s="199"/>
      <c r="U156" s="199"/>
      <c r="V156" s="199"/>
      <c r="W156" s="199"/>
      <c r="X156" s="199"/>
      <c r="Y156" s="193" t="str">
        <f t="shared" si="40"/>
        <v/>
      </c>
      <c r="Z156" s="199"/>
      <c r="AA156" s="199"/>
      <c r="AB156" s="199"/>
      <c r="AC156" s="199"/>
      <c r="AD156" s="199"/>
      <c r="AE156" s="199"/>
      <c r="AF156" s="193" t="str">
        <f t="shared" si="41"/>
        <v/>
      </c>
      <c r="AG156" s="199"/>
      <c r="AH156" s="199"/>
      <c r="AI156" s="199"/>
      <c r="AJ156" s="199"/>
      <c r="AK156" s="199"/>
      <c r="AL156" s="199"/>
      <c r="AM156" s="193" t="str">
        <f t="shared" si="42"/>
        <v/>
      </c>
      <c r="AN156" s="199"/>
      <c r="AO156" s="199"/>
      <c r="AP156" s="199"/>
      <c r="AQ156" s="199"/>
      <c r="AR156" s="199"/>
      <c r="AS156" s="199"/>
      <c r="AT156" s="193" t="str">
        <f t="shared" si="43"/>
        <v/>
      </c>
      <c r="AU156" s="199"/>
      <c r="AV156" s="199"/>
      <c r="AW156" s="199"/>
      <c r="AX156" s="199"/>
      <c r="AY156" s="199"/>
      <c r="AZ156" s="199"/>
      <c r="BA156" s="193" t="str">
        <f t="shared" si="44"/>
        <v/>
      </c>
      <c r="BB156" s="199"/>
      <c r="BC156" s="199"/>
      <c r="BD156" s="199"/>
      <c r="BE156" s="199"/>
      <c r="BF156" s="199"/>
      <c r="BG156" s="199"/>
      <c r="BH156" s="193" t="str">
        <f t="shared" si="45"/>
        <v/>
      </c>
      <c r="BI156" s="199"/>
      <c r="BJ156" s="199"/>
      <c r="BK156" s="199"/>
      <c r="BL156" s="199"/>
      <c r="BM156" s="199"/>
      <c r="BN156" s="199"/>
      <c r="BO156" s="193" t="str">
        <f t="shared" si="46"/>
        <v/>
      </c>
      <c r="BP156" s="199"/>
      <c r="BQ156" s="199"/>
      <c r="BR156" s="199"/>
      <c r="BS156" s="199"/>
      <c r="BT156" s="199"/>
      <c r="BU156" s="199"/>
      <c r="BV156" s="193" t="str">
        <f t="shared" si="47"/>
        <v/>
      </c>
      <c r="BW156" s="199"/>
      <c r="BX156" s="199"/>
      <c r="BY156" s="199"/>
      <c r="BZ156" s="199"/>
      <c r="CA156" s="199"/>
      <c r="CB156" s="199"/>
      <c r="CC156" s="193" t="str">
        <f t="shared" si="48"/>
        <v/>
      </c>
      <c r="CD156" s="199"/>
      <c r="CE156" s="199"/>
      <c r="CF156" s="199"/>
      <c r="CG156" s="199"/>
      <c r="CH156" s="199"/>
      <c r="CI156" s="199"/>
      <c r="CJ156" s="193" t="str">
        <f t="shared" si="49"/>
        <v/>
      </c>
      <c r="CK156" s="199"/>
      <c r="CL156" s="199"/>
      <c r="CM156" s="199"/>
      <c r="CN156" s="199"/>
      <c r="CO156" s="199"/>
      <c r="CP156" s="199"/>
      <c r="CQ156" s="193" t="str">
        <f t="shared" si="50"/>
        <v/>
      </c>
      <c r="CR156" s="199"/>
      <c r="CS156" s="199"/>
      <c r="CT156" s="199"/>
      <c r="CU156" s="199"/>
      <c r="CV156" s="199"/>
      <c r="CW156" s="199"/>
      <c r="CX156" s="193" t="str">
        <f t="shared" si="51"/>
        <v/>
      </c>
      <c r="CY156" s="199"/>
      <c r="CZ156" s="199"/>
      <c r="DA156" s="199"/>
      <c r="DB156" s="199"/>
      <c r="DC156" s="199"/>
      <c r="DD156" s="199"/>
      <c r="DE156" s="193" t="str">
        <f t="shared" si="52"/>
        <v/>
      </c>
      <c r="DF156" s="199"/>
      <c r="DG156" s="199"/>
      <c r="DH156" s="199"/>
      <c r="DI156" s="199"/>
      <c r="DJ156" s="199"/>
      <c r="DK156" s="199"/>
      <c r="DL156" s="193" t="str">
        <f t="shared" si="53"/>
        <v/>
      </c>
      <c r="DM156" s="199"/>
      <c r="DN156" s="199"/>
      <c r="DO156" s="199"/>
      <c r="DP156" s="199"/>
      <c r="DQ156" s="199"/>
      <c r="DR156" s="199"/>
      <c r="DS156" s="193" t="str">
        <f t="shared" si="54"/>
        <v/>
      </c>
      <c r="DT156" s="194" t="str">
        <f t="shared" si="55"/>
        <v/>
      </c>
      <c r="DU156" s="195" t="str">
        <f t="shared" si="56"/>
        <v/>
      </c>
      <c r="DV156" s="196" t="str">
        <f>IF(OR(C156="",E156=""),"",RANK(DT156,$DT$9:$DT$408)+COUNTIF(DT$9:DT156,DT156)-1)</f>
        <v/>
      </c>
      <c r="DW156" s="173"/>
    </row>
    <row r="157" spans="1:127" ht="20.100000000000001" customHeight="1">
      <c r="A157" s="173"/>
      <c r="B157" s="190" t="str">
        <f>BIODATA_SISWA!B158</f>
        <v/>
      </c>
      <c r="C157" s="191" t="str">
        <f>IF(BIODATA_SISWA!C158="","",BIODATA_SISWA!C158)</f>
        <v/>
      </c>
      <c r="D157" s="191" t="str">
        <f>IF(BIODATA_SISWA!L158="","",BIODATA_SISWA!L158)</f>
        <v/>
      </c>
      <c r="E157" s="199"/>
      <c r="F157" s="199"/>
      <c r="G157" s="199"/>
      <c r="H157" s="199"/>
      <c r="I157" s="199"/>
      <c r="J157" s="199"/>
      <c r="K157" s="193" t="str">
        <f t="shared" si="38"/>
        <v/>
      </c>
      <c r="L157" s="199"/>
      <c r="M157" s="199"/>
      <c r="N157" s="199"/>
      <c r="O157" s="199"/>
      <c r="P157" s="199"/>
      <c r="Q157" s="199"/>
      <c r="R157" s="193" t="str">
        <f t="shared" si="39"/>
        <v/>
      </c>
      <c r="S157" s="199"/>
      <c r="T157" s="199"/>
      <c r="U157" s="199"/>
      <c r="V157" s="199"/>
      <c r="W157" s="199"/>
      <c r="X157" s="199"/>
      <c r="Y157" s="193" t="str">
        <f t="shared" si="40"/>
        <v/>
      </c>
      <c r="Z157" s="199"/>
      <c r="AA157" s="199"/>
      <c r="AB157" s="199"/>
      <c r="AC157" s="199"/>
      <c r="AD157" s="199"/>
      <c r="AE157" s="199"/>
      <c r="AF157" s="193" t="str">
        <f t="shared" si="41"/>
        <v/>
      </c>
      <c r="AG157" s="199"/>
      <c r="AH157" s="199"/>
      <c r="AI157" s="199"/>
      <c r="AJ157" s="199"/>
      <c r="AK157" s="199"/>
      <c r="AL157" s="199"/>
      <c r="AM157" s="193" t="str">
        <f t="shared" si="42"/>
        <v/>
      </c>
      <c r="AN157" s="199"/>
      <c r="AO157" s="199"/>
      <c r="AP157" s="199"/>
      <c r="AQ157" s="199"/>
      <c r="AR157" s="199"/>
      <c r="AS157" s="199"/>
      <c r="AT157" s="193" t="str">
        <f t="shared" si="43"/>
        <v/>
      </c>
      <c r="AU157" s="199"/>
      <c r="AV157" s="199"/>
      <c r="AW157" s="199"/>
      <c r="AX157" s="199"/>
      <c r="AY157" s="199"/>
      <c r="AZ157" s="199"/>
      <c r="BA157" s="193" t="str">
        <f t="shared" si="44"/>
        <v/>
      </c>
      <c r="BB157" s="199"/>
      <c r="BC157" s="199"/>
      <c r="BD157" s="199"/>
      <c r="BE157" s="199"/>
      <c r="BF157" s="199"/>
      <c r="BG157" s="199"/>
      <c r="BH157" s="193" t="str">
        <f t="shared" si="45"/>
        <v/>
      </c>
      <c r="BI157" s="199"/>
      <c r="BJ157" s="199"/>
      <c r="BK157" s="199"/>
      <c r="BL157" s="199"/>
      <c r="BM157" s="199"/>
      <c r="BN157" s="199"/>
      <c r="BO157" s="193" t="str">
        <f t="shared" si="46"/>
        <v/>
      </c>
      <c r="BP157" s="199"/>
      <c r="BQ157" s="199"/>
      <c r="BR157" s="199"/>
      <c r="BS157" s="199"/>
      <c r="BT157" s="199"/>
      <c r="BU157" s="199"/>
      <c r="BV157" s="193" t="str">
        <f t="shared" si="47"/>
        <v/>
      </c>
      <c r="BW157" s="199"/>
      <c r="BX157" s="199"/>
      <c r="BY157" s="199"/>
      <c r="BZ157" s="199"/>
      <c r="CA157" s="199"/>
      <c r="CB157" s="199"/>
      <c r="CC157" s="193" t="str">
        <f t="shared" si="48"/>
        <v/>
      </c>
      <c r="CD157" s="199"/>
      <c r="CE157" s="199"/>
      <c r="CF157" s="199"/>
      <c r="CG157" s="199"/>
      <c r="CH157" s="199"/>
      <c r="CI157" s="199"/>
      <c r="CJ157" s="193" t="str">
        <f t="shared" si="49"/>
        <v/>
      </c>
      <c r="CK157" s="199"/>
      <c r="CL157" s="199"/>
      <c r="CM157" s="199"/>
      <c r="CN157" s="199"/>
      <c r="CO157" s="199"/>
      <c r="CP157" s="199"/>
      <c r="CQ157" s="193" t="str">
        <f t="shared" si="50"/>
        <v/>
      </c>
      <c r="CR157" s="199"/>
      <c r="CS157" s="199"/>
      <c r="CT157" s="199"/>
      <c r="CU157" s="199"/>
      <c r="CV157" s="199"/>
      <c r="CW157" s="199"/>
      <c r="CX157" s="193" t="str">
        <f t="shared" si="51"/>
        <v/>
      </c>
      <c r="CY157" s="199"/>
      <c r="CZ157" s="199"/>
      <c r="DA157" s="199"/>
      <c r="DB157" s="199"/>
      <c r="DC157" s="199"/>
      <c r="DD157" s="199"/>
      <c r="DE157" s="193" t="str">
        <f t="shared" si="52"/>
        <v/>
      </c>
      <c r="DF157" s="199"/>
      <c r="DG157" s="199"/>
      <c r="DH157" s="199"/>
      <c r="DI157" s="199"/>
      <c r="DJ157" s="199"/>
      <c r="DK157" s="199"/>
      <c r="DL157" s="193" t="str">
        <f t="shared" si="53"/>
        <v/>
      </c>
      <c r="DM157" s="199"/>
      <c r="DN157" s="199"/>
      <c r="DO157" s="199"/>
      <c r="DP157" s="199"/>
      <c r="DQ157" s="199"/>
      <c r="DR157" s="199"/>
      <c r="DS157" s="193" t="str">
        <f t="shared" si="54"/>
        <v/>
      </c>
      <c r="DT157" s="194" t="str">
        <f t="shared" si="55"/>
        <v/>
      </c>
      <c r="DU157" s="195" t="str">
        <f t="shared" si="56"/>
        <v/>
      </c>
      <c r="DV157" s="196" t="str">
        <f>IF(OR(C157="",E157=""),"",RANK(DT157,$DT$9:$DT$408)+COUNTIF(DT$9:DT157,DT157)-1)</f>
        <v/>
      </c>
      <c r="DW157" s="173"/>
    </row>
    <row r="158" spans="1:127" ht="20.100000000000001" customHeight="1">
      <c r="A158" s="173"/>
      <c r="B158" s="190" t="str">
        <f>BIODATA_SISWA!B159</f>
        <v/>
      </c>
      <c r="C158" s="191" t="str">
        <f>IF(BIODATA_SISWA!C159="","",BIODATA_SISWA!C159)</f>
        <v/>
      </c>
      <c r="D158" s="191" t="str">
        <f>IF(BIODATA_SISWA!L159="","",BIODATA_SISWA!L159)</f>
        <v/>
      </c>
      <c r="E158" s="199"/>
      <c r="F158" s="199"/>
      <c r="G158" s="199"/>
      <c r="H158" s="199"/>
      <c r="I158" s="199"/>
      <c r="J158" s="199"/>
      <c r="K158" s="193" t="str">
        <f t="shared" si="38"/>
        <v/>
      </c>
      <c r="L158" s="199"/>
      <c r="M158" s="199"/>
      <c r="N158" s="199"/>
      <c r="O158" s="199"/>
      <c r="P158" s="199"/>
      <c r="Q158" s="199"/>
      <c r="R158" s="193" t="str">
        <f t="shared" si="39"/>
        <v/>
      </c>
      <c r="S158" s="199"/>
      <c r="T158" s="199"/>
      <c r="U158" s="199"/>
      <c r="V158" s="199"/>
      <c r="W158" s="199"/>
      <c r="X158" s="199"/>
      <c r="Y158" s="193" t="str">
        <f t="shared" si="40"/>
        <v/>
      </c>
      <c r="Z158" s="199"/>
      <c r="AA158" s="199"/>
      <c r="AB158" s="199"/>
      <c r="AC158" s="199"/>
      <c r="AD158" s="199"/>
      <c r="AE158" s="199"/>
      <c r="AF158" s="193" t="str">
        <f t="shared" si="41"/>
        <v/>
      </c>
      <c r="AG158" s="199"/>
      <c r="AH158" s="199"/>
      <c r="AI158" s="199"/>
      <c r="AJ158" s="199"/>
      <c r="AK158" s="199"/>
      <c r="AL158" s="199"/>
      <c r="AM158" s="193" t="str">
        <f t="shared" si="42"/>
        <v/>
      </c>
      <c r="AN158" s="199"/>
      <c r="AO158" s="199"/>
      <c r="AP158" s="199"/>
      <c r="AQ158" s="199"/>
      <c r="AR158" s="199"/>
      <c r="AS158" s="199"/>
      <c r="AT158" s="193" t="str">
        <f t="shared" si="43"/>
        <v/>
      </c>
      <c r="AU158" s="199"/>
      <c r="AV158" s="199"/>
      <c r="AW158" s="199"/>
      <c r="AX158" s="199"/>
      <c r="AY158" s="199"/>
      <c r="AZ158" s="199"/>
      <c r="BA158" s="193" t="str">
        <f t="shared" si="44"/>
        <v/>
      </c>
      <c r="BB158" s="199"/>
      <c r="BC158" s="199"/>
      <c r="BD158" s="199"/>
      <c r="BE158" s="199"/>
      <c r="BF158" s="199"/>
      <c r="BG158" s="199"/>
      <c r="BH158" s="193" t="str">
        <f t="shared" si="45"/>
        <v/>
      </c>
      <c r="BI158" s="199"/>
      <c r="BJ158" s="199"/>
      <c r="BK158" s="199"/>
      <c r="BL158" s="199"/>
      <c r="BM158" s="199"/>
      <c r="BN158" s="199"/>
      <c r="BO158" s="193" t="str">
        <f t="shared" si="46"/>
        <v/>
      </c>
      <c r="BP158" s="199"/>
      <c r="BQ158" s="199"/>
      <c r="BR158" s="199"/>
      <c r="BS158" s="199"/>
      <c r="BT158" s="199"/>
      <c r="BU158" s="199"/>
      <c r="BV158" s="193" t="str">
        <f t="shared" si="47"/>
        <v/>
      </c>
      <c r="BW158" s="199"/>
      <c r="BX158" s="199"/>
      <c r="BY158" s="199"/>
      <c r="BZ158" s="199"/>
      <c r="CA158" s="199"/>
      <c r="CB158" s="199"/>
      <c r="CC158" s="193" t="str">
        <f t="shared" si="48"/>
        <v/>
      </c>
      <c r="CD158" s="199"/>
      <c r="CE158" s="199"/>
      <c r="CF158" s="199"/>
      <c r="CG158" s="199"/>
      <c r="CH158" s="199"/>
      <c r="CI158" s="199"/>
      <c r="CJ158" s="193" t="str">
        <f t="shared" si="49"/>
        <v/>
      </c>
      <c r="CK158" s="199"/>
      <c r="CL158" s="199"/>
      <c r="CM158" s="199"/>
      <c r="CN158" s="199"/>
      <c r="CO158" s="199"/>
      <c r="CP158" s="199"/>
      <c r="CQ158" s="193" t="str">
        <f t="shared" si="50"/>
        <v/>
      </c>
      <c r="CR158" s="199"/>
      <c r="CS158" s="199"/>
      <c r="CT158" s="199"/>
      <c r="CU158" s="199"/>
      <c r="CV158" s="199"/>
      <c r="CW158" s="199"/>
      <c r="CX158" s="193" t="str">
        <f t="shared" si="51"/>
        <v/>
      </c>
      <c r="CY158" s="199"/>
      <c r="CZ158" s="199"/>
      <c r="DA158" s="199"/>
      <c r="DB158" s="199"/>
      <c r="DC158" s="199"/>
      <c r="DD158" s="199"/>
      <c r="DE158" s="193" t="str">
        <f t="shared" si="52"/>
        <v/>
      </c>
      <c r="DF158" s="199"/>
      <c r="DG158" s="199"/>
      <c r="DH158" s="199"/>
      <c r="DI158" s="199"/>
      <c r="DJ158" s="199"/>
      <c r="DK158" s="199"/>
      <c r="DL158" s="193" t="str">
        <f t="shared" si="53"/>
        <v/>
      </c>
      <c r="DM158" s="199"/>
      <c r="DN158" s="199"/>
      <c r="DO158" s="199"/>
      <c r="DP158" s="199"/>
      <c r="DQ158" s="199"/>
      <c r="DR158" s="199"/>
      <c r="DS158" s="193" t="str">
        <f t="shared" si="54"/>
        <v/>
      </c>
      <c r="DT158" s="194" t="str">
        <f t="shared" si="55"/>
        <v/>
      </c>
      <c r="DU158" s="195" t="str">
        <f t="shared" si="56"/>
        <v/>
      </c>
      <c r="DV158" s="196" t="str">
        <f>IF(OR(C158="",E158=""),"",RANK(DT158,$DT$9:$DT$408)+COUNTIF(DT$9:DT158,DT158)-1)</f>
        <v/>
      </c>
      <c r="DW158" s="173"/>
    </row>
    <row r="159" spans="1:127" ht="20.100000000000001" customHeight="1">
      <c r="A159" s="173"/>
      <c r="B159" s="190" t="str">
        <f>BIODATA_SISWA!B160</f>
        <v/>
      </c>
      <c r="C159" s="191" t="str">
        <f>IF(BIODATA_SISWA!C160="","",BIODATA_SISWA!C160)</f>
        <v/>
      </c>
      <c r="D159" s="191" t="str">
        <f>IF(BIODATA_SISWA!L160="","",BIODATA_SISWA!L160)</f>
        <v/>
      </c>
      <c r="E159" s="199"/>
      <c r="F159" s="199"/>
      <c r="G159" s="199"/>
      <c r="H159" s="199"/>
      <c r="I159" s="199"/>
      <c r="J159" s="199"/>
      <c r="K159" s="193" t="str">
        <f t="shared" si="38"/>
        <v/>
      </c>
      <c r="L159" s="199"/>
      <c r="M159" s="199"/>
      <c r="N159" s="199"/>
      <c r="O159" s="199"/>
      <c r="P159" s="199"/>
      <c r="Q159" s="199"/>
      <c r="R159" s="193" t="str">
        <f t="shared" si="39"/>
        <v/>
      </c>
      <c r="S159" s="199"/>
      <c r="T159" s="199"/>
      <c r="U159" s="199"/>
      <c r="V159" s="199"/>
      <c r="W159" s="199"/>
      <c r="X159" s="199"/>
      <c r="Y159" s="193" t="str">
        <f t="shared" si="40"/>
        <v/>
      </c>
      <c r="Z159" s="199"/>
      <c r="AA159" s="199"/>
      <c r="AB159" s="199"/>
      <c r="AC159" s="199"/>
      <c r="AD159" s="199"/>
      <c r="AE159" s="199"/>
      <c r="AF159" s="193" t="str">
        <f t="shared" si="41"/>
        <v/>
      </c>
      <c r="AG159" s="199"/>
      <c r="AH159" s="199"/>
      <c r="AI159" s="199"/>
      <c r="AJ159" s="199"/>
      <c r="AK159" s="199"/>
      <c r="AL159" s="199"/>
      <c r="AM159" s="193" t="str">
        <f t="shared" si="42"/>
        <v/>
      </c>
      <c r="AN159" s="199"/>
      <c r="AO159" s="199"/>
      <c r="AP159" s="199"/>
      <c r="AQ159" s="199"/>
      <c r="AR159" s="199"/>
      <c r="AS159" s="199"/>
      <c r="AT159" s="193" t="str">
        <f t="shared" si="43"/>
        <v/>
      </c>
      <c r="AU159" s="199"/>
      <c r="AV159" s="199"/>
      <c r="AW159" s="199"/>
      <c r="AX159" s="199"/>
      <c r="AY159" s="199"/>
      <c r="AZ159" s="199"/>
      <c r="BA159" s="193" t="str">
        <f t="shared" si="44"/>
        <v/>
      </c>
      <c r="BB159" s="199"/>
      <c r="BC159" s="199"/>
      <c r="BD159" s="199"/>
      <c r="BE159" s="199"/>
      <c r="BF159" s="199"/>
      <c r="BG159" s="199"/>
      <c r="BH159" s="193" t="str">
        <f t="shared" si="45"/>
        <v/>
      </c>
      <c r="BI159" s="199"/>
      <c r="BJ159" s="199"/>
      <c r="BK159" s="199"/>
      <c r="BL159" s="199"/>
      <c r="BM159" s="199"/>
      <c r="BN159" s="199"/>
      <c r="BO159" s="193" t="str">
        <f t="shared" si="46"/>
        <v/>
      </c>
      <c r="BP159" s="199"/>
      <c r="BQ159" s="199"/>
      <c r="BR159" s="199"/>
      <c r="BS159" s="199"/>
      <c r="BT159" s="199"/>
      <c r="BU159" s="199"/>
      <c r="BV159" s="193" t="str">
        <f t="shared" si="47"/>
        <v/>
      </c>
      <c r="BW159" s="199"/>
      <c r="BX159" s="199"/>
      <c r="BY159" s="199"/>
      <c r="BZ159" s="199"/>
      <c r="CA159" s="199"/>
      <c r="CB159" s="199"/>
      <c r="CC159" s="193" t="str">
        <f t="shared" si="48"/>
        <v/>
      </c>
      <c r="CD159" s="199"/>
      <c r="CE159" s="199"/>
      <c r="CF159" s="199"/>
      <c r="CG159" s="199"/>
      <c r="CH159" s="199"/>
      <c r="CI159" s="199"/>
      <c r="CJ159" s="193" t="str">
        <f t="shared" si="49"/>
        <v/>
      </c>
      <c r="CK159" s="199"/>
      <c r="CL159" s="199"/>
      <c r="CM159" s="199"/>
      <c r="CN159" s="199"/>
      <c r="CO159" s="199"/>
      <c r="CP159" s="199"/>
      <c r="CQ159" s="193" t="str">
        <f t="shared" si="50"/>
        <v/>
      </c>
      <c r="CR159" s="199"/>
      <c r="CS159" s="199"/>
      <c r="CT159" s="199"/>
      <c r="CU159" s="199"/>
      <c r="CV159" s="199"/>
      <c r="CW159" s="199"/>
      <c r="CX159" s="193" t="str">
        <f t="shared" si="51"/>
        <v/>
      </c>
      <c r="CY159" s="199"/>
      <c r="CZ159" s="199"/>
      <c r="DA159" s="199"/>
      <c r="DB159" s="199"/>
      <c r="DC159" s="199"/>
      <c r="DD159" s="199"/>
      <c r="DE159" s="193" t="str">
        <f t="shared" si="52"/>
        <v/>
      </c>
      <c r="DF159" s="199"/>
      <c r="DG159" s="199"/>
      <c r="DH159" s="199"/>
      <c r="DI159" s="199"/>
      <c r="DJ159" s="199"/>
      <c r="DK159" s="199"/>
      <c r="DL159" s="193" t="str">
        <f t="shared" si="53"/>
        <v/>
      </c>
      <c r="DM159" s="199"/>
      <c r="DN159" s="199"/>
      <c r="DO159" s="199"/>
      <c r="DP159" s="199"/>
      <c r="DQ159" s="199"/>
      <c r="DR159" s="199"/>
      <c r="DS159" s="193" t="str">
        <f t="shared" si="54"/>
        <v/>
      </c>
      <c r="DT159" s="194" t="str">
        <f t="shared" si="55"/>
        <v/>
      </c>
      <c r="DU159" s="195" t="str">
        <f t="shared" si="56"/>
        <v/>
      </c>
      <c r="DV159" s="196" t="str">
        <f>IF(OR(C159="",E159=""),"",RANK(DT159,$DT$9:$DT$408)+COUNTIF(DT$9:DT159,DT159)-1)</f>
        <v/>
      </c>
      <c r="DW159" s="173"/>
    </row>
    <row r="160" spans="1:127" ht="20.100000000000001" customHeight="1">
      <c r="A160" s="173"/>
      <c r="B160" s="190" t="str">
        <f>BIODATA_SISWA!B161</f>
        <v/>
      </c>
      <c r="C160" s="191" t="str">
        <f>IF(BIODATA_SISWA!C161="","",BIODATA_SISWA!C161)</f>
        <v/>
      </c>
      <c r="D160" s="191" t="str">
        <f>IF(BIODATA_SISWA!L161="","",BIODATA_SISWA!L161)</f>
        <v/>
      </c>
      <c r="E160" s="199"/>
      <c r="F160" s="199"/>
      <c r="G160" s="199"/>
      <c r="H160" s="199"/>
      <c r="I160" s="199"/>
      <c r="J160" s="199"/>
      <c r="K160" s="193" t="str">
        <f t="shared" si="38"/>
        <v/>
      </c>
      <c r="L160" s="199"/>
      <c r="M160" s="199"/>
      <c r="N160" s="199"/>
      <c r="O160" s="199"/>
      <c r="P160" s="199"/>
      <c r="Q160" s="199"/>
      <c r="R160" s="193" t="str">
        <f t="shared" si="39"/>
        <v/>
      </c>
      <c r="S160" s="199"/>
      <c r="T160" s="199"/>
      <c r="U160" s="199"/>
      <c r="V160" s="199"/>
      <c r="W160" s="199"/>
      <c r="X160" s="199"/>
      <c r="Y160" s="193" t="str">
        <f t="shared" si="40"/>
        <v/>
      </c>
      <c r="Z160" s="199"/>
      <c r="AA160" s="199"/>
      <c r="AB160" s="199"/>
      <c r="AC160" s="199"/>
      <c r="AD160" s="199"/>
      <c r="AE160" s="199"/>
      <c r="AF160" s="193" t="str">
        <f t="shared" si="41"/>
        <v/>
      </c>
      <c r="AG160" s="199"/>
      <c r="AH160" s="199"/>
      <c r="AI160" s="199"/>
      <c r="AJ160" s="199"/>
      <c r="AK160" s="199"/>
      <c r="AL160" s="199"/>
      <c r="AM160" s="193" t="str">
        <f t="shared" si="42"/>
        <v/>
      </c>
      <c r="AN160" s="199"/>
      <c r="AO160" s="199"/>
      <c r="AP160" s="199"/>
      <c r="AQ160" s="199"/>
      <c r="AR160" s="199"/>
      <c r="AS160" s="199"/>
      <c r="AT160" s="193" t="str">
        <f t="shared" si="43"/>
        <v/>
      </c>
      <c r="AU160" s="199"/>
      <c r="AV160" s="199"/>
      <c r="AW160" s="199"/>
      <c r="AX160" s="199"/>
      <c r="AY160" s="199"/>
      <c r="AZ160" s="199"/>
      <c r="BA160" s="193" t="str">
        <f t="shared" si="44"/>
        <v/>
      </c>
      <c r="BB160" s="199"/>
      <c r="BC160" s="199"/>
      <c r="BD160" s="199"/>
      <c r="BE160" s="199"/>
      <c r="BF160" s="199"/>
      <c r="BG160" s="199"/>
      <c r="BH160" s="193" t="str">
        <f t="shared" si="45"/>
        <v/>
      </c>
      <c r="BI160" s="199"/>
      <c r="BJ160" s="199"/>
      <c r="BK160" s="199"/>
      <c r="BL160" s="199"/>
      <c r="BM160" s="199"/>
      <c r="BN160" s="199"/>
      <c r="BO160" s="193" t="str">
        <f t="shared" si="46"/>
        <v/>
      </c>
      <c r="BP160" s="199"/>
      <c r="BQ160" s="199"/>
      <c r="BR160" s="199"/>
      <c r="BS160" s="199"/>
      <c r="BT160" s="199"/>
      <c r="BU160" s="199"/>
      <c r="BV160" s="193" t="str">
        <f t="shared" si="47"/>
        <v/>
      </c>
      <c r="BW160" s="199"/>
      <c r="BX160" s="199"/>
      <c r="BY160" s="199"/>
      <c r="BZ160" s="199"/>
      <c r="CA160" s="199"/>
      <c r="CB160" s="199"/>
      <c r="CC160" s="193" t="str">
        <f t="shared" si="48"/>
        <v/>
      </c>
      <c r="CD160" s="199"/>
      <c r="CE160" s="199"/>
      <c r="CF160" s="199"/>
      <c r="CG160" s="199"/>
      <c r="CH160" s="199"/>
      <c r="CI160" s="199"/>
      <c r="CJ160" s="193" t="str">
        <f t="shared" si="49"/>
        <v/>
      </c>
      <c r="CK160" s="199"/>
      <c r="CL160" s="199"/>
      <c r="CM160" s="199"/>
      <c r="CN160" s="199"/>
      <c r="CO160" s="199"/>
      <c r="CP160" s="199"/>
      <c r="CQ160" s="193" t="str">
        <f t="shared" si="50"/>
        <v/>
      </c>
      <c r="CR160" s="199"/>
      <c r="CS160" s="199"/>
      <c r="CT160" s="199"/>
      <c r="CU160" s="199"/>
      <c r="CV160" s="199"/>
      <c r="CW160" s="199"/>
      <c r="CX160" s="193" t="str">
        <f t="shared" si="51"/>
        <v/>
      </c>
      <c r="CY160" s="199"/>
      <c r="CZ160" s="199"/>
      <c r="DA160" s="199"/>
      <c r="DB160" s="199"/>
      <c r="DC160" s="199"/>
      <c r="DD160" s="199"/>
      <c r="DE160" s="193" t="str">
        <f t="shared" si="52"/>
        <v/>
      </c>
      <c r="DF160" s="199"/>
      <c r="DG160" s="199"/>
      <c r="DH160" s="199"/>
      <c r="DI160" s="199"/>
      <c r="DJ160" s="199"/>
      <c r="DK160" s="199"/>
      <c r="DL160" s="193" t="str">
        <f t="shared" si="53"/>
        <v/>
      </c>
      <c r="DM160" s="199"/>
      <c r="DN160" s="199"/>
      <c r="DO160" s="199"/>
      <c r="DP160" s="199"/>
      <c r="DQ160" s="199"/>
      <c r="DR160" s="199"/>
      <c r="DS160" s="193" t="str">
        <f t="shared" si="54"/>
        <v/>
      </c>
      <c r="DT160" s="194" t="str">
        <f t="shared" si="55"/>
        <v/>
      </c>
      <c r="DU160" s="195" t="str">
        <f t="shared" si="56"/>
        <v/>
      </c>
      <c r="DV160" s="196" t="str">
        <f>IF(OR(C160="",E160=""),"",RANK(DT160,$DT$9:$DT$408)+COUNTIF(DT$9:DT160,DT160)-1)</f>
        <v/>
      </c>
      <c r="DW160" s="173"/>
    </row>
    <row r="161" spans="1:127" ht="20.100000000000001" customHeight="1">
      <c r="A161" s="173"/>
      <c r="B161" s="190" t="str">
        <f>BIODATA_SISWA!B162</f>
        <v/>
      </c>
      <c r="C161" s="191" t="str">
        <f>IF(BIODATA_SISWA!C162="","",BIODATA_SISWA!C162)</f>
        <v/>
      </c>
      <c r="D161" s="191" t="str">
        <f>IF(BIODATA_SISWA!L162="","",BIODATA_SISWA!L162)</f>
        <v/>
      </c>
      <c r="E161" s="199"/>
      <c r="F161" s="199"/>
      <c r="G161" s="199"/>
      <c r="H161" s="199"/>
      <c r="I161" s="199"/>
      <c r="J161" s="199"/>
      <c r="K161" s="193" t="str">
        <f t="shared" si="38"/>
        <v/>
      </c>
      <c r="L161" s="199"/>
      <c r="M161" s="199"/>
      <c r="N161" s="199"/>
      <c r="O161" s="199"/>
      <c r="P161" s="199"/>
      <c r="Q161" s="199"/>
      <c r="R161" s="193" t="str">
        <f t="shared" si="39"/>
        <v/>
      </c>
      <c r="S161" s="199"/>
      <c r="T161" s="199"/>
      <c r="U161" s="199"/>
      <c r="V161" s="199"/>
      <c r="W161" s="199"/>
      <c r="X161" s="199"/>
      <c r="Y161" s="193" t="str">
        <f t="shared" si="40"/>
        <v/>
      </c>
      <c r="Z161" s="199"/>
      <c r="AA161" s="199"/>
      <c r="AB161" s="199"/>
      <c r="AC161" s="199"/>
      <c r="AD161" s="199"/>
      <c r="AE161" s="199"/>
      <c r="AF161" s="193" t="str">
        <f t="shared" si="41"/>
        <v/>
      </c>
      <c r="AG161" s="199"/>
      <c r="AH161" s="199"/>
      <c r="AI161" s="199"/>
      <c r="AJ161" s="199"/>
      <c r="AK161" s="199"/>
      <c r="AL161" s="199"/>
      <c r="AM161" s="193" t="str">
        <f t="shared" si="42"/>
        <v/>
      </c>
      <c r="AN161" s="199"/>
      <c r="AO161" s="199"/>
      <c r="AP161" s="199"/>
      <c r="AQ161" s="199"/>
      <c r="AR161" s="199"/>
      <c r="AS161" s="199"/>
      <c r="AT161" s="193" t="str">
        <f t="shared" si="43"/>
        <v/>
      </c>
      <c r="AU161" s="199"/>
      <c r="AV161" s="199"/>
      <c r="AW161" s="199"/>
      <c r="AX161" s="199"/>
      <c r="AY161" s="199"/>
      <c r="AZ161" s="199"/>
      <c r="BA161" s="193" t="str">
        <f t="shared" si="44"/>
        <v/>
      </c>
      <c r="BB161" s="199"/>
      <c r="BC161" s="199"/>
      <c r="BD161" s="199"/>
      <c r="BE161" s="199"/>
      <c r="BF161" s="199"/>
      <c r="BG161" s="199"/>
      <c r="BH161" s="193" t="str">
        <f t="shared" si="45"/>
        <v/>
      </c>
      <c r="BI161" s="199"/>
      <c r="BJ161" s="199"/>
      <c r="BK161" s="199"/>
      <c r="BL161" s="199"/>
      <c r="BM161" s="199"/>
      <c r="BN161" s="199"/>
      <c r="BO161" s="193" t="str">
        <f t="shared" si="46"/>
        <v/>
      </c>
      <c r="BP161" s="199"/>
      <c r="BQ161" s="199"/>
      <c r="BR161" s="199"/>
      <c r="BS161" s="199"/>
      <c r="BT161" s="199"/>
      <c r="BU161" s="199"/>
      <c r="BV161" s="193" t="str">
        <f t="shared" si="47"/>
        <v/>
      </c>
      <c r="BW161" s="199"/>
      <c r="BX161" s="199"/>
      <c r="BY161" s="199"/>
      <c r="BZ161" s="199"/>
      <c r="CA161" s="199"/>
      <c r="CB161" s="199"/>
      <c r="CC161" s="193" t="str">
        <f t="shared" si="48"/>
        <v/>
      </c>
      <c r="CD161" s="199"/>
      <c r="CE161" s="199"/>
      <c r="CF161" s="199"/>
      <c r="CG161" s="199"/>
      <c r="CH161" s="199"/>
      <c r="CI161" s="199"/>
      <c r="CJ161" s="193" t="str">
        <f t="shared" si="49"/>
        <v/>
      </c>
      <c r="CK161" s="199"/>
      <c r="CL161" s="199"/>
      <c r="CM161" s="199"/>
      <c r="CN161" s="199"/>
      <c r="CO161" s="199"/>
      <c r="CP161" s="199"/>
      <c r="CQ161" s="193" t="str">
        <f t="shared" si="50"/>
        <v/>
      </c>
      <c r="CR161" s="199"/>
      <c r="CS161" s="199"/>
      <c r="CT161" s="199"/>
      <c r="CU161" s="199"/>
      <c r="CV161" s="199"/>
      <c r="CW161" s="199"/>
      <c r="CX161" s="193" t="str">
        <f t="shared" si="51"/>
        <v/>
      </c>
      <c r="CY161" s="199"/>
      <c r="CZ161" s="199"/>
      <c r="DA161" s="199"/>
      <c r="DB161" s="199"/>
      <c r="DC161" s="199"/>
      <c r="DD161" s="199"/>
      <c r="DE161" s="193" t="str">
        <f t="shared" si="52"/>
        <v/>
      </c>
      <c r="DF161" s="199"/>
      <c r="DG161" s="199"/>
      <c r="DH161" s="199"/>
      <c r="DI161" s="199"/>
      <c r="DJ161" s="199"/>
      <c r="DK161" s="199"/>
      <c r="DL161" s="193" t="str">
        <f t="shared" si="53"/>
        <v/>
      </c>
      <c r="DM161" s="199"/>
      <c r="DN161" s="199"/>
      <c r="DO161" s="199"/>
      <c r="DP161" s="199"/>
      <c r="DQ161" s="199"/>
      <c r="DR161" s="199"/>
      <c r="DS161" s="193" t="str">
        <f t="shared" si="54"/>
        <v/>
      </c>
      <c r="DT161" s="194" t="str">
        <f t="shared" si="55"/>
        <v/>
      </c>
      <c r="DU161" s="195" t="str">
        <f t="shared" si="56"/>
        <v/>
      </c>
      <c r="DV161" s="196" t="str">
        <f>IF(OR(C161="",E161=""),"",RANK(DT161,$DT$9:$DT$408)+COUNTIF(DT$9:DT161,DT161)-1)</f>
        <v/>
      </c>
      <c r="DW161" s="173"/>
    </row>
    <row r="162" spans="1:127" ht="20.100000000000001" customHeight="1">
      <c r="A162" s="173"/>
      <c r="B162" s="190" t="str">
        <f>BIODATA_SISWA!B163</f>
        <v/>
      </c>
      <c r="C162" s="191" t="str">
        <f>IF(BIODATA_SISWA!C163="","",BIODATA_SISWA!C163)</f>
        <v/>
      </c>
      <c r="D162" s="191" t="str">
        <f>IF(BIODATA_SISWA!L163="","",BIODATA_SISWA!L163)</f>
        <v/>
      </c>
      <c r="E162" s="199"/>
      <c r="F162" s="199"/>
      <c r="G162" s="199"/>
      <c r="H162" s="199"/>
      <c r="I162" s="199"/>
      <c r="J162" s="199"/>
      <c r="K162" s="193" t="str">
        <f t="shared" si="38"/>
        <v/>
      </c>
      <c r="L162" s="199"/>
      <c r="M162" s="199"/>
      <c r="N162" s="199"/>
      <c r="O162" s="199"/>
      <c r="P162" s="199"/>
      <c r="Q162" s="199"/>
      <c r="R162" s="193" t="str">
        <f t="shared" si="39"/>
        <v/>
      </c>
      <c r="S162" s="199"/>
      <c r="T162" s="199"/>
      <c r="U162" s="199"/>
      <c r="V162" s="199"/>
      <c r="W162" s="199"/>
      <c r="X162" s="199"/>
      <c r="Y162" s="193" t="str">
        <f t="shared" si="40"/>
        <v/>
      </c>
      <c r="Z162" s="199"/>
      <c r="AA162" s="199"/>
      <c r="AB162" s="199"/>
      <c r="AC162" s="199"/>
      <c r="AD162" s="199"/>
      <c r="AE162" s="199"/>
      <c r="AF162" s="193" t="str">
        <f t="shared" si="41"/>
        <v/>
      </c>
      <c r="AG162" s="199"/>
      <c r="AH162" s="199"/>
      <c r="AI162" s="199"/>
      <c r="AJ162" s="199"/>
      <c r="AK162" s="199"/>
      <c r="AL162" s="199"/>
      <c r="AM162" s="193" t="str">
        <f t="shared" si="42"/>
        <v/>
      </c>
      <c r="AN162" s="199"/>
      <c r="AO162" s="199"/>
      <c r="AP162" s="199"/>
      <c r="AQ162" s="199"/>
      <c r="AR162" s="199"/>
      <c r="AS162" s="199"/>
      <c r="AT162" s="193" t="str">
        <f t="shared" si="43"/>
        <v/>
      </c>
      <c r="AU162" s="199"/>
      <c r="AV162" s="199"/>
      <c r="AW162" s="199"/>
      <c r="AX162" s="199"/>
      <c r="AY162" s="199"/>
      <c r="AZ162" s="199"/>
      <c r="BA162" s="193" t="str">
        <f t="shared" si="44"/>
        <v/>
      </c>
      <c r="BB162" s="199"/>
      <c r="BC162" s="199"/>
      <c r="BD162" s="199"/>
      <c r="BE162" s="199"/>
      <c r="BF162" s="199"/>
      <c r="BG162" s="199"/>
      <c r="BH162" s="193" t="str">
        <f t="shared" si="45"/>
        <v/>
      </c>
      <c r="BI162" s="199"/>
      <c r="BJ162" s="199"/>
      <c r="BK162" s="199"/>
      <c r="BL162" s="199"/>
      <c r="BM162" s="199"/>
      <c r="BN162" s="199"/>
      <c r="BO162" s="193" t="str">
        <f t="shared" si="46"/>
        <v/>
      </c>
      <c r="BP162" s="199"/>
      <c r="BQ162" s="199"/>
      <c r="BR162" s="199"/>
      <c r="BS162" s="199"/>
      <c r="BT162" s="199"/>
      <c r="BU162" s="199"/>
      <c r="BV162" s="193" t="str">
        <f t="shared" si="47"/>
        <v/>
      </c>
      <c r="BW162" s="199"/>
      <c r="BX162" s="199"/>
      <c r="BY162" s="199"/>
      <c r="BZ162" s="199"/>
      <c r="CA162" s="199"/>
      <c r="CB162" s="199"/>
      <c r="CC162" s="193" t="str">
        <f t="shared" si="48"/>
        <v/>
      </c>
      <c r="CD162" s="199"/>
      <c r="CE162" s="199"/>
      <c r="CF162" s="199"/>
      <c r="CG162" s="199"/>
      <c r="CH162" s="199"/>
      <c r="CI162" s="199"/>
      <c r="CJ162" s="193" t="str">
        <f t="shared" si="49"/>
        <v/>
      </c>
      <c r="CK162" s="199"/>
      <c r="CL162" s="199"/>
      <c r="CM162" s="199"/>
      <c r="CN162" s="199"/>
      <c r="CO162" s="199"/>
      <c r="CP162" s="199"/>
      <c r="CQ162" s="193" t="str">
        <f t="shared" si="50"/>
        <v/>
      </c>
      <c r="CR162" s="199"/>
      <c r="CS162" s="199"/>
      <c r="CT162" s="199"/>
      <c r="CU162" s="199"/>
      <c r="CV162" s="199"/>
      <c r="CW162" s="199"/>
      <c r="CX162" s="193" t="str">
        <f t="shared" si="51"/>
        <v/>
      </c>
      <c r="CY162" s="199"/>
      <c r="CZ162" s="199"/>
      <c r="DA162" s="199"/>
      <c r="DB162" s="199"/>
      <c r="DC162" s="199"/>
      <c r="DD162" s="199"/>
      <c r="DE162" s="193" t="str">
        <f t="shared" si="52"/>
        <v/>
      </c>
      <c r="DF162" s="199"/>
      <c r="DG162" s="199"/>
      <c r="DH162" s="199"/>
      <c r="DI162" s="199"/>
      <c r="DJ162" s="199"/>
      <c r="DK162" s="199"/>
      <c r="DL162" s="193" t="str">
        <f t="shared" si="53"/>
        <v/>
      </c>
      <c r="DM162" s="199"/>
      <c r="DN162" s="199"/>
      <c r="DO162" s="199"/>
      <c r="DP162" s="199"/>
      <c r="DQ162" s="199"/>
      <c r="DR162" s="199"/>
      <c r="DS162" s="193" t="str">
        <f t="shared" si="54"/>
        <v/>
      </c>
      <c r="DT162" s="194" t="str">
        <f t="shared" si="55"/>
        <v/>
      </c>
      <c r="DU162" s="195" t="str">
        <f t="shared" si="56"/>
        <v/>
      </c>
      <c r="DV162" s="196" t="str">
        <f>IF(OR(C162="",E162=""),"",RANK(DT162,$DT$9:$DT$408)+COUNTIF(DT$9:DT162,DT162)-1)</f>
        <v/>
      </c>
      <c r="DW162" s="173"/>
    </row>
    <row r="163" spans="1:127" ht="20.100000000000001" customHeight="1">
      <c r="A163" s="173"/>
      <c r="B163" s="190" t="str">
        <f>BIODATA_SISWA!B164</f>
        <v/>
      </c>
      <c r="C163" s="191" t="str">
        <f>IF(BIODATA_SISWA!C164="","",BIODATA_SISWA!C164)</f>
        <v/>
      </c>
      <c r="D163" s="191" t="str">
        <f>IF(BIODATA_SISWA!L164="","",BIODATA_SISWA!L164)</f>
        <v/>
      </c>
      <c r="E163" s="199"/>
      <c r="F163" s="199"/>
      <c r="G163" s="199"/>
      <c r="H163" s="199"/>
      <c r="I163" s="199"/>
      <c r="J163" s="199"/>
      <c r="K163" s="193" t="str">
        <f t="shared" si="38"/>
        <v/>
      </c>
      <c r="L163" s="199"/>
      <c r="M163" s="199"/>
      <c r="N163" s="199"/>
      <c r="O163" s="199"/>
      <c r="P163" s="199"/>
      <c r="Q163" s="199"/>
      <c r="R163" s="193" t="str">
        <f t="shared" si="39"/>
        <v/>
      </c>
      <c r="S163" s="199"/>
      <c r="T163" s="199"/>
      <c r="U163" s="199"/>
      <c r="V163" s="199"/>
      <c r="W163" s="199"/>
      <c r="X163" s="199"/>
      <c r="Y163" s="193" t="str">
        <f t="shared" si="40"/>
        <v/>
      </c>
      <c r="Z163" s="199"/>
      <c r="AA163" s="199"/>
      <c r="AB163" s="199"/>
      <c r="AC163" s="199"/>
      <c r="AD163" s="199"/>
      <c r="AE163" s="199"/>
      <c r="AF163" s="193" t="str">
        <f t="shared" si="41"/>
        <v/>
      </c>
      <c r="AG163" s="199"/>
      <c r="AH163" s="199"/>
      <c r="AI163" s="199"/>
      <c r="AJ163" s="199"/>
      <c r="AK163" s="199"/>
      <c r="AL163" s="199"/>
      <c r="AM163" s="193" t="str">
        <f t="shared" si="42"/>
        <v/>
      </c>
      <c r="AN163" s="199"/>
      <c r="AO163" s="199"/>
      <c r="AP163" s="199"/>
      <c r="AQ163" s="199"/>
      <c r="AR163" s="199"/>
      <c r="AS163" s="199"/>
      <c r="AT163" s="193" t="str">
        <f t="shared" si="43"/>
        <v/>
      </c>
      <c r="AU163" s="199"/>
      <c r="AV163" s="199"/>
      <c r="AW163" s="199"/>
      <c r="AX163" s="199"/>
      <c r="AY163" s="199"/>
      <c r="AZ163" s="199"/>
      <c r="BA163" s="193" t="str">
        <f t="shared" si="44"/>
        <v/>
      </c>
      <c r="BB163" s="199"/>
      <c r="BC163" s="199"/>
      <c r="BD163" s="199"/>
      <c r="BE163" s="199"/>
      <c r="BF163" s="199"/>
      <c r="BG163" s="199"/>
      <c r="BH163" s="193" t="str">
        <f t="shared" si="45"/>
        <v/>
      </c>
      <c r="BI163" s="199"/>
      <c r="BJ163" s="199"/>
      <c r="BK163" s="199"/>
      <c r="BL163" s="199"/>
      <c r="BM163" s="199"/>
      <c r="BN163" s="199"/>
      <c r="BO163" s="193" t="str">
        <f t="shared" si="46"/>
        <v/>
      </c>
      <c r="BP163" s="199"/>
      <c r="BQ163" s="199"/>
      <c r="BR163" s="199"/>
      <c r="BS163" s="199"/>
      <c r="BT163" s="199"/>
      <c r="BU163" s="199"/>
      <c r="BV163" s="193" t="str">
        <f t="shared" si="47"/>
        <v/>
      </c>
      <c r="BW163" s="199"/>
      <c r="BX163" s="199"/>
      <c r="BY163" s="199"/>
      <c r="BZ163" s="199"/>
      <c r="CA163" s="199"/>
      <c r="CB163" s="199"/>
      <c r="CC163" s="193" t="str">
        <f t="shared" si="48"/>
        <v/>
      </c>
      <c r="CD163" s="199"/>
      <c r="CE163" s="199"/>
      <c r="CF163" s="199"/>
      <c r="CG163" s="199"/>
      <c r="CH163" s="199"/>
      <c r="CI163" s="199"/>
      <c r="CJ163" s="193" t="str">
        <f t="shared" si="49"/>
        <v/>
      </c>
      <c r="CK163" s="199"/>
      <c r="CL163" s="199"/>
      <c r="CM163" s="199"/>
      <c r="CN163" s="199"/>
      <c r="CO163" s="199"/>
      <c r="CP163" s="199"/>
      <c r="CQ163" s="193" t="str">
        <f t="shared" si="50"/>
        <v/>
      </c>
      <c r="CR163" s="199"/>
      <c r="CS163" s="199"/>
      <c r="CT163" s="199"/>
      <c r="CU163" s="199"/>
      <c r="CV163" s="199"/>
      <c r="CW163" s="199"/>
      <c r="CX163" s="193" t="str">
        <f t="shared" si="51"/>
        <v/>
      </c>
      <c r="CY163" s="199"/>
      <c r="CZ163" s="199"/>
      <c r="DA163" s="199"/>
      <c r="DB163" s="199"/>
      <c r="DC163" s="199"/>
      <c r="DD163" s="199"/>
      <c r="DE163" s="193" t="str">
        <f t="shared" si="52"/>
        <v/>
      </c>
      <c r="DF163" s="199"/>
      <c r="DG163" s="199"/>
      <c r="DH163" s="199"/>
      <c r="DI163" s="199"/>
      <c r="DJ163" s="199"/>
      <c r="DK163" s="199"/>
      <c r="DL163" s="193" t="str">
        <f t="shared" si="53"/>
        <v/>
      </c>
      <c r="DM163" s="199"/>
      <c r="DN163" s="199"/>
      <c r="DO163" s="199"/>
      <c r="DP163" s="199"/>
      <c r="DQ163" s="199"/>
      <c r="DR163" s="199"/>
      <c r="DS163" s="193" t="str">
        <f t="shared" si="54"/>
        <v/>
      </c>
      <c r="DT163" s="194" t="str">
        <f t="shared" si="55"/>
        <v/>
      </c>
      <c r="DU163" s="195" t="str">
        <f t="shared" si="56"/>
        <v/>
      </c>
      <c r="DV163" s="196" t="str">
        <f>IF(OR(C163="",E163=""),"",RANK(DT163,$DT$9:$DT$408)+COUNTIF(DT$9:DT163,DT163)-1)</f>
        <v/>
      </c>
      <c r="DW163" s="173"/>
    </row>
    <row r="164" spans="1:127" ht="20.100000000000001" customHeight="1">
      <c r="A164" s="173"/>
      <c r="B164" s="190" t="str">
        <f>BIODATA_SISWA!B165</f>
        <v/>
      </c>
      <c r="C164" s="191" t="str">
        <f>IF(BIODATA_SISWA!C165="","",BIODATA_SISWA!C165)</f>
        <v/>
      </c>
      <c r="D164" s="191" t="str">
        <f>IF(BIODATA_SISWA!L165="","",BIODATA_SISWA!L165)</f>
        <v/>
      </c>
      <c r="E164" s="199"/>
      <c r="F164" s="199"/>
      <c r="G164" s="199"/>
      <c r="H164" s="199"/>
      <c r="I164" s="199"/>
      <c r="J164" s="199"/>
      <c r="K164" s="193" t="str">
        <f t="shared" si="38"/>
        <v/>
      </c>
      <c r="L164" s="199"/>
      <c r="M164" s="199"/>
      <c r="N164" s="199"/>
      <c r="O164" s="199"/>
      <c r="P164" s="199"/>
      <c r="Q164" s="199"/>
      <c r="R164" s="193" t="str">
        <f t="shared" si="39"/>
        <v/>
      </c>
      <c r="S164" s="199"/>
      <c r="T164" s="199"/>
      <c r="U164" s="199"/>
      <c r="V164" s="199"/>
      <c r="W164" s="199"/>
      <c r="X164" s="199"/>
      <c r="Y164" s="193" t="str">
        <f t="shared" si="40"/>
        <v/>
      </c>
      <c r="Z164" s="199"/>
      <c r="AA164" s="199"/>
      <c r="AB164" s="199"/>
      <c r="AC164" s="199"/>
      <c r="AD164" s="199"/>
      <c r="AE164" s="199"/>
      <c r="AF164" s="193" t="str">
        <f t="shared" si="41"/>
        <v/>
      </c>
      <c r="AG164" s="199"/>
      <c r="AH164" s="199"/>
      <c r="AI164" s="199"/>
      <c r="AJ164" s="199"/>
      <c r="AK164" s="199"/>
      <c r="AL164" s="199"/>
      <c r="AM164" s="193" t="str">
        <f t="shared" si="42"/>
        <v/>
      </c>
      <c r="AN164" s="199"/>
      <c r="AO164" s="199"/>
      <c r="AP164" s="199"/>
      <c r="AQ164" s="199"/>
      <c r="AR164" s="199"/>
      <c r="AS164" s="199"/>
      <c r="AT164" s="193" t="str">
        <f t="shared" si="43"/>
        <v/>
      </c>
      <c r="AU164" s="199"/>
      <c r="AV164" s="199"/>
      <c r="AW164" s="199"/>
      <c r="AX164" s="199"/>
      <c r="AY164" s="199"/>
      <c r="AZ164" s="199"/>
      <c r="BA164" s="193" t="str">
        <f t="shared" si="44"/>
        <v/>
      </c>
      <c r="BB164" s="199"/>
      <c r="BC164" s="199"/>
      <c r="BD164" s="199"/>
      <c r="BE164" s="199"/>
      <c r="BF164" s="199"/>
      <c r="BG164" s="199"/>
      <c r="BH164" s="193" t="str">
        <f t="shared" si="45"/>
        <v/>
      </c>
      <c r="BI164" s="199"/>
      <c r="BJ164" s="199"/>
      <c r="BK164" s="199"/>
      <c r="BL164" s="199"/>
      <c r="BM164" s="199"/>
      <c r="BN164" s="199"/>
      <c r="BO164" s="193" t="str">
        <f t="shared" si="46"/>
        <v/>
      </c>
      <c r="BP164" s="199"/>
      <c r="BQ164" s="199"/>
      <c r="BR164" s="199"/>
      <c r="BS164" s="199"/>
      <c r="BT164" s="199"/>
      <c r="BU164" s="199"/>
      <c r="BV164" s="193" t="str">
        <f t="shared" si="47"/>
        <v/>
      </c>
      <c r="BW164" s="199"/>
      <c r="BX164" s="199"/>
      <c r="BY164" s="199"/>
      <c r="BZ164" s="199"/>
      <c r="CA164" s="199"/>
      <c r="CB164" s="199"/>
      <c r="CC164" s="193" t="str">
        <f t="shared" si="48"/>
        <v/>
      </c>
      <c r="CD164" s="199"/>
      <c r="CE164" s="199"/>
      <c r="CF164" s="199"/>
      <c r="CG164" s="199"/>
      <c r="CH164" s="199"/>
      <c r="CI164" s="199"/>
      <c r="CJ164" s="193" t="str">
        <f t="shared" si="49"/>
        <v/>
      </c>
      <c r="CK164" s="199"/>
      <c r="CL164" s="199"/>
      <c r="CM164" s="199"/>
      <c r="CN164" s="199"/>
      <c r="CO164" s="199"/>
      <c r="CP164" s="199"/>
      <c r="CQ164" s="193" t="str">
        <f t="shared" si="50"/>
        <v/>
      </c>
      <c r="CR164" s="199"/>
      <c r="CS164" s="199"/>
      <c r="CT164" s="199"/>
      <c r="CU164" s="199"/>
      <c r="CV164" s="199"/>
      <c r="CW164" s="199"/>
      <c r="CX164" s="193" t="str">
        <f t="shared" si="51"/>
        <v/>
      </c>
      <c r="CY164" s="199"/>
      <c r="CZ164" s="199"/>
      <c r="DA164" s="199"/>
      <c r="DB164" s="199"/>
      <c r="DC164" s="199"/>
      <c r="DD164" s="199"/>
      <c r="DE164" s="193" t="str">
        <f t="shared" si="52"/>
        <v/>
      </c>
      <c r="DF164" s="199"/>
      <c r="DG164" s="199"/>
      <c r="DH164" s="199"/>
      <c r="DI164" s="199"/>
      <c r="DJ164" s="199"/>
      <c r="DK164" s="199"/>
      <c r="DL164" s="193" t="str">
        <f t="shared" si="53"/>
        <v/>
      </c>
      <c r="DM164" s="199"/>
      <c r="DN164" s="199"/>
      <c r="DO164" s="199"/>
      <c r="DP164" s="199"/>
      <c r="DQ164" s="199"/>
      <c r="DR164" s="199"/>
      <c r="DS164" s="193" t="str">
        <f t="shared" si="54"/>
        <v/>
      </c>
      <c r="DT164" s="194" t="str">
        <f t="shared" si="55"/>
        <v/>
      </c>
      <c r="DU164" s="195" t="str">
        <f t="shared" si="56"/>
        <v/>
      </c>
      <c r="DV164" s="196" t="str">
        <f>IF(OR(C164="",E164=""),"",RANK(DT164,$DT$9:$DT$408)+COUNTIF(DT$9:DT164,DT164)-1)</f>
        <v/>
      </c>
      <c r="DW164" s="173"/>
    </row>
    <row r="165" spans="1:127" ht="20.100000000000001" customHeight="1">
      <c r="A165" s="173"/>
      <c r="B165" s="190" t="str">
        <f>BIODATA_SISWA!B166</f>
        <v/>
      </c>
      <c r="C165" s="191" t="str">
        <f>IF(BIODATA_SISWA!C166="","",BIODATA_SISWA!C166)</f>
        <v/>
      </c>
      <c r="D165" s="191" t="str">
        <f>IF(BIODATA_SISWA!L166="","",BIODATA_SISWA!L166)</f>
        <v/>
      </c>
      <c r="E165" s="199"/>
      <c r="F165" s="199"/>
      <c r="G165" s="199"/>
      <c r="H165" s="199"/>
      <c r="I165" s="199"/>
      <c r="J165" s="199"/>
      <c r="K165" s="193" t="str">
        <f t="shared" si="38"/>
        <v/>
      </c>
      <c r="L165" s="199"/>
      <c r="M165" s="199"/>
      <c r="N165" s="199"/>
      <c r="O165" s="199"/>
      <c r="P165" s="199"/>
      <c r="Q165" s="199"/>
      <c r="R165" s="193" t="str">
        <f t="shared" si="39"/>
        <v/>
      </c>
      <c r="S165" s="199"/>
      <c r="T165" s="199"/>
      <c r="U165" s="199"/>
      <c r="V165" s="199"/>
      <c r="W165" s="199"/>
      <c r="X165" s="199"/>
      <c r="Y165" s="193" t="str">
        <f t="shared" si="40"/>
        <v/>
      </c>
      <c r="Z165" s="199"/>
      <c r="AA165" s="199"/>
      <c r="AB165" s="199"/>
      <c r="AC165" s="199"/>
      <c r="AD165" s="199"/>
      <c r="AE165" s="199"/>
      <c r="AF165" s="193" t="str">
        <f t="shared" si="41"/>
        <v/>
      </c>
      <c r="AG165" s="199"/>
      <c r="AH165" s="199"/>
      <c r="AI165" s="199"/>
      <c r="AJ165" s="199"/>
      <c r="AK165" s="199"/>
      <c r="AL165" s="199"/>
      <c r="AM165" s="193" t="str">
        <f t="shared" si="42"/>
        <v/>
      </c>
      <c r="AN165" s="199"/>
      <c r="AO165" s="199"/>
      <c r="AP165" s="199"/>
      <c r="AQ165" s="199"/>
      <c r="AR165" s="199"/>
      <c r="AS165" s="199"/>
      <c r="AT165" s="193" t="str">
        <f t="shared" si="43"/>
        <v/>
      </c>
      <c r="AU165" s="199"/>
      <c r="AV165" s="199"/>
      <c r="AW165" s="199"/>
      <c r="AX165" s="199"/>
      <c r="AY165" s="199"/>
      <c r="AZ165" s="199"/>
      <c r="BA165" s="193" t="str">
        <f t="shared" si="44"/>
        <v/>
      </c>
      <c r="BB165" s="199"/>
      <c r="BC165" s="199"/>
      <c r="BD165" s="199"/>
      <c r="BE165" s="199"/>
      <c r="BF165" s="199"/>
      <c r="BG165" s="199"/>
      <c r="BH165" s="193" t="str">
        <f t="shared" si="45"/>
        <v/>
      </c>
      <c r="BI165" s="199"/>
      <c r="BJ165" s="199"/>
      <c r="BK165" s="199"/>
      <c r="BL165" s="199"/>
      <c r="BM165" s="199"/>
      <c r="BN165" s="199"/>
      <c r="BO165" s="193" t="str">
        <f t="shared" si="46"/>
        <v/>
      </c>
      <c r="BP165" s="199"/>
      <c r="BQ165" s="199"/>
      <c r="BR165" s="199"/>
      <c r="BS165" s="199"/>
      <c r="BT165" s="199"/>
      <c r="BU165" s="199"/>
      <c r="BV165" s="193" t="str">
        <f t="shared" si="47"/>
        <v/>
      </c>
      <c r="BW165" s="199"/>
      <c r="BX165" s="199"/>
      <c r="BY165" s="199"/>
      <c r="BZ165" s="199"/>
      <c r="CA165" s="199"/>
      <c r="CB165" s="199"/>
      <c r="CC165" s="193" t="str">
        <f t="shared" si="48"/>
        <v/>
      </c>
      <c r="CD165" s="199"/>
      <c r="CE165" s="199"/>
      <c r="CF165" s="199"/>
      <c r="CG165" s="199"/>
      <c r="CH165" s="199"/>
      <c r="CI165" s="199"/>
      <c r="CJ165" s="193" t="str">
        <f t="shared" si="49"/>
        <v/>
      </c>
      <c r="CK165" s="199"/>
      <c r="CL165" s="199"/>
      <c r="CM165" s="199"/>
      <c r="CN165" s="199"/>
      <c r="CO165" s="199"/>
      <c r="CP165" s="199"/>
      <c r="CQ165" s="193" t="str">
        <f t="shared" si="50"/>
        <v/>
      </c>
      <c r="CR165" s="199"/>
      <c r="CS165" s="199"/>
      <c r="CT165" s="199"/>
      <c r="CU165" s="199"/>
      <c r="CV165" s="199"/>
      <c r="CW165" s="199"/>
      <c r="CX165" s="193" t="str">
        <f t="shared" si="51"/>
        <v/>
      </c>
      <c r="CY165" s="199"/>
      <c r="CZ165" s="199"/>
      <c r="DA165" s="199"/>
      <c r="DB165" s="199"/>
      <c r="DC165" s="199"/>
      <c r="DD165" s="199"/>
      <c r="DE165" s="193" t="str">
        <f t="shared" si="52"/>
        <v/>
      </c>
      <c r="DF165" s="199"/>
      <c r="DG165" s="199"/>
      <c r="DH165" s="199"/>
      <c r="DI165" s="199"/>
      <c r="DJ165" s="199"/>
      <c r="DK165" s="199"/>
      <c r="DL165" s="193" t="str">
        <f t="shared" si="53"/>
        <v/>
      </c>
      <c r="DM165" s="199"/>
      <c r="DN165" s="199"/>
      <c r="DO165" s="199"/>
      <c r="DP165" s="199"/>
      <c r="DQ165" s="199"/>
      <c r="DR165" s="199"/>
      <c r="DS165" s="193" t="str">
        <f t="shared" si="54"/>
        <v/>
      </c>
      <c r="DT165" s="194" t="str">
        <f t="shared" si="55"/>
        <v/>
      </c>
      <c r="DU165" s="195" t="str">
        <f t="shared" si="56"/>
        <v/>
      </c>
      <c r="DV165" s="196" t="str">
        <f>IF(OR(C165="",E165=""),"",RANK(DT165,$DT$9:$DT$408)+COUNTIF(DT$9:DT165,DT165)-1)</f>
        <v/>
      </c>
      <c r="DW165" s="173"/>
    </row>
    <row r="166" spans="1:127" ht="20.100000000000001" customHeight="1">
      <c r="A166" s="173"/>
      <c r="B166" s="190" t="str">
        <f>BIODATA_SISWA!B167</f>
        <v/>
      </c>
      <c r="C166" s="191" t="str">
        <f>IF(BIODATA_SISWA!C167="","",BIODATA_SISWA!C167)</f>
        <v/>
      </c>
      <c r="D166" s="191" t="str">
        <f>IF(BIODATA_SISWA!L167="","",BIODATA_SISWA!L167)</f>
        <v/>
      </c>
      <c r="E166" s="199"/>
      <c r="F166" s="199"/>
      <c r="G166" s="199"/>
      <c r="H166" s="199"/>
      <c r="I166" s="199"/>
      <c r="J166" s="199"/>
      <c r="K166" s="193" t="str">
        <f t="shared" si="38"/>
        <v/>
      </c>
      <c r="L166" s="199"/>
      <c r="M166" s="199"/>
      <c r="N166" s="199"/>
      <c r="O166" s="199"/>
      <c r="P166" s="199"/>
      <c r="Q166" s="199"/>
      <c r="R166" s="193" t="str">
        <f t="shared" si="39"/>
        <v/>
      </c>
      <c r="S166" s="199"/>
      <c r="T166" s="199"/>
      <c r="U166" s="199"/>
      <c r="V166" s="199"/>
      <c r="W166" s="199"/>
      <c r="X166" s="199"/>
      <c r="Y166" s="193" t="str">
        <f t="shared" si="40"/>
        <v/>
      </c>
      <c r="Z166" s="199"/>
      <c r="AA166" s="199"/>
      <c r="AB166" s="199"/>
      <c r="AC166" s="199"/>
      <c r="AD166" s="199"/>
      <c r="AE166" s="199"/>
      <c r="AF166" s="193" t="str">
        <f t="shared" si="41"/>
        <v/>
      </c>
      <c r="AG166" s="199"/>
      <c r="AH166" s="199"/>
      <c r="AI166" s="199"/>
      <c r="AJ166" s="199"/>
      <c r="AK166" s="199"/>
      <c r="AL166" s="199"/>
      <c r="AM166" s="193" t="str">
        <f t="shared" si="42"/>
        <v/>
      </c>
      <c r="AN166" s="199"/>
      <c r="AO166" s="199"/>
      <c r="AP166" s="199"/>
      <c r="AQ166" s="199"/>
      <c r="AR166" s="199"/>
      <c r="AS166" s="199"/>
      <c r="AT166" s="193" t="str">
        <f t="shared" si="43"/>
        <v/>
      </c>
      <c r="AU166" s="199"/>
      <c r="AV166" s="199"/>
      <c r="AW166" s="199"/>
      <c r="AX166" s="199"/>
      <c r="AY166" s="199"/>
      <c r="AZ166" s="199"/>
      <c r="BA166" s="193" t="str">
        <f t="shared" si="44"/>
        <v/>
      </c>
      <c r="BB166" s="199"/>
      <c r="BC166" s="199"/>
      <c r="BD166" s="199"/>
      <c r="BE166" s="199"/>
      <c r="BF166" s="199"/>
      <c r="BG166" s="199"/>
      <c r="BH166" s="193" t="str">
        <f t="shared" si="45"/>
        <v/>
      </c>
      <c r="BI166" s="199"/>
      <c r="BJ166" s="199"/>
      <c r="BK166" s="199"/>
      <c r="BL166" s="199"/>
      <c r="BM166" s="199"/>
      <c r="BN166" s="199"/>
      <c r="BO166" s="193" t="str">
        <f t="shared" si="46"/>
        <v/>
      </c>
      <c r="BP166" s="199"/>
      <c r="BQ166" s="199"/>
      <c r="BR166" s="199"/>
      <c r="BS166" s="199"/>
      <c r="BT166" s="199"/>
      <c r="BU166" s="199"/>
      <c r="BV166" s="193" t="str">
        <f t="shared" si="47"/>
        <v/>
      </c>
      <c r="BW166" s="199"/>
      <c r="BX166" s="199"/>
      <c r="BY166" s="199"/>
      <c r="BZ166" s="199"/>
      <c r="CA166" s="199"/>
      <c r="CB166" s="199"/>
      <c r="CC166" s="193" t="str">
        <f t="shared" si="48"/>
        <v/>
      </c>
      <c r="CD166" s="199"/>
      <c r="CE166" s="199"/>
      <c r="CF166" s="199"/>
      <c r="CG166" s="199"/>
      <c r="CH166" s="199"/>
      <c r="CI166" s="199"/>
      <c r="CJ166" s="193" t="str">
        <f t="shared" si="49"/>
        <v/>
      </c>
      <c r="CK166" s="199"/>
      <c r="CL166" s="199"/>
      <c r="CM166" s="199"/>
      <c r="CN166" s="199"/>
      <c r="CO166" s="199"/>
      <c r="CP166" s="199"/>
      <c r="CQ166" s="193" t="str">
        <f t="shared" si="50"/>
        <v/>
      </c>
      <c r="CR166" s="199"/>
      <c r="CS166" s="199"/>
      <c r="CT166" s="199"/>
      <c r="CU166" s="199"/>
      <c r="CV166" s="199"/>
      <c r="CW166" s="199"/>
      <c r="CX166" s="193" t="str">
        <f t="shared" si="51"/>
        <v/>
      </c>
      <c r="CY166" s="199"/>
      <c r="CZ166" s="199"/>
      <c r="DA166" s="199"/>
      <c r="DB166" s="199"/>
      <c r="DC166" s="199"/>
      <c r="DD166" s="199"/>
      <c r="DE166" s="193" t="str">
        <f t="shared" si="52"/>
        <v/>
      </c>
      <c r="DF166" s="199"/>
      <c r="DG166" s="199"/>
      <c r="DH166" s="199"/>
      <c r="DI166" s="199"/>
      <c r="DJ166" s="199"/>
      <c r="DK166" s="199"/>
      <c r="DL166" s="193" t="str">
        <f t="shared" si="53"/>
        <v/>
      </c>
      <c r="DM166" s="199"/>
      <c r="DN166" s="199"/>
      <c r="DO166" s="199"/>
      <c r="DP166" s="199"/>
      <c r="DQ166" s="199"/>
      <c r="DR166" s="199"/>
      <c r="DS166" s="193" t="str">
        <f t="shared" si="54"/>
        <v/>
      </c>
      <c r="DT166" s="194" t="str">
        <f t="shared" si="55"/>
        <v/>
      </c>
      <c r="DU166" s="195" t="str">
        <f t="shared" si="56"/>
        <v/>
      </c>
      <c r="DV166" s="196" t="str">
        <f>IF(OR(C166="",E166=""),"",RANK(DT166,$DT$9:$DT$408)+COUNTIF(DT$9:DT166,DT166)-1)</f>
        <v/>
      </c>
      <c r="DW166" s="173"/>
    </row>
    <row r="167" spans="1:127" ht="20.100000000000001" customHeight="1">
      <c r="A167" s="173"/>
      <c r="B167" s="190" t="str">
        <f>BIODATA_SISWA!B168</f>
        <v/>
      </c>
      <c r="C167" s="191" t="str">
        <f>IF(BIODATA_SISWA!C168="","",BIODATA_SISWA!C168)</f>
        <v/>
      </c>
      <c r="D167" s="191" t="str">
        <f>IF(BIODATA_SISWA!L168="","",BIODATA_SISWA!L168)</f>
        <v/>
      </c>
      <c r="E167" s="199"/>
      <c r="F167" s="199"/>
      <c r="G167" s="199"/>
      <c r="H167" s="199"/>
      <c r="I167" s="199"/>
      <c r="J167" s="199"/>
      <c r="K167" s="193" t="str">
        <f t="shared" si="38"/>
        <v/>
      </c>
      <c r="L167" s="199"/>
      <c r="M167" s="199"/>
      <c r="N167" s="199"/>
      <c r="O167" s="199"/>
      <c r="P167" s="199"/>
      <c r="Q167" s="199"/>
      <c r="R167" s="193" t="str">
        <f t="shared" si="39"/>
        <v/>
      </c>
      <c r="S167" s="199"/>
      <c r="T167" s="199"/>
      <c r="U167" s="199"/>
      <c r="V167" s="199"/>
      <c r="W167" s="199"/>
      <c r="X167" s="199"/>
      <c r="Y167" s="193" t="str">
        <f t="shared" si="40"/>
        <v/>
      </c>
      <c r="Z167" s="199"/>
      <c r="AA167" s="199"/>
      <c r="AB167" s="199"/>
      <c r="AC167" s="199"/>
      <c r="AD167" s="199"/>
      <c r="AE167" s="199"/>
      <c r="AF167" s="193" t="str">
        <f t="shared" si="41"/>
        <v/>
      </c>
      <c r="AG167" s="199"/>
      <c r="AH167" s="199"/>
      <c r="AI167" s="199"/>
      <c r="AJ167" s="199"/>
      <c r="AK167" s="199"/>
      <c r="AL167" s="199"/>
      <c r="AM167" s="193" t="str">
        <f t="shared" si="42"/>
        <v/>
      </c>
      <c r="AN167" s="199"/>
      <c r="AO167" s="199"/>
      <c r="AP167" s="199"/>
      <c r="AQ167" s="199"/>
      <c r="AR167" s="199"/>
      <c r="AS167" s="199"/>
      <c r="AT167" s="193" t="str">
        <f t="shared" si="43"/>
        <v/>
      </c>
      <c r="AU167" s="199"/>
      <c r="AV167" s="199"/>
      <c r="AW167" s="199"/>
      <c r="AX167" s="199"/>
      <c r="AY167" s="199"/>
      <c r="AZ167" s="199"/>
      <c r="BA167" s="193" t="str">
        <f t="shared" si="44"/>
        <v/>
      </c>
      <c r="BB167" s="199"/>
      <c r="BC167" s="199"/>
      <c r="BD167" s="199"/>
      <c r="BE167" s="199"/>
      <c r="BF167" s="199"/>
      <c r="BG167" s="199"/>
      <c r="BH167" s="193" t="str">
        <f t="shared" si="45"/>
        <v/>
      </c>
      <c r="BI167" s="199"/>
      <c r="BJ167" s="199"/>
      <c r="BK167" s="199"/>
      <c r="BL167" s="199"/>
      <c r="BM167" s="199"/>
      <c r="BN167" s="199"/>
      <c r="BO167" s="193" t="str">
        <f t="shared" si="46"/>
        <v/>
      </c>
      <c r="BP167" s="199"/>
      <c r="BQ167" s="199"/>
      <c r="BR167" s="199"/>
      <c r="BS167" s="199"/>
      <c r="BT167" s="199"/>
      <c r="BU167" s="199"/>
      <c r="BV167" s="193" t="str">
        <f t="shared" si="47"/>
        <v/>
      </c>
      <c r="BW167" s="199"/>
      <c r="BX167" s="199"/>
      <c r="BY167" s="199"/>
      <c r="BZ167" s="199"/>
      <c r="CA167" s="199"/>
      <c r="CB167" s="199"/>
      <c r="CC167" s="193" t="str">
        <f t="shared" si="48"/>
        <v/>
      </c>
      <c r="CD167" s="199"/>
      <c r="CE167" s="199"/>
      <c r="CF167" s="199"/>
      <c r="CG167" s="199"/>
      <c r="CH167" s="199"/>
      <c r="CI167" s="199"/>
      <c r="CJ167" s="193" t="str">
        <f t="shared" si="49"/>
        <v/>
      </c>
      <c r="CK167" s="199"/>
      <c r="CL167" s="199"/>
      <c r="CM167" s="199"/>
      <c r="CN167" s="199"/>
      <c r="CO167" s="199"/>
      <c r="CP167" s="199"/>
      <c r="CQ167" s="193" t="str">
        <f t="shared" si="50"/>
        <v/>
      </c>
      <c r="CR167" s="199"/>
      <c r="CS167" s="199"/>
      <c r="CT167" s="199"/>
      <c r="CU167" s="199"/>
      <c r="CV167" s="199"/>
      <c r="CW167" s="199"/>
      <c r="CX167" s="193" t="str">
        <f t="shared" si="51"/>
        <v/>
      </c>
      <c r="CY167" s="199"/>
      <c r="CZ167" s="199"/>
      <c r="DA167" s="199"/>
      <c r="DB167" s="199"/>
      <c r="DC167" s="199"/>
      <c r="DD167" s="199"/>
      <c r="DE167" s="193" t="str">
        <f t="shared" si="52"/>
        <v/>
      </c>
      <c r="DF167" s="199"/>
      <c r="DG167" s="199"/>
      <c r="DH167" s="199"/>
      <c r="DI167" s="199"/>
      <c r="DJ167" s="199"/>
      <c r="DK167" s="199"/>
      <c r="DL167" s="193" t="str">
        <f t="shared" si="53"/>
        <v/>
      </c>
      <c r="DM167" s="199"/>
      <c r="DN167" s="199"/>
      <c r="DO167" s="199"/>
      <c r="DP167" s="199"/>
      <c r="DQ167" s="199"/>
      <c r="DR167" s="199"/>
      <c r="DS167" s="193" t="str">
        <f t="shared" si="54"/>
        <v/>
      </c>
      <c r="DT167" s="194" t="str">
        <f t="shared" si="55"/>
        <v/>
      </c>
      <c r="DU167" s="195" t="str">
        <f t="shared" si="56"/>
        <v/>
      </c>
      <c r="DV167" s="196" t="str">
        <f>IF(OR(C167="",E167=""),"",RANK(DT167,$DT$9:$DT$408)+COUNTIF(DT$9:DT167,DT167)-1)</f>
        <v/>
      </c>
      <c r="DW167" s="173"/>
    </row>
    <row r="168" spans="1:127" ht="20.100000000000001" customHeight="1">
      <c r="A168" s="173"/>
      <c r="B168" s="190" t="str">
        <f>BIODATA_SISWA!B169</f>
        <v/>
      </c>
      <c r="C168" s="191" t="str">
        <f>IF(BIODATA_SISWA!C169="","",BIODATA_SISWA!C169)</f>
        <v/>
      </c>
      <c r="D168" s="191" t="str">
        <f>IF(BIODATA_SISWA!L169="","",BIODATA_SISWA!L169)</f>
        <v/>
      </c>
      <c r="E168" s="199"/>
      <c r="F168" s="199"/>
      <c r="G168" s="199"/>
      <c r="H168" s="199"/>
      <c r="I168" s="199"/>
      <c r="J168" s="199"/>
      <c r="K168" s="193" t="str">
        <f t="shared" si="38"/>
        <v/>
      </c>
      <c r="L168" s="199"/>
      <c r="M168" s="199"/>
      <c r="N168" s="199"/>
      <c r="O168" s="199"/>
      <c r="P168" s="199"/>
      <c r="Q168" s="199"/>
      <c r="R168" s="193" t="str">
        <f t="shared" si="39"/>
        <v/>
      </c>
      <c r="S168" s="199"/>
      <c r="T168" s="199"/>
      <c r="U168" s="199"/>
      <c r="V168" s="199"/>
      <c r="W168" s="199"/>
      <c r="X168" s="199"/>
      <c r="Y168" s="193" t="str">
        <f t="shared" si="40"/>
        <v/>
      </c>
      <c r="Z168" s="199"/>
      <c r="AA168" s="199"/>
      <c r="AB168" s="199"/>
      <c r="AC168" s="199"/>
      <c r="AD168" s="199"/>
      <c r="AE168" s="199"/>
      <c r="AF168" s="193" t="str">
        <f t="shared" si="41"/>
        <v/>
      </c>
      <c r="AG168" s="199"/>
      <c r="AH168" s="199"/>
      <c r="AI168" s="199"/>
      <c r="AJ168" s="199"/>
      <c r="AK168" s="199"/>
      <c r="AL168" s="199"/>
      <c r="AM168" s="193" t="str">
        <f t="shared" si="42"/>
        <v/>
      </c>
      <c r="AN168" s="199"/>
      <c r="AO168" s="199"/>
      <c r="AP168" s="199"/>
      <c r="AQ168" s="199"/>
      <c r="AR168" s="199"/>
      <c r="AS168" s="199"/>
      <c r="AT168" s="193" t="str">
        <f t="shared" si="43"/>
        <v/>
      </c>
      <c r="AU168" s="199"/>
      <c r="AV168" s="199"/>
      <c r="AW168" s="199"/>
      <c r="AX168" s="199"/>
      <c r="AY168" s="199"/>
      <c r="AZ168" s="199"/>
      <c r="BA168" s="193" t="str">
        <f t="shared" si="44"/>
        <v/>
      </c>
      <c r="BB168" s="199"/>
      <c r="BC168" s="199"/>
      <c r="BD168" s="199"/>
      <c r="BE168" s="199"/>
      <c r="BF168" s="199"/>
      <c r="BG168" s="199"/>
      <c r="BH168" s="193" t="str">
        <f t="shared" si="45"/>
        <v/>
      </c>
      <c r="BI168" s="199"/>
      <c r="BJ168" s="199"/>
      <c r="BK168" s="199"/>
      <c r="BL168" s="199"/>
      <c r="BM168" s="199"/>
      <c r="BN168" s="199"/>
      <c r="BO168" s="193" t="str">
        <f t="shared" si="46"/>
        <v/>
      </c>
      <c r="BP168" s="199"/>
      <c r="BQ168" s="199"/>
      <c r="BR168" s="199"/>
      <c r="BS168" s="199"/>
      <c r="BT168" s="199"/>
      <c r="BU168" s="199"/>
      <c r="BV168" s="193" t="str">
        <f t="shared" si="47"/>
        <v/>
      </c>
      <c r="BW168" s="199"/>
      <c r="BX168" s="199"/>
      <c r="BY168" s="199"/>
      <c r="BZ168" s="199"/>
      <c r="CA168" s="199"/>
      <c r="CB168" s="199"/>
      <c r="CC168" s="193" t="str">
        <f t="shared" si="48"/>
        <v/>
      </c>
      <c r="CD168" s="199"/>
      <c r="CE168" s="199"/>
      <c r="CF168" s="199"/>
      <c r="CG168" s="199"/>
      <c r="CH168" s="199"/>
      <c r="CI168" s="199"/>
      <c r="CJ168" s="193" t="str">
        <f t="shared" si="49"/>
        <v/>
      </c>
      <c r="CK168" s="199"/>
      <c r="CL168" s="199"/>
      <c r="CM168" s="199"/>
      <c r="CN168" s="199"/>
      <c r="CO168" s="199"/>
      <c r="CP168" s="199"/>
      <c r="CQ168" s="193" t="str">
        <f t="shared" si="50"/>
        <v/>
      </c>
      <c r="CR168" s="199"/>
      <c r="CS168" s="199"/>
      <c r="CT168" s="199"/>
      <c r="CU168" s="199"/>
      <c r="CV168" s="199"/>
      <c r="CW168" s="199"/>
      <c r="CX168" s="193" t="str">
        <f t="shared" si="51"/>
        <v/>
      </c>
      <c r="CY168" s="199"/>
      <c r="CZ168" s="199"/>
      <c r="DA168" s="199"/>
      <c r="DB168" s="199"/>
      <c r="DC168" s="199"/>
      <c r="DD168" s="199"/>
      <c r="DE168" s="193" t="str">
        <f t="shared" si="52"/>
        <v/>
      </c>
      <c r="DF168" s="199"/>
      <c r="DG168" s="199"/>
      <c r="DH168" s="199"/>
      <c r="DI168" s="199"/>
      <c r="DJ168" s="199"/>
      <c r="DK168" s="199"/>
      <c r="DL168" s="193" t="str">
        <f t="shared" si="53"/>
        <v/>
      </c>
      <c r="DM168" s="199"/>
      <c r="DN168" s="199"/>
      <c r="DO168" s="199"/>
      <c r="DP168" s="199"/>
      <c r="DQ168" s="199"/>
      <c r="DR168" s="199"/>
      <c r="DS168" s="193" t="str">
        <f t="shared" si="54"/>
        <v/>
      </c>
      <c r="DT168" s="194" t="str">
        <f t="shared" si="55"/>
        <v/>
      </c>
      <c r="DU168" s="195" t="str">
        <f t="shared" si="56"/>
        <v/>
      </c>
      <c r="DV168" s="196" t="str">
        <f>IF(OR(C168="",E168=""),"",RANK(DT168,$DT$9:$DT$408)+COUNTIF(DT$9:DT168,DT168)-1)</f>
        <v/>
      </c>
      <c r="DW168" s="173"/>
    </row>
    <row r="169" spans="1:127" ht="20.100000000000001" customHeight="1">
      <c r="A169" s="173"/>
      <c r="B169" s="190" t="str">
        <f>BIODATA_SISWA!B170</f>
        <v/>
      </c>
      <c r="C169" s="191" t="str">
        <f>IF(BIODATA_SISWA!C170="","",BIODATA_SISWA!C170)</f>
        <v/>
      </c>
      <c r="D169" s="191" t="str">
        <f>IF(BIODATA_SISWA!L170="","",BIODATA_SISWA!L170)</f>
        <v/>
      </c>
      <c r="E169" s="199"/>
      <c r="F169" s="199"/>
      <c r="G169" s="199"/>
      <c r="H169" s="199"/>
      <c r="I169" s="199"/>
      <c r="J169" s="199"/>
      <c r="K169" s="193" t="str">
        <f t="shared" si="38"/>
        <v/>
      </c>
      <c r="L169" s="199"/>
      <c r="M169" s="199"/>
      <c r="N169" s="199"/>
      <c r="O169" s="199"/>
      <c r="P169" s="199"/>
      <c r="Q169" s="199"/>
      <c r="R169" s="193" t="str">
        <f t="shared" si="39"/>
        <v/>
      </c>
      <c r="S169" s="199"/>
      <c r="T169" s="199"/>
      <c r="U169" s="199"/>
      <c r="V169" s="199"/>
      <c r="W169" s="199"/>
      <c r="X169" s="199"/>
      <c r="Y169" s="193" t="str">
        <f t="shared" si="40"/>
        <v/>
      </c>
      <c r="Z169" s="199"/>
      <c r="AA169" s="199"/>
      <c r="AB169" s="199"/>
      <c r="AC169" s="199"/>
      <c r="AD169" s="199"/>
      <c r="AE169" s="199"/>
      <c r="AF169" s="193" t="str">
        <f t="shared" si="41"/>
        <v/>
      </c>
      <c r="AG169" s="199"/>
      <c r="AH169" s="199"/>
      <c r="AI169" s="199"/>
      <c r="AJ169" s="199"/>
      <c r="AK169" s="199"/>
      <c r="AL169" s="199"/>
      <c r="AM169" s="193" t="str">
        <f t="shared" si="42"/>
        <v/>
      </c>
      <c r="AN169" s="199"/>
      <c r="AO169" s="199"/>
      <c r="AP169" s="199"/>
      <c r="AQ169" s="199"/>
      <c r="AR169" s="199"/>
      <c r="AS169" s="199"/>
      <c r="AT169" s="193" t="str">
        <f t="shared" si="43"/>
        <v/>
      </c>
      <c r="AU169" s="199"/>
      <c r="AV169" s="199"/>
      <c r="AW169" s="199"/>
      <c r="AX169" s="199"/>
      <c r="AY169" s="199"/>
      <c r="AZ169" s="199"/>
      <c r="BA169" s="193" t="str">
        <f t="shared" si="44"/>
        <v/>
      </c>
      <c r="BB169" s="199"/>
      <c r="BC169" s="199"/>
      <c r="BD169" s="199"/>
      <c r="BE169" s="199"/>
      <c r="BF169" s="199"/>
      <c r="BG169" s="199"/>
      <c r="BH169" s="193" t="str">
        <f t="shared" si="45"/>
        <v/>
      </c>
      <c r="BI169" s="199"/>
      <c r="BJ169" s="199"/>
      <c r="BK169" s="199"/>
      <c r="BL169" s="199"/>
      <c r="BM169" s="199"/>
      <c r="BN169" s="199"/>
      <c r="BO169" s="193" t="str">
        <f t="shared" si="46"/>
        <v/>
      </c>
      <c r="BP169" s="199"/>
      <c r="BQ169" s="199"/>
      <c r="BR169" s="199"/>
      <c r="BS169" s="199"/>
      <c r="BT169" s="199"/>
      <c r="BU169" s="199"/>
      <c r="BV169" s="193" t="str">
        <f t="shared" si="47"/>
        <v/>
      </c>
      <c r="BW169" s="199"/>
      <c r="BX169" s="199"/>
      <c r="BY169" s="199"/>
      <c r="BZ169" s="199"/>
      <c r="CA169" s="199"/>
      <c r="CB169" s="199"/>
      <c r="CC169" s="193" t="str">
        <f t="shared" si="48"/>
        <v/>
      </c>
      <c r="CD169" s="199"/>
      <c r="CE169" s="199"/>
      <c r="CF169" s="199"/>
      <c r="CG169" s="199"/>
      <c r="CH169" s="199"/>
      <c r="CI169" s="199"/>
      <c r="CJ169" s="193" t="str">
        <f t="shared" si="49"/>
        <v/>
      </c>
      <c r="CK169" s="199"/>
      <c r="CL169" s="199"/>
      <c r="CM169" s="199"/>
      <c r="CN169" s="199"/>
      <c r="CO169" s="199"/>
      <c r="CP169" s="199"/>
      <c r="CQ169" s="193" t="str">
        <f t="shared" si="50"/>
        <v/>
      </c>
      <c r="CR169" s="199"/>
      <c r="CS169" s="199"/>
      <c r="CT169" s="199"/>
      <c r="CU169" s="199"/>
      <c r="CV169" s="199"/>
      <c r="CW169" s="199"/>
      <c r="CX169" s="193" t="str">
        <f t="shared" si="51"/>
        <v/>
      </c>
      <c r="CY169" s="199"/>
      <c r="CZ169" s="199"/>
      <c r="DA169" s="199"/>
      <c r="DB169" s="199"/>
      <c r="DC169" s="199"/>
      <c r="DD169" s="199"/>
      <c r="DE169" s="193" t="str">
        <f t="shared" si="52"/>
        <v/>
      </c>
      <c r="DF169" s="199"/>
      <c r="DG169" s="199"/>
      <c r="DH169" s="199"/>
      <c r="DI169" s="199"/>
      <c r="DJ169" s="199"/>
      <c r="DK169" s="199"/>
      <c r="DL169" s="193" t="str">
        <f t="shared" si="53"/>
        <v/>
      </c>
      <c r="DM169" s="199"/>
      <c r="DN169" s="199"/>
      <c r="DO169" s="199"/>
      <c r="DP169" s="199"/>
      <c r="DQ169" s="199"/>
      <c r="DR169" s="199"/>
      <c r="DS169" s="193" t="str">
        <f t="shared" si="54"/>
        <v/>
      </c>
      <c r="DT169" s="194" t="str">
        <f t="shared" si="55"/>
        <v/>
      </c>
      <c r="DU169" s="195" t="str">
        <f t="shared" si="56"/>
        <v/>
      </c>
      <c r="DV169" s="196" t="str">
        <f>IF(OR(C169="",E169=""),"",RANK(DT169,$DT$9:$DT$408)+COUNTIF(DT$9:DT169,DT169)-1)</f>
        <v/>
      </c>
      <c r="DW169" s="173"/>
    </row>
    <row r="170" spans="1:127" ht="20.100000000000001" customHeight="1">
      <c r="A170" s="173"/>
      <c r="B170" s="190" t="str">
        <f>BIODATA_SISWA!B171</f>
        <v/>
      </c>
      <c r="C170" s="191" t="str">
        <f>IF(BIODATA_SISWA!C171="","",BIODATA_SISWA!C171)</f>
        <v/>
      </c>
      <c r="D170" s="191" t="str">
        <f>IF(BIODATA_SISWA!L171="","",BIODATA_SISWA!L171)</f>
        <v/>
      </c>
      <c r="E170" s="199"/>
      <c r="F170" s="199"/>
      <c r="G170" s="199"/>
      <c r="H170" s="199"/>
      <c r="I170" s="199"/>
      <c r="J170" s="199"/>
      <c r="K170" s="193" t="str">
        <f t="shared" si="38"/>
        <v/>
      </c>
      <c r="L170" s="199"/>
      <c r="M170" s="199"/>
      <c r="N170" s="199"/>
      <c r="O170" s="199"/>
      <c r="P170" s="199"/>
      <c r="Q170" s="199"/>
      <c r="R170" s="193" t="str">
        <f t="shared" si="39"/>
        <v/>
      </c>
      <c r="S170" s="199"/>
      <c r="T170" s="199"/>
      <c r="U170" s="199"/>
      <c r="V170" s="199"/>
      <c r="W170" s="199"/>
      <c r="X170" s="199"/>
      <c r="Y170" s="193" t="str">
        <f t="shared" si="40"/>
        <v/>
      </c>
      <c r="Z170" s="199"/>
      <c r="AA170" s="199"/>
      <c r="AB170" s="199"/>
      <c r="AC170" s="199"/>
      <c r="AD170" s="199"/>
      <c r="AE170" s="199"/>
      <c r="AF170" s="193" t="str">
        <f t="shared" si="41"/>
        <v/>
      </c>
      <c r="AG170" s="199"/>
      <c r="AH170" s="199"/>
      <c r="AI170" s="199"/>
      <c r="AJ170" s="199"/>
      <c r="AK170" s="199"/>
      <c r="AL170" s="199"/>
      <c r="AM170" s="193" t="str">
        <f t="shared" si="42"/>
        <v/>
      </c>
      <c r="AN170" s="199"/>
      <c r="AO170" s="199"/>
      <c r="AP170" s="199"/>
      <c r="AQ170" s="199"/>
      <c r="AR170" s="199"/>
      <c r="AS170" s="199"/>
      <c r="AT170" s="193" t="str">
        <f t="shared" si="43"/>
        <v/>
      </c>
      <c r="AU170" s="199"/>
      <c r="AV170" s="199"/>
      <c r="AW170" s="199"/>
      <c r="AX170" s="199"/>
      <c r="AY170" s="199"/>
      <c r="AZ170" s="199"/>
      <c r="BA170" s="193" t="str">
        <f t="shared" si="44"/>
        <v/>
      </c>
      <c r="BB170" s="199"/>
      <c r="BC170" s="199"/>
      <c r="BD170" s="199"/>
      <c r="BE170" s="199"/>
      <c r="BF170" s="199"/>
      <c r="BG170" s="199"/>
      <c r="BH170" s="193" t="str">
        <f t="shared" si="45"/>
        <v/>
      </c>
      <c r="BI170" s="199"/>
      <c r="BJ170" s="199"/>
      <c r="BK170" s="199"/>
      <c r="BL170" s="199"/>
      <c r="BM170" s="199"/>
      <c r="BN170" s="199"/>
      <c r="BO170" s="193" t="str">
        <f t="shared" si="46"/>
        <v/>
      </c>
      <c r="BP170" s="199"/>
      <c r="BQ170" s="199"/>
      <c r="BR170" s="199"/>
      <c r="BS170" s="199"/>
      <c r="BT170" s="199"/>
      <c r="BU170" s="199"/>
      <c r="BV170" s="193" t="str">
        <f t="shared" si="47"/>
        <v/>
      </c>
      <c r="BW170" s="199"/>
      <c r="BX170" s="199"/>
      <c r="BY170" s="199"/>
      <c r="BZ170" s="199"/>
      <c r="CA170" s="199"/>
      <c r="CB170" s="199"/>
      <c r="CC170" s="193" t="str">
        <f t="shared" si="48"/>
        <v/>
      </c>
      <c r="CD170" s="199"/>
      <c r="CE170" s="199"/>
      <c r="CF170" s="199"/>
      <c r="CG170" s="199"/>
      <c r="CH170" s="199"/>
      <c r="CI170" s="199"/>
      <c r="CJ170" s="193" t="str">
        <f t="shared" si="49"/>
        <v/>
      </c>
      <c r="CK170" s="199"/>
      <c r="CL170" s="199"/>
      <c r="CM170" s="199"/>
      <c r="CN170" s="199"/>
      <c r="CO170" s="199"/>
      <c r="CP170" s="199"/>
      <c r="CQ170" s="193" t="str">
        <f t="shared" si="50"/>
        <v/>
      </c>
      <c r="CR170" s="199"/>
      <c r="CS170" s="199"/>
      <c r="CT170" s="199"/>
      <c r="CU170" s="199"/>
      <c r="CV170" s="199"/>
      <c r="CW170" s="199"/>
      <c r="CX170" s="193" t="str">
        <f t="shared" si="51"/>
        <v/>
      </c>
      <c r="CY170" s="199"/>
      <c r="CZ170" s="199"/>
      <c r="DA170" s="199"/>
      <c r="DB170" s="199"/>
      <c r="DC170" s="199"/>
      <c r="DD170" s="199"/>
      <c r="DE170" s="193" t="str">
        <f t="shared" si="52"/>
        <v/>
      </c>
      <c r="DF170" s="199"/>
      <c r="DG170" s="199"/>
      <c r="DH170" s="199"/>
      <c r="DI170" s="199"/>
      <c r="DJ170" s="199"/>
      <c r="DK170" s="199"/>
      <c r="DL170" s="193" t="str">
        <f t="shared" si="53"/>
        <v/>
      </c>
      <c r="DM170" s="199"/>
      <c r="DN170" s="199"/>
      <c r="DO170" s="199"/>
      <c r="DP170" s="199"/>
      <c r="DQ170" s="199"/>
      <c r="DR170" s="199"/>
      <c r="DS170" s="193" t="str">
        <f t="shared" si="54"/>
        <v/>
      </c>
      <c r="DT170" s="194" t="str">
        <f t="shared" si="55"/>
        <v/>
      </c>
      <c r="DU170" s="195" t="str">
        <f t="shared" si="56"/>
        <v/>
      </c>
      <c r="DV170" s="196" t="str">
        <f>IF(OR(C170="",E170=""),"",RANK(DT170,$DT$9:$DT$408)+COUNTIF(DT$9:DT170,DT170)-1)</f>
        <v/>
      </c>
      <c r="DW170" s="173"/>
    </row>
    <row r="171" spans="1:127" ht="20.100000000000001" customHeight="1">
      <c r="A171" s="173"/>
      <c r="B171" s="190" t="str">
        <f>BIODATA_SISWA!B172</f>
        <v/>
      </c>
      <c r="C171" s="191" t="str">
        <f>IF(BIODATA_SISWA!C172="","",BIODATA_SISWA!C172)</f>
        <v/>
      </c>
      <c r="D171" s="191" t="str">
        <f>IF(BIODATA_SISWA!L172="","",BIODATA_SISWA!L172)</f>
        <v/>
      </c>
      <c r="E171" s="199"/>
      <c r="F171" s="199"/>
      <c r="G171" s="199"/>
      <c r="H171" s="199"/>
      <c r="I171" s="199"/>
      <c r="J171" s="199"/>
      <c r="K171" s="193" t="str">
        <f t="shared" si="38"/>
        <v/>
      </c>
      <c r="L171" s="199"/>
      <c r="M171" s="199"/>
      <c r="N171" s="199"/>
      <c r="O171" s="199"/>
      <c r="P171" s="199"/>
      <c r="Q171" s="199"/>
      <c r="R171" s="193" t="str">
        <f t="shared" si="39"/>
        <v/>
      </c>
      <c r="S171" s="199"/>
      <c r="T171" s="199"/>
      <c r="U171" s="199"/>
      <c r="V171" s="199"/>
      <c r="W171" s="199"/>
      <c r="X171" s="199"/>
      <c r="Y171" s="193" t="str">
        <f t="shared" si="40"/>
        <v/>
      </c>
      <c r="Z171" s="199"/>
      <c r="AA171" s="199"/>
      <c r="AB171" s="199"/>
      <c r="AC171" s="199"/>
      <c r="AD171" s="199"/>
      <c r="AE171" s="199"/>
      <c r="AF171" s="193" t="str">
        <f t="shared" si="41"/>
        <v/>
      </c>
      <c r="AG171" s="199"/>
      <c r="AH171" s="199"/>
      <c r="AI171" s="199"/>
      <c r="AJ171" s="199"/>
      <c r="AK171" s="199"/>
      <c r="AL171" s="199"/>
      <c r="AM171" s="193" t="str">
        <f t="shared" si="42"/>
        <v/>
      </c>
      <c r="AN171" s="199"/>
      <c r="AO171" s="199"/>
      <c r="AP171" s="199"/>
      <c r="AQ171" s="199"/>
      <c r="AR171" s="199"/>
      <c r="AS171" s="199"/>
      <c r="AT171" s="193" t="str">
        <f t="shared" si="43"/>
        <v/>
      </c>
      <c r="AU171" s="199"/>
      <c r="AV171" s="199"/>
      <c r="AW171" s="199"/>
      <c r="AX171" s="199"/>
      <c r="AY171" s="199"/>
      <c r="AZ171" s="199"/>
      <c r="BA171" s="193" t="str">
        <f t="shared" si="44"/>
        <v/>
      </c>
      <c r="BB171" s="199"/>
      <c r="BC171" s="199"/>
      <c r="BD171" s="199"/>
      <c r="BE171" s="199"/>
      <c r="BF171" s="199"/>
      <c r="BG171" s="199"/>
      <c r="BH171" s="193" t="str">
        <f t="shared" si="45"/>
        <v/>
      </c>
      <c r="BI171" s="199"/>
      <c r="BJ171" s="199"/>
      <c r="BK171" s="199"/>
      <c r="BL171" s="199"/>
      <c r="BM171" s="199"/>
      <c r="BN171" s="199"/>
      <c r="BO171" s="193" t="str">
        <f t="shared" si="46"/>
        <v/>
      </c>
      <c r="BP171" s="199"/>
      <c r="BQ171" s="199"/>
      <c r="BR171" s="199"/>
      <c r="BS171" s="199"/>
      <c r="BT171" s="199"/>
      <c r="BU171" s="199"/>
      <c r="BV171" s="193" t="str">
        <f t="shared" si="47"/>
        <v/>
      </c>
      <c r="BW171" s="199"/>
      <c r="BX171" s="199"/>
      <c r="BY171" s="199"/>
      <c r="BZ171" s="199"/>
      <c r="CA171" s="199"/>
      <c r="CB171" s="199"/>
      <c r="CC171" s="193" t="str">
        <f t="shared" si="48"/>
        <v/>
      </c>
      <c r="CD171" s="199"/>
      <c r="CE171" s="199"/>
      <c r="CF171" s="199"/>
      <c r="CG171" s="199"/>
      <c r="CH171" s="199"/>
      <c r="CI171" s="199"/>
      <c r="CJ171" s="193" t="str">
        <f t="shared" si="49"/>
        <v/>
      </c>
      <c r="CK171" s="199"/>
      <c r="CL171" s="199"/>
      <c r="CM171" s="199"/>
      <c r="CN171" s="199"/>
      <c r="CO171" s="199"/>
      <c r="CP171" s="199"/>
      <c r="CQ171" s="193" t="str">
        <f t="shared" si="50"/>
        <v/>
      </c>
      <c r="CR171" s="199"/>
      <c r="CS171" s="199"/>
      <c r="CT171" s="199"/>
      <c r="CU171" s="199"/>
      <c r="CV171" s="199"/>
      <c r="CW171" s="199"/>
      <c r="CX171" s="193" t="str">
        <f t="shared" si="51"/>
        <v/>
      </c>
      <c r="CY171" s="199"/>
      <c r="CZ171" s="199"/>
      <c r="DA171" s="199"/>
      <c r="DB171" s="199"/>
      <c r="DC171" s="199"/>
      <c r="DD171" s="199"/>
      <c r="DE171" s="193" t="str">
        <f t="shared" si="52"/>
        <v/>
      </c>
      <c r="DF171" s="199"/>
      <c r="DG171" s="199"/>
      <c r="DH171" s="199"/>
      <c r="DI171" s="199"/>
      <c r="DJ171" s="199"/>
      <c r="DK171" s="199"/>
      <c r="DL171" s="193" t="str">
        <f t="shared" si="53"/>
        <v/>
      </c>
      <c r="DM171" s="199"/>
      <c r="DN171" s="199"/>
      <c r="DO171" s="199"/>
      <c r="DP171" s="199"/>
      <c r="DQ171" s="199"/>
      <c r="DR171" s="199"/>
      <c r="DS171" s="193" t="str">
        <f t="shared" si="54"/>
        <v/>
      </c>
      <c r="DT171" s="194" t="str">
        <f t="shared" si="55"/>
        <v/>
      </c>
      <c r="DU171" s="195" t="str">
        <f t="shared" si="56"/>
        <v/>
      </c>
      <c r="DV171" s="196" t="str">
        <f>IF(OR(C171="",E171=""),"",RANK(DT171,$DT$9:$DT$408)+COUNTIF(DT$9:DT171,DT171)-1)</f>
        <v/>
      </c>
      <c r="DW171" s="173"/>
    </row>
    <row r="172" spans="1:127" ht="20.100000000000001" customHeight="1">
      <c r="A172" s="173"/>
      <c r="B172" s="190" t="str">
        <f>BIODATA_SISWA!B173</f>
        <v/>
      </c>
      <c r="C172" s="191" t="str">
        <f>IF(BIODATA_SISWA!C173="","",BIODATA_SISWA!C173)</f>
        <v/>
      </c>
      <c r="D172" s="191" t="str">
        <f>IF(BIODATA_SISWA!L173="","",BIODATA_SISWA!L173)</f>
        <v/>
      </c>
      <c r="E172" s="199"/>
      <c r="F172" s="199"/>
      <c r="G172" s="199"/>
      <c r="H172" s="199"/>
      <c r="I172" s="199"/>
      <c r="J172" s="199"/>
      <c r="K172" s="193" t="str">
        <f t="shared" si="38"/>
        <v/>
      </c>
      <c r="L172" s="199"/>
      <c r="M172" s="199"/>
      <c r="N172" s="199"/>
      <c r="O172" s="199"/>
      <c r="P172" s="199"/>
      <c r="Q172" s="199"/>
      <c r="R172" s="193" t="str">
        <f t="shared" si="39"/>
        <v/>
      </c>
      <c r="S172" s="199"/>
      <c r="T172" s="199"/>
      <c r="U172" s="199"/>
      <c r="V172" s="199"/>
      <c r="W172" s="199"/>
      <c r="X172" s="199"/>
      <c r="Y172" s="193" t="str">
        <f t="shared" si="40"/>
        <v/>
      </c>
      <c r="Z172" s="199"/>
      <c r="AA172" s="199"/>
      <c r="AB172" s="199"/>
      <c r="AC172" s="199"/>
      <c r="AD172" s="199"/>
      <c r="AE172" s="199"/>
      <c r="AF172" s="193" t="str">
        <f t="shared" si="41"/>
        <v/>
      </c>
      <c r="AG172" s="199"/>
      <c r="AH172" s="199"/>
      <c r="AI172" s="199"/>
      <c r="AJ172" s="199"/>
      <c r="AK172" s="199"/>
      <c r="AL172" s="199"/>
      <c r="AM172" s="193" t="str">
        <f t="shared" si="42"/>
        <v/>
      </c>
      <c r="AN172" s="199"/>
      <c r="AO172" s="199"/>
      <c r="AP172" s="199"/>
      <c r="AQ172" s="199"/>
      <c r="AR172" s="199"/>
      <c r="AS172" s="199"/>
      <c r="AT172" s="193" t="str">
        <f t="shared" si="43"/>
        <v/>
      </c>
      <c r="AU172" s="199"/>
      <c r="AV172" s="199"/>
      <c r="AW172" s="199"/>
      <c r="AX172" s="199"/>
      <c r="AY172" s="199"/>
      <c r="AZ172" s="199"/>
      <c r="BA172" s="193" t="str">
        <f t="shared" si="44"/>
        <v/>
      </c>
      <c r="BB172" s="199"/>
      <c r="BC172" s="199"/>
      <c r="BD172" s="199"/>
      <c r="BE172" s="199"/>
      <c r="BF172" s="199"/>
      <c r="BG172" s="199"/>
      <c r="BH172" s="193" t="str">
        <f t="shared" si="45"/>
        <v/>
      </c>
      <c r="BI172" s="199"/>
      <c r="BJ172" s="199"/>
      <c r="BK172" s="199"/>
      <c r="BL172" s="199"/>
      <c r="BM172" s="199"/>
      <c r="BN172" s="199"/>
      <c r="BO172" s="193" t="str">
        <f t="shared" si="46"/>
        <v/>
      </c>
      <c r="BP172" s="199"/>
      <c r="BQ172" s="199"/>
      <c r="BR172" s="199"/>
      <c r="BS172" s="199"/>
      <c r="BT172" s="199"/>
      <c r="BU172" s="199"/>
      <c r="BV172" s="193" t="str">
        <f t="shared" si="47"/>
        <v/>
      </c>
      <c r="BW172" s="199"/>
      <c r="BX172" s="199"/>
      <c r="BY172" s="199"/>
      <c r="BZ172" s="199"/>
      <c r="CA172" s="199"/>
      <c r="CB172" s="199"/>
      <c r="CC172" s="193" t="str">
        <f t="shared" si="48"/>
        <v/>
      </c>
      <c r="CD172" s="199"/>
      <c r="CE172" s="199"/>
      <c r="CF172" s="199"/>
      <c r="CG172" s="199"/>
      <c r="CH172" s="199"/>
      <c r="CI172" s="199"/>
      <c r="CJ172" s="193" t="str">
        <f t="shared" si="49"/>
        <v/>
      </c>
      <c r="CK172" s="199"/>
      <c r="CL172" s="199"/>
      <c r="CM172" s="199"/>
      <c r="CN172" s="199"/>
      <c r="CO172" s="199"/>
      <c r="CP172" s="199"/>
      <c r="CQ172" s="193" t="str">
        <f t="shared" si="50"/>
        <v/>
      </c>
      <c r="CR172" s="199"/>
      <c r="CS172" s="199"/>
      <c r="CT172" s="199"/>
      <c r="CU172" s="199"/>
      <c r="CV172" s="199"/>
      <c r="CW172" s="199"/>
      <c r="CX172" s="193" t="str">
        <f t="shared" si="51"/>
        <v/>
      </c>
      <c r="CY172" s="199"/>
      <c r="CZ172" s="199"/>
      <c r="DA172" s="199"/>
      <c r="DB172" s="199"/>
      <c r="DC172" s="199"/>
      <c r="DD172" s="199"/>
      <c r="DE172" s="193" t="str">
        <f t="shared" si="52"/>
        <v/>
      </c>
      <c r="DF172" s="199"/>
      <c r="DG172" s="199"/>
      <c r="DH172" s="199"/>
      <c r="DI172" s="199"/>
      <c r="DJ172" s="199"/>
      <c r="DK172" s="199"/>
      <c r="DL172" s="193" t="str">
        <f t="shared" si="53"/>
        <v/>
      </c>
      <c r="DM172" s="199"/>
      <c r="DN172" s="199"/>
      <c r="DO172" s="199"/>
      <c r="DP172" s="199"/>
      <c r="DQ172" s="199"/>
      <c r="DR172" s="199"/>
      <c r="DS172" s="193" t="str">
        <f t="shared" si="54"/>
        <v/>
      </c>
      <c r="DT172" s="194" t="str">
        <f t="shared" si="55"/>
        <v/>
      </c>
      <c r="DU172" s="195" t="str">
        <f t="shared" si="56"/>
        <v/>
      </c>
      <c r="DV172" s="196" t="str">
        <f>IF(OR(C172="",E172=""),"",RANK(DT172,$DT$9:$DT$408)+COUNTIF(DT$9:DT172,DT172)-1)</f>
        <v/>
      </c>
      <c r="DW172" s="173"/>
    </row>
    <row r="173" spans="1:127" ht="20.100000000000001" customHeight="1">
      <c r="A173" s="173"/>
      <c r="B173" s="190" t="str">
        <f>BIODATA_SISWA!B174</f>
        <v/>
      </c>
      <c r="C173" s="191" t="str">
        <f>IF(BIODATA_SISWA!C174="","",BIODATA_SISWA!C174)</f>
        <v/>
      </c>
      <c r="D173" s="191" t="str">
        <f>IF(BIODATA_SISWA!L174="","",BIODATA_SISWA!L174)</f>
        <v/>
      </c>
      <c r="E173" s="199"/>
      <c r="F173" s="199"/>
      <c r="G173" s="199"/>
      <c r="H173" s="199"/>
      <c r="I173" s="199"/>
      <c r="J173" s="199"/>
      <c r="K173" s="193" t="str">
        <f t="shared" si="38"/>
        <v/>
      </c>
      <c r="L173" s="199"/>
      <c r="M173" s="199"/>
      <c r="N173" s="199"/>
      <c r="O173" s="199"/>
      <c r="P173" s="199"/>
      <c r="Q173" s="199"/>
      <c r="R173" s="193" t="str">
        <f t="shared" si="39"/>
        <v/>
      </c>
      <c r="S173" s="199"/>
      <c r="T173" s="199"/>
      <c r="U173" s="199"/>
      <c r="V173" s="199"/>
      <c r="W173" s="199"/>
      <c r="X173" s="199"/>
      <c r="Y173" s="193" t="str">
        <f t="shared" si="40"/>
        <v/>
      </c>
      <c r="Z173" s="199"/>
      <c r="AA173" s="199"/>
      <c r="AB173" s="199"/>
      <c r="AC173" s="199"/>
      <c r="AD173" s="199"/>
      <c r="AE173" s="199"/>
      <c r="AF173" s="193" t="str">
        <f t="shared" si="41"/>
        <v/>
      </c>
      <c r="AG173" s="199"/>
      <c r="AH173" s="199"/>
      <c r="AI173" s="199"/>
      <c r="AJ173" s="199"/>
      <c r="AK173" s="199"/>
      <c r="AL173" s="199"/>
      <c r="AM173" s="193" t="str">
        <f t="shared" si="42"/>
        <v/>
      </c>
      <c r="AN173" s="199"/>
      <c r="AO173" s="199"/>
      <c r="AP173" s="199"/>
      <c r="AQ173" s="199"/>
      <c r="AR173" s="199"/>
      <c r="AS173" s="199"/>
      <c r="AT173" s="193" t="str">
        <f t="shared" si="43"/>
        <v/>
      </c>
      <c r="AU173" s="199"/>
      <c r="AV173" s="199"/>
      <c r="AW173" s="199"/>
      <c r="AX173" s="199"/>
      <c r="AY173" s="199"/>
      <c r="AZ173" s="199"/>
      <c r="BA173" s="193" t="str">
        <f t="shared" si="44"/>
        <v/>
      </c>
      <c r="BB173" s="199"/>
      <c r="BC173" s="199"/>
      <c r="BD173" s="199"/>
      <c r="BE173" s="199"/>
      <c r="BF173" s="199"/>
      <c r="BG173" s="199"/>
      <c r="BH173" s="193" t="str">
        <f t="shared" si="45"/>
        <v/>
      </c>
      <c r="BI173" s="199"/>
      <c r="BJ173" s="199"/>
      <c r="BK173" s="199"/>
      <c r="BL173" s="199"/>
      <c r="BM173" s="199"/>
      <c r="BN173" s="199"/>
      <c r="BO173" s="193" t="str">
        <f t="shared" si="46"/>
        <v/>
      </c>
      <c r="BP173" s="199"/>
      <c r="BQ173" s="199"/>
      <c r="BR173" s="199"/>
      <c r="BS173" s="199"/>
      <c r="BT173" s="199"/>
      <c r="BU173" s="199"/>
      <c r="BV173" s="193" t="str">
        <f t="shared" si="47"/>
        <v/>
      </c>
      <c r="BW173" s="199"/>
      <c r="BX173" s="199"/>
      <c r="BY173" s="199"/>
      <c r="BZ173" s="199"/>
      <c r="CA173" s="199"/>
      <c r="CB173" s="199"/>
      <c r="CC173" s="193" t="str">
        <f t="shared" si="48"/>
        <v/>
      </c>
      <c r="CD173" s="199"/>
      <c r="CE173" s="199"/>
      <c r="CF173" s="199"/>
      <c r="CG173" s="199"/>
      <c r="CH173" s="199"/>
      <c r="CI173" s="199"/>
      <c r="CJ173" s="193" t="str">
        <f t="shared" si="49"/>
        <v/>
      </c>
      <c r="CK173" s="199"/>
      <c r="CL173" s="199"/>
      <c r="CM173" s="199"/>
      <c r="CN173" s="199"/>
      <c r="CO173" s="199"/>
      <c r="CP173" s="199"/>
      <c r="CQ173" s="193" t="str">
        <f t="shared" si="50"/>
        <v/>
      </c>
      <c r="CR173" s="199"/>
      <c r="CS173" s="199"/>
      <c r="CT173" s="199"/>
      <c r="CU173" s="199"/>
      <c r="CV173" s="199"/>
      <c r="CW173" s="199"/>
      <c r="CX173" s="193" t="str">
        <f t="shared" si="51"/>
        <v/>
      </c>
      <c r="CY173" s="199"/>
      <c r="CZ173" s="199"/>
      <c r="DA173" s="199"/>
      <c r="DB173" s="199"/>
      <c r="DC173" s="199"/>
      <c r="DD173" s="199"/>
      <c r="DE173" s="193" t="str">
        <f t="shared" si="52"/>
        <v/>
      </c>
      <c r="DF173" s="199"/>
      <c r="DG173" s="199"/>
      <c r="DH173" s="199"/>
      <c r="DI173" s="199"/>
      <c r="DJ173" s="199"/>
      <c r="DK173" s="199"/>
      <c r="DL173" s="193" t="str">
        <f t="shared" si="53"/>
        <v/>
      </c>
      <c r="DM173" s="199"/>
      <c r="DN173" s="199"/>
      <c r="DO173" s="199"/>
      <c r="DP173" s="199"/>
      <c r="DQ173" s="199"/>
      <c r="DR173" s="199"/>
      <c r="DS173" s="193" t="str">
        <f t="shared" si="54"/>
        <v/>
      </c>
      <c r="DT173" s="194" t="str">
        <f t="shared" si="55"/>
        <v/>
      </c>
      <c r="DU173" s="195" t="str">
        <f t="shared" si="56"/>
        <v/>
      </c>
      <c r="DV173" s="196" t="str">
        <f>IF(OR(C173="",E173=""),"",RANK(DT173,$DT$9:$DT$408)+COUNTIF(DT$9:DT173,DT173)-1)</f>
        <v/>
      </c>
      <c r="DW173" s="173"/>
    </row>
    <row r="174" spans="1:127" ht="20.100000000000001" customHeight="1">
      <c r="A174" s="173"/>
      <c r="B174" s="190" t="str">
        <f>BIODATA_SISWA!B175</f>
        <v/>
      </c>
      <c r="C174" s="191" t="str">
        <f>IF(BIODATA_SISWA!C175="","",BIODATA_SISWA!C175)</f>
        <v/>
      </c>
      <c r="D174" s="191" t="str">
        <f>IF(BIODATA_SISWA!L175="","",BIODATA_SISWA!L175)</f>
        <v/>
      </c>
      <c r="E174" s="199"/>
      <c r="F174" s="199"/>
      <c r="G174" s="199"/>
      <c r="H174" s="199"/>
      <c r="I174" s="199"/>
      <c r="J174" s="199"/>
      <c r="K174" s="193" t="str">
        <f t="shared" si="38"/>
        <v/>
      </c>
      <c r="L174" s="199"/>
      <c r="M174" s="199"/>
      <c r="N174" s="199"/>
      <c r="O174" s="199"/>
      <c r="P174" s="199"/>
      <c r="Q174" s="199"/>
      <c r="R174" s="193" t="str">
        <f t="shared" si="39"/>
        <v/>
      </c>
      <c r="S174" s="199"/>
      <c r="T174" s="199"/>
      <c r="U174" s="199"/>
      <c r="V174" s="199"/>
      <c r="W174" s="199"/>
      <c r="X174" s="199"/>
      <c r="Y174" s="193" t="str">
        <f t="shared" si="40"/>
        <v/>
      </c>
      <c r="Z174" s="199"/>
      <c r="AA174" s="199"/>
      <c r="AB174" s="199"/>
      <c r="AC174" s="199"/>
      <c r="AD174" s="199"/>
      <c r="AE174" s="199"/>
      <c r="AF174" s="193" t="str">
        <f t="shared" si="41"/>
        <v/>
      </c>
      <c r="AG174" s="199"/>
      <c r="AH174" s="199"/>
      <c r="AI174" s="199"/>
      <c r="AJ174" s="199"/>
      <c r="AK174" s="199"/>
      <c r="AL174" s="199"/>
      <c r="AM174" s="193" t="str">
        <f t="shared" si="42"/>
        <v/>
      </c>
      <c r="AN174" s="199"/>
      <c r="AO174" s="199"/>
      <c r="AP174" s="199"/>
      <c r="AQ174" s="199"/>
      <c r="AR174" s="199"/>
      <c r="AS174" s="199"/>
      <c r="AT174" s="193" t="str">
        <f t="shared" si="43"/>
        <v/>
      </c>
      <c r="AU174" s="199"/>
      <c r="AV174" s="199"/>
      <c r="AW174" s="199"/>
      <c r="AX174" s="199"/>
      <c r="AY174" s="199"/>
      <c r="AZ174" s="199"/>
      <c r="BA174" s="193" t="str">
        <f t="shared" si="44"/>
        <v/>
      </c>
      <c r="BB174" s="199"/>
      <c r="BC174" s="199"/>
      <c r="BD174" s="199"/>
      <c r="BE174" s="199"/>
      <c r="BF174" s="199"/>
      <c r="BG174" s="199"/>
      <c r="BH174" s="193" t="str">
        <f t="shared" si="45"/>
        <v/>
      </c>
      <c r="BI174" s="199"/>
      <c r="BJ174" s="199"/>
      <c r="BK174" s="199"/>
      <c r="BL174" s="199"/>
      <c r="BM174" s="199"/>
      <c r="BN174" s="199"/>
      <c r="BO174" s="193" t="str">
        <f t="shared" si="46"/>
        <v/>
      </c>
      <c r="BP174" s="199"/>
      <c r="BQ174" s="199"/>
      <c r="BR174" s="199"/>
      <c r="BS174" s="199"/>
      <c r="BT174" s="199"/>
      <c r="BU174" s="199"/>
      <c r="BV174" s="193" t="str">
        <f t="shared" si="47"/>
        <v/>
      </c>
      <c r="BW174" s="199"/>
      <c r="BX174" s="199"/>
      <c r="BY174" s="199"/>
      <c r="BZ174" s="199"/>
      <c r="CA174" s="199"/>
      <c r="CB174" s="199"/>
      <c r="CC174" s="193" t="str">
        <f t="shared" si="48"/>
        <v/>
      </c>
      <c r="CD174" s="199"/>
      <c r="CE174" s="199"/>
      <c r="CF174" s="199"/>
      <c r="CG174" s="199"/>
      <c r="CH174" s="199"/>
      <c r="CI174" s="199"/>
      <c r="CJ174" s="193" t="str">
        <f t="shared" si="49"/>
        <v/>
      </c>
      <c r="CK174" s="199"/>
      <c r="CL174" s="199"/>
      <c r="CM174" s="199"/>
      <c r="CN174" s="199"/>
      <c r="CO174" s="199"/>
      <c r="CP174" s="199"/>
      <c r="CQ174" s="193" t="str">
        <f t="shared" si="50"/>
        <v/>
      </c>
      <c r="CR174" s="199"/>
      <c r="CS174" s="199"/>
      <c r="CT174" s="199"/>
      <c r="CU174" s="199"/>
      <c r="CV174" s="199"/>
      <c r="CW174" s="199"/>
      <c r="CX174" s="193" t="str">
        <f t="shared" si="51"/>
        <v/>
      </c>
      <c r="CY174" s="199"/>
      <c r="CZ174" s="199"/>
      <c r="DA174" s="199"/>
      <c r="DB174" s="199"/>
      <c r="DC174" s="199"/>
      <c r="DD174" s="199"/>
      <c r="DE174" s="193" t="str">
        <f t="shared" si="52"/>
        <v/>
      </c>
      <c r="DF174" s="199"/>
      <c r="DG174" s="199"/>
      <c r="DH174" s="199"/>
      <c r="DI174" s="199"/>
      <c r="DJ174" s="199"/>
      <c r="DK174" s="199"/>
      <c r="DL174" s="193" t="str">
        <f t="shared" si="53"/>
        <v/>
      </c>
      <c r="DM174" s="199"/>
      <c r="DN174" s="199"/>
      <c r="DO174" s="199"/>
      <c r="DP174" s="199"/>
      <c r="DQ174" s="199"/>
      <c r="DR174" s="199"/>
      <c r="DS174" s="193" t="str">
        <f t="shared" si="54"/>
        <v/>
      </c>
      <c r="DT174" s="194" t="str">
        <f t="shared" si="55"/>
        <v/>
      </c>
      <c r="DU174" s="195" t="str">
        <f t="shared" si="56"/>
        <v/>
      </c>
      <c r="DV174" s="196" t="str">
        <f>IF(OR(C174="",E174=""),"",RANK(DT174,$DT$9:$DT$408)+COUNTIF(DT$9:DT174,DT174)-1)</f>
        <v/>
      </c>
      <c r="DW174" s="173"/>
    </row>
    <row r="175" spans="1:127" ht="20.100000000000001" customHeight="1">
      <c r="A175" s="173"/>
      <c r="B175" s="190" t="str">
        <f>BIODATA_SISWA!B176</f>
        <v/>
      </c>
      <c r="C175" s="191" t="str">
        <f>IF(BIODATA_SISWA!C176="","",BIODATA_SISWA!C176)</f>
        <v/>
      </c>
      <c r="D175" s="191" t="str">
        <f>IF(BIODATA_SISWA!L176="","",BIODATA_SISWA!L176)</f>
        <v/>
      </c>
      <c r="E175" s="199"/>
      <c r="F175" s="199"/>
      <c r="G175" s="199"/>
      <c r="H175" s="199"/>
      <c r="I175" s="199"/>
      <c r="J175" s="199"/>
      <c r="K175" s="193" t="str">
        <f t="shared" si="38"/>
        <v/>
      </c>
      <c r="L175" s="199"/>
      <c r="M175" s="199"/>
      <c r="N175" s="199"/>
      <c r="O175" s="199"/>
      <c r="P175" s="199"/>
      <c r="Q175" s="199"/>
      <c r="R175" s="193" t="str">
        <f t="shared" si="39"/>
        <v/>
      </c>
      <c r="S175" s="199"/>
      <c r="T175" s="199"/>
      <c r="U175" s="199"/>
      <c r="V175" s="199"/>
      <c r="W175" s="199"/>
      <c r="X175" s="199"/>
      <c r="Y175" s="193" t="str">
        <f t="shared" si="40"/>
        <v/>
      </c>
      <c r="Z175" s="199"/>
      <c r="AA175" s="199"/>
      <c r="AB175" s="199"/>
      <c r="AC175" s="199"/>
      <c r="AD175" s="199"/>
      <c r="AE175" s="199"/>
      <c r="AF175" s="193" t="str">
        <f t="shared" si="41"/>
        <v/>
      </c>
      <c r="AG175" s="199"/>
      <c r="AH175" s="199"/>
      <c r="AI175" s="199"/>
      <c r="AJ175" s="199"/>
      <c r="AK175" s="199"/>
      <c r="AL175" s="199"/>
      <c r="AM175" s="193" t="str">
        <f t="shared" si="42"/>
        <v/>
      </c>
      <c r="AN175" s="199"/>
      <c r="AO175" s="199"/>
      <c r="AP175" s="199"/>
      <c r="AQ175" s="199"/>
      <c r="AR175" s="199"/>
      <c r="AS175" s="199"/>
      <c r="AT175" s="193" t="str">
        <f t="shared" si="43"/>
        <v/>
      </c>
      <c r="AU175" s="199"/>
      <c r="AV175" s="199"/>
      <c r="AW175" s="199"/>
      <c r="AX175" s="199"/>
      <c r="AY175" s="199"/>
      <c r="AZ175" s="199"/>
      <c r="BA175" s="193" t="str">
        <f t="shared" si="44"/>
        <v/>
      </c>
      <c r="BB175" s="199"/>
      <c r="BC175" s="199"/>
      <c r="BD175" s="199"/>
      <c r="BE175" s="199"/>
      <c r="BF175" s="199"/>
      <c r="BG175" s="199"/>
      <c r="BH175" s="193" t="str">
        <f t="shared" si="45"/>
        <v/>
      </c>
      <c r="BI175" s="199"/>
      <c r="BJ175" s="199"/>
      <c r="BK175" s="199"/>
      <c r="BL175" s="199"/>
      <c r="BM175" s="199"/>
      <c r="BN175" s="199"/>
      <c r="BO175" s="193" t="str">
        <f t="shared" si="46"/>
        <v/>
      </c>
      <c r="BP175" s="199"/>
      <c r="BQ175" s="199"/>
      <c r="BR175" s="199"/>
      <c r="BS175" s="199"/>
      <c r="BT175" s="199"/>
      <c r="BU175" s="199"/>
      <c r="BV175" s="193" t="str">
        <f t="shared" si="47"/>
        <v/>
      </c>
      <c r="BW175" s="199"/>
      <c r="BX175" s="199"/>
      <c r="BY175" s="199"/>
      <c r="BZ175" s="199"/>
      <c r="CA175" s="199"/>
      <c r="CB175" s="199"/>
      <c r="CC175" s="193" t="str">
        <f t="shared" si="48"/>
        <v/>
      </c>
      <c r="CD175" s="199"/>
      <c r="CE175" s="199"/>
      <c r="CF175" s="199"/>
      <c r="CG175" s="199"/>
      <c r="CH175" s="199"/>
      <c r="CI175" s="199"/>
      <c r="CJ175" s="193" t="str">
        <f t="shared" si="49"/>
        <v/>
      </c>
      <c r="CK175" s="199"/>
      <c r="CL175" s="199"/>
      <c r="CM175" s="199"/>
      <c r="CN175" s="199"/>
      <c r="CO175" s="199"/>
      <c r="CP175" s="199"/>
      <c r="CQ175" s="193" t="str">
        <f t="shared" si="50"/>
        <v/>
      </c>
      <c r="CR175" s="199"/>
      <c r="CS175" s="199"/>
      <c r="CT175" s="199"/>
      <c r="CU175" s="199"/>
      <c r="CV175" s="199"/>
      <c r="CW175" s="199"/>
      <c r="CX175" s="193" t="str">
        <f t="shared" si="51"/>
        <v/>
      </c>
      <c r="CY175" s="199"/>
      <c r="CZ175" s="199"/>
      <c r="DA175" s="199"/>
      <c r="DB175" s="199"/>
      <c r="DC175" s="199"/>
      <c r="DD175" s="199"/>
      <c r="DE175" s="193" t="str">
        <f t="shared" si="52"/>
        <v/>
      </c>
      <c r="DF175" s="199"/>
      <c r="DG175" s="199"/>
      <c r="DH175" s="199"/>
      <c r="DI175" s="199"/>
      <c r="DJ175" s="199"/>
      <c r="DK175" s="199"/>
      <c r="DL175" s="193" t="str">
        <f t="shared" si="53"/>
        <v/>
      </c>
      <c r="DM175" s="199"/>
      <c r="DN175" s="199"/>
      <c r="DO175" s="199"/>
      <c r="DP175" s="199"/>
      <c r="DQ175" s="199"/>
      <c r="DR175" s="199"/>
      <c r="DS175" s="193" t="str">
        <f t="shared" si="54"/>
        <v/>
      </c>
      <c r="DT175" s="194" t="str">
        <f t="shared" si="55"/>
        <v/>
      </c>
      <c r="DU175" s="195" t="str">
        <f t="shared" si="56"/>
        <v/>
      </c>
      <c r="DV175" s="196" t="str">
        <f>IF(OR(C175="",E175=""),"",RANK(DT175,$DT$9:$DT$408)+COUNTIF(DT$9:DT175,DT175)-1)</f>
        <v/>
      </c>
      <c r="DW175" s="173"/>
    </row>
    <row r="176" spans="1:127" ht="20.100000000000001" customHeight="1">
      <c r="A176" s="173"/>
      <c r="B176" s="190" t="str">
        <f>BIODATA_SISWA!B177</f>
        <v/>
      </c>
      <c r="C176" s="191" t="str">
        <f>IF(BIODATA_SISWA!C177="","",BIODATA_SISWA!C177)</f>
        <v/>
      </c>
      <c r="D176" s="191" t="str">
        <f>IF(BIODATA_SISWA!L177="","",BIODATA_SISWA!L177)</f>
        <v/>
      </c>
      <c r="E176" s="199"/>
      <c r="F176" s="199"/>
      <c r="G176" s="199"/>
      <c r="H176" s="199"/>
      <c r="I176" s="199"/>
      <c r="J176" s="199"/>
      <c r="K176" s="193" t="str">
        <f t="shared" si="38"/>
        <v/>
      </c>
      <c r="L176" s="199"/>
      <c r="M176" s="199"/>
      <c r="N176" s="199"/>
      <c r="O176" s="199"/>
      <c r="P176" s="199"/>
      <c r="Q176" s="199"/>
      <c r="R176" s="193" t="str">
        <f t="shared" si="39"/>
        <v/>
      </c>
      <c r="S176" s="199"/>
      <c r="T176" s="199"/>
      <c r="U176" s="199"/>
      <c r="V176" s="199"/>
      <c r="W176" s="199"/>
      <c r="X176" s="199"/>
      <c r="Y176" s="193" t="str">
        <f t="shared" si="40"/>
        <v/>
      </c>
      <c r="Z176" s="199"/>
      <c r="AA176" s="199"/>
      <c r="AB176" s="199"/>
      <c r="AC176" s="199"/>
      <c r="AD176" s="199"/>
      <c r="AE176" s="199"/>
      <c r="AF176" s="193" t="str">
        <f t="shared" si="41"/>
        <v/>
      </c>
      <c r="AG176" s="199"/>
      <c r="AH176" s="199"/>
      <c r="AI176" s="199"/>
      <c r="AJ176" s="199"/>
      <c r="AK176" s="199"/>
      <c r="AL176" s="199"/>
      <c r="AM176" s="193" t="str">
        <f t="shared" si="42"/>
        <v/>
      </c>
      <c r="AN176" s="199"/>
      <c r="AO176" s="199"/>
      <c r="AP176" s="199"/>
      <c r="AQ176" s="199"/>
      <c r="AR176" s="199"/>
      <c r="AS176" s="199"/>
      <c r="AT176" s="193" t="str">
        <f t="shared" si="43"/>
        <v/>
      </c>
      <c r="AU176" s="199"/>
      <c r="AV176" s="199"/>
      <c r="AW176" s="199"/>
      <c r="AX176" s="199"/>
      <c r="AY176" s="199"/>
      <c r="AZ176" s="199"/>
      <c r="BA176" s="193" t="str">
        <f t="shared" si="44"/>
        <v/>
      </c>
      <c r="BB176" s="199"/>
      <c r="BC176" s="199"/>
      <c r="BD176" s="199"/>
      <c r="BE176" s="199"/>
      <c r="BF176" s="199"/>
      <c r="BG176" s="199"/>
      <c r="BH176" s="193" t="str">
        <f t="shared" si="45"/>
        <v/>
      </c>
      <c r="BI176" s="199"/>
      <c r="BJ176" s="199"/>
      <c r="BK176" s="199"/>
      <c r="BL176" s="199"/>
      <c r="BM176" s="199"/>
      <c r="BN176" s="199"/>
      <c r="BO176" s="193" t="str">
        <f t="shared" si="46"/>
        <v/>
      </c>
      <c r="BP176" s="199"/>
      <c r="BQ176" s="199"/>
      <c r="BR176" s="199"/>
      <c r="BS176" s="199"/>
      <c r="BT176" s="199"/>
      <c r="BU176" s="199"/>
      <c r="BV176" s="193" t="str">
        <f t="shared" si="47"/>
        <v/>
      </c>
      <c r="BW176" s="199"/>
      <c r="BX176" s="199"/>
      <c r="BY176" s="199"/>
      <c r="BZ176" s="199"/>
      <c r="CA176" s="199"/>
      <c r="CB176" s="199"/>
      <c r="CC176" s="193" t="str">
        <f t="shared" si="48"/>
        <v/>
      </c>
      <c r="CD176" s="199"/>
      <c r="CE176" s="199"/>
      <c r="CF176" s="199"/>
      <c r="CG176" s="199"/>
      <c r="CH176" s="199"/>
      <c r="CI176" s="199"/>
      <c r="CJ176" s="193" t="str">
        <f t="shared" si="49"/>
        <v/>
      </c>
      <c r="CK176" s="199"/>
      <c r="CL176" s="199"/>
      <c r="CM176" s="199"/>
      <c r="CN176" s="199"/>
      <c r="CO176" s="199"/>
      <c r="CP176" s="199"/>
      <c r="CQ176" s="193" t="str">
        <f t="shared" si="50"/>
        <v/>
      </c>
      <c r="CR176" s="199"/>
      <c r="CS176" s="199"/>
      <c r="CT176" s="199"/>
      <c r="CU176" s="199"/>
      <c r="CV176" s="199"/>
      <c r="CW176" s="199"/>
      <c r="CX176" s="193" t="str">
        <f t="shared" si="51"/>
        <v/>
      </c>
      <c r="CY176" s="199"/>
      <c r="CZ176" s="199"/>
      <c r="DA176" s="199"/>
      <c r="DB176" s="199"/>
      <c r="DC176" s="199"/>
      <c r="DD176" s="199"/>
      <c r="DE176" s="193" t="str">
        <f t="shared" si="52"/>
        <v/>
      </c>
      <c r="DF176" s="199"/>
      <c r="DG176" s="199"/>
      <c r="DH176" s="199"/>
      <c r="DI176" s="199"/>
      <c r="DJ176" s="199"/>
      <c r="DK176" s="199"/>
      <c r="DL176" s="193" t="str">
        <f t="shared" si="53"/>
        <v/>
      </c>
      <c r="DM176" s="199"/>
      <c r="DN176" s="199"/>
      <c r="DO176" s="199"/>
      <c r="DP176" s="199"/>
      <c r="DQ176" s="199"/>
      <c r="DR176" s="199"/>
      <c r="DS176" s="193" t="str">
        <f t="shared" si="54"/>
        <v/>
      </c>
      <c r="DT176" s="194" t="str">
        <f t="shared" si="55"/>
        <v/>
      </c>
      <c r="DU176" s="195" t="str">
        <f t="shared" si="56"/>
        <v/>
      </c>
      <c r="DV176" s="196" t="str">
        <f>IF(OR(C176="",E176=""),"",RANK(DT176,$DT$9:$DT$408)+COUNTIF(DT$9:DT176,DT176)-1)</f>
        <v/>
      </c>
      <c r="DW176" s="173"/>
    </row>
    <row r="177" spans="1:127" ht="20.100000000000001" customHeight="1">
      <c r="A177" s="173"/>
      <c r="B177" s="190" t="str">
        <f>BIODATA_SISWA!B178</f>
        <v/>
      </c>
      <c r="C177" s="191" t="str">
        <f>IF(BIODATA_SISWA!C178="","",BIODATA_SISWA!C178)</f>
        <v/>
      </c>
      <c r="D177" s="191" t="str">
        <f>IF(BIODATA_SISWA!L178="","",BIODATA_SISWA!L178)</f>
        <v/>
      </c>
      <c r="E177" s="199"/>
      <c r="F177" s="199"/>
      <c r="G177" s="199"/>
      <c r="H177" s="199"/>
      <c r="I177" s="199"/>
      <c r="J177" s="199"/>
      <c r="K177" s="193" t="str">
        <f t="shared" si="38"/>
        <v/>
      </c>
      <c r="L177" s="199"/>
      <c r="M177" s="199"/>
      <c r="N177" s="199"/>
      <c r="O177" s="199"/>
      <c r="P177" s="199"/>
      <c r="Q177" s="199"/>
      <c r="R177" s="193" t="str">
        <f t="shared" si="39"/>
        <v/>
      </c>
      <c r="S177" s="199"/>
      <c r="T177" s="199"/>
      <c r="U177" s="199"/>
      <c r="V177" s="199"/>
      <c r="W177" s="199"/>
      <c r="X177" s="199"/>
      <c r="Y177" s="193" t="str">
        <f t="shared" si="40"/>
        <v/>
      </c>
      <c r="Z177" s="199"/>
      <c r="AA177" s="199"/>
      <c r="AB177" s="199"/>
      <c r="AC177" s="199"/>
      <c r="AD177" s="199"/>
      <c r="AE177" s="199"/>
      <c r="AF177" s="193" t="str">
        <f t="shared" si="41"/>
        <v/>
      </c>
      <c r="AG177" s="199"/>
      <c r="AH177" s="199"/>
      <c r="AI177" s="199"/>
      <c r="AJ177" s="199"/>
      <c r="AK177" s="199"/>
      <c r="AL177" s="199"/>
      <c r="AM177" s="193" t="str">
        <f t="shared" si="42"/>
        <v/>
      </c>
      <c r="AN177" s="199"/>
      <c r="AO177" s="199"/>
      <c r="AP177" s="199"/>
      <c r="AQ177" s="199"/>
      <c r="AR177" s="199"/>
      <c r="AS177" s="199"/>
      <c r="AT177" s="193" t="str">
        <f t="shared" si="43"/>
        <v/>
      </c>
      <c r="AU177" s="199"/>
      <c r="AV177" s="199"/>
      <c r="AW177" s="199"/>
      <c r="AX177" s="199"/>
      <c r="AY177" s="199"/>
      <c r="AZ177" s="199"/>
      <c r="BA177" s="193" t="str">
        <f t="shared" si="44"/>
        <v/>
      </c>
      <c r="BB177" s="199"/>
      <c r="BC177" s="199"/>
      <c r="BD177" s="199"/>
      <c r="BE177" s="199"/>
      <c r="BF177" s="199"/>
      <c r="BG177" s="199"/>
      <c r="BH177" s="193" t="str">
        <f t="shared" si="45"/>
        <v/>
      </c>
      <c r="BI177" s="199"/>
      <c r="BJ177" s="199"/>
      <c r="BK177" s="199"/>
      <c r="BL177" s="199"/>
      <c r="BM177" s="199"/>
      <c r="BN177" s="199"/>
      <c r="BO177" s="193" t="str">
        <f t="shared" si="46"/>
        <v/>
      </c>
      <c r="BP177" s="199"/>
      <c r="BQ177" s="199"/>
      <c r="BR177" s="199"/>
      <c r="BS177" s="199"/>
      <c r="BT177" s="199"/>
      <c r="BU177" s="199"/>
      <c r="BV177" s="193" t="str">
        <f t="shared" si="47"/>
        <v/>
      </c>
      <c r="BW177" s="199"/>
      <c r="BX177" s="199"/>
      <c r="BY177" s="199"/>
      <c r="BZ177" s="199"/>
      <c r="CA177" s="199"/>
      <c r="CB177" s="199"/>
      <c r="CC177" s="193" t="str">
        <f t="shared" si="48"/>
        <v/>
      </c>
      <c r="CD177" s="199"/>
      <c r="CE177" s="199"/>
      <c r="CF177" s="199"/>
      <c r="CG177" s="199"/>
      <c r="CH177" s="199"/>
      <c r="CI177" s="199"/>
      <c r="CJ177" s="193" t="str">
        <f t="shared" si="49"/>
        <v/>
      </c>
      <c r="CK177" s="199"/>
      <c r="CL177" s="199"/>
      <c r="CM177" s="199"/>
      <c r="CN177" s="199"/>
      <c r="CO177" s="199"/>
      <c r="CP177" s="199"/>
      <c r="CQ177" s="193" t="str">
        <f t="shared" si="50"/>
        <v/>
      </c>
      <c r="CR177" s="199"/>
      <c r="CS177" s="199"/>
      <c r="CT177" s="199"/>
      <c r="CU177" s="199"/>
      <c r="CV177" s="199"/>
      <c r="CW177" s="199"/>
      <c r="CX177" s="193" t="str">
        <f t="shared" si="51"/>
        <v/>
      </c>
      <c r="CY177" s="199"/>
      <c r="CZ177" s="199"/>
      <c r="DA177" s="199"/>
      <c r="DB177" s="199"/>
      <c r="DC177" s="199"/>
      <c r="DD177" s="199"/>
      <c r="DE177" s="193" t="str">
        <f t="shared" si="52"/>
        <v/>
      </c>
      <c r="DF177" s="199"/>
      <c r="DG177" s="199"/>
      <c r="DH177" s="199"/>
      <c r="DI177" s="199"/>
      <c r="DJ177" s="199"/>
      <c r="DK177" s="199"/>
      <c r="DL177" s="193" t="str">
        <f t="shared" si="53"/>
        <v/>
      </c>
      <c r="DM177" s="199"/>
      <c r="DN177" s="199"/>
      <c r="DO177" s="199"/>
      <c r="DP177" s="199"/>
      <c r="DQ177" s="199"/>
      <c r="DR177" s="199"/>
      <c r="DS177" s="193" t="str">
        <f t="shared" si="54"/>
        <v/>
      </c>
      <c r="DT177" s="194" t="str">
        <f t="shared" si="55"/>
        <v/>
      </c>
      <c r="DU177" s="195" t="str">
        <f t="shared" si="56"/>
        <v/>
      </c>
      <c r="DV177" s="196" t="str">
        <f>IF(OR(C177="",E177=""),"",RANK(DT177,$DT$9:$DT$408)+COUNTIF(DT$9:DT177,DT177)-1)</f>
        <v/>
      </c>
      <c r="DW177" s="173"/>
    </row>
    <row r="178" spans="1:127" ht="20.100000000000001" customHeight="1">
      <c r="A178" s="173"/>
      <c r="B178" s="190" t="str">
        <f>BIODATA_SISWA!B179</f>
        <v/>
      </c>
      <c r="C178" s="191" t="str">
        <f>IF(BIODATA_SISWA!C179="","",BIODATA_SISWA!C179)</f>
        <v/>
      </c>
      <c r="D178" s="191" t="str">
        <f>IF(BIODATA_SISWA!L179="","",BIODATA_SISWA!L179)</f>
        <v/>
      </c>
      <c r="E178" s="199"/>
      <c r="F178" s="199"/>
      <c r="G178" s="199"/>
      <c r="H178" s="199"/>
      <c r="I178" s="199"/>
      <c r="J178" s="199"/>
      <c r="K178" s="193" t="str">
        <f t="shared" si="38"/>
        <v/>
      </c>
      <c r="L178" s="199"/>
      <c r="M178" s="199"/>
      <c r="N178" s="199"/>
      <c r="O178" s="199"/>
      <c r="P178" s="199"/>
      <c r="Q178" s="199"/>
      <c r="R178" s="193" t="str">
        <f t="shared" si="39"/>
        <v/>
      </c>
      <c r="S178" s="199"/>
      <c r="T178" s="199"/>
      <c r="U178" s="199"/>
      <c r="V178" s="199"/>
      <c r="W178" s="199"/>
      <c r="X178" s="199"/>
      <c r="Y178" s="193" t="str">
        <f t="shared" si="40"/>
        <v/>
      </c>
      <c r="Z178" s="199"/>
      <c r="AA178" s="199"/>
      <c r="AB178" s="199"/>
      <c r="AC178" s="199"/>
      <c r="AD178" s="199"/>
      <c r="AE178" s="199"/>
      <c r="AF178" s="193" t="str">
        <f t="shared" si="41"/>
        <v/>
      </c>
      <c r="AG178" s="199"/>
      <c r="AH178" s="199"/>
      <c r="AI178" s="199"/>
      <c r="AJ178" s="199"/>
      <c r="AK178" s="199"/>
      <c r="AL178" s="199"/>
      <c r="AM178" s="193" t="str">
        <f t="shared" si="42"/>
        <v/>
      </c>
      <c r="AN178" s="199"/>
      <c r="AO178" s="199"/>
      <c r="AP178" s="199"/>
      <c r="AQ178" s="199"/>
      <c r="AR178" s="199"/>
      <c r="AS178" s="199"/>
      <c r="AT178" s="193" t="str">
        <f t="shared" si="43"/>
        <v/>
      </c>
      <c r="AU178" s="199"/>
      <c r="AV178" s="199"/>
      <c r="AW178" s="199"/>
      <c r="AX178" s="199"/>
      <c r="AY178" s="199"/>
      <c r="AZ178" s="199"/>
      <c r="BA178" s="193" t="str">
        <f t="shared" si="44"/>
        <v/>
      </c>
      <c r="BB178" s="199"/>
      <c r="BC178" s="199"/>
      <c r="BD178" s="199"/>
      <c r="BE178" s="199"/>
      <c r="BF178" s="199"/>
      <c r="BG178" s="199"/>
      <c r="BH178" s="193" t="str">
        <f t="shared" si="45"/>
        <v/>
      </c>
      <c r="BI178" s="199"/>
      <c r="BJ178" s="199"/>
      <c r="BK178" s="199"/>
      <c r="BL178" s="199"/>
      <c r="BM178" s="199"/>
      <c r="BN178" s="199"/>
      <c r="BO178" s="193" t="str">
        <f t="shared" si="46"/>
        <v/>
      </c>
      <c r="BP178" s="199"/>
      <c r="BQ178" s="199"/>
      <c r="BR178" s="199"/>
      <c r="BS178" s="199"/>
      <c r="BT178" s="199"/>
      <c r="BU178" s="199"/>
      <c r="BV178" s="193" t="str">
        <f t="shared" si="47"/>
        <v/>
      </c>
      <c r="BW178" s="199"/>
      <c r="BX178" s="199"/>
      <c r="BY178" s="199"/>
      <c r="BZ178" s="199"/>
      <c r="CA178" s="199"/>
      <c r="CB178" s="199"/>
      <c r="CC178" s="193" t="str">
        <f t="shared" si="48"/>
        <v/>
      </c>
      <c r="CD178" s="199"/>
      <c r="CE178" s="199"/>
      <c r="CF178" s="199"/>
      <c r="CG178" s="199"/>
      <c r="CH178" s="199"/>
      <c r="CI178" s="199"/>
      <c r="CJ178" s="193" t="str">
        <f t="shared" si="49"/>
        <v/>
      </c>
      <c r="CK178" s="199"/>
      <c r="CL178" s="199"/>
      <c r="CM178" s="199"/>
      <c r="CN178" s="199"/>
      <c r="CO178" s="199"/>
      <c r="CP178" s="199"/>
      <c r="CQ178" s="193" t="str">
        <f t="shared" si="50"/>
        <v/>
      </c>
      <c r="CR178" s="199"/>
      <c r="CS178" s="199"/>
      <c r="CT178" s="199"/>
      <c r="CU178" s="199"/>
      <c r="CV178" s="199"/>
      <c r="CW178" s="199"/>
      <c r="CX178" s="193" t="str">
        <f t="shared" si="51"/>
        <v/>
      </c>
      <c r="CY178" s="199"/>
      <c r="CZ178" s="199"/>
      <c r="DA178" s="199"/>
      <c r="DB178" s="199"/>
      <c r="DC178" s="199"/>
      <c r="DD178" s="199"/>
      <c r="DE178" s="193" t="str">
        <f t="shared" si="52"/>
        <v/>
      </c>
      <c r="DF178" s="199"/>
      <c r="DG178" s="199"/>
      <c r="DH178" s="199"/>
      <c r="DI178" s="199"/>
      <c r="DJ178" s="199"/>
      <c r="DK178" s="199"/>
      <c r="DL178" s="193" t="str">
        <f t="shared" si="53"/>
        <v/>
      </c>
      <c r="DM178" s="199"/>
      <c r="DN178" s="199"/>
      <c r="DO178" s="199"/>
      <c r="DP178" s="199"/>
      <c r="DQ178" s="199"/>
      <c r="DR178" s="199"/>
      <c r="DS178" s="193" t="str">
        <f t="shared" si="54"/>
        <v/>
      </c>
      <c r="DT178" s="194" t="str">
        <f t="shared" si="55"/>
        <v/>
      </c>
      <c r="DU178" s="195" t="str">
        <f t="shared" si="56"/>
        <v/>
      </c>
      <c r="DV178" s="196" t="str">
        <f>IF(OR(C178="",E178=""),"",RANK(DT178,$DT$9:$DT$408)+COUNTIF(DT$9:DT178,DT178)-1)</f>
        <v/>
      </c>
      <c r="DW178" s="173"/>
    </row>
    <row r="179" spans="1:127" ht="20.100000000000001" customHeight="1">
      <c r="A179" s="173"/>
      <c r="B179" s="190" t="str">
        <f>BIODATA_SISWA!B180</f>
        <v/>
      </c>
      <c r="C179" s="191" t="str">
        <f>IF(BIODATA_SISWA!C180="","",BIODATA_SISWA!C180)</f>
        <v/>
      </c>
      <c r="D179" s="191" t="str">
        <f>IF(BIODATA_SISWA!L180="","",BIODATA_SISWA!L180)</f>
        <v/>
      </c>
      <c r="E179" s="199"/>
      <c r="F179" s="199"/>
      <c r="G179" s="199"/>
      <c r="H179" s="199"/>
      <c r="I179" s="199"/>
      <c r="J179" s="199"/>
      <c r="K179" s="193" t="str">
        <f t="shared" si="38"/>
        <v/>
      </c>
      <c r="L179" s="199"/>
      <c r="M179" s="199"/>
      <c r="N179" s="199"/>
      <c r="O179" s="199"/>
      <c r="P179" s="199"/>
      <c r="Q179" s="199"/>
      <c r="R179" s="193" t="str">
        <f t="shared" si="39"/>
        <v/>
      </c>
      <c r="S179" s="199"/>
      <c r="T179" s="199"/>
      <c r="U179" s="199"/>
      <c r="V179" s="199"/>
      <c r="W179" s="199"/>
      <c r="X179" s="199"/>
      <c r="Y179" s="193" t="str">
        <f t="shared" si="40"/>
        <v/>
      </c>
      <c r="Z179" s="199"/>
      <c r="AA179" s="199"/>
      <c r="AB179" s="199"/>
      <c r="AC179" s="199"/>
      <c r="AD179" s="199"/>
      <c r="AE179" s="199"/>
      <c r="AF179" s="193" t="str">
        <f t="shared" si="41"/>
        <v/>
      </c>
      <c r="AG179" s="199"/>
      <c r="AH179" s="199"/>
      <c r="AI179" s="199"/>
      <c r="AJ179" s="199"/>
      <c r="AK179" s="199"/>
      <c r="AL179" s="199"/>
      <c r="AM179" s="193" t="str">
        <f t="shared" si="42"/>
        <v/>
      </c>
      <c r="AN179" s="199"/>
      <c r="AO179" s="199"/>
      <c r="AP179" s="199"/>
      <c r="AQ179" s="199"/>
      <c r="AR179" s="199"/>
      <c r="AS179" s="199"/>
      <c r="AT179" s="193" t="str">
        <f t="shared" si="43"/>
        <v/>
      </c>
      <c r="AU179" s="199"/>
      <c r="AV179" s="199"/>
      <c r="AW179" s="199"/>
      <c r="AX179" s="199"/>
      <c r="AY179" s="199"/>
      <c r="AZ179" s="199"/>
      <c r="BA179" s="193" t="str">
        <f t="shared" si="44"/>
        <v/>
      </c>
      <c r="BB179" s="199"/>
      <c r="BC179" s="199"/>
      <c r="BD179" s="199"/>
      <c r="BE179" s="199"/>
      <c r="BF179" s="199"/>
      <c r="BG179" s="199"/>
      <c r="BH179" s="193" t="str">
        <f t="shared" si="45"/>
        <v/>
      </c>
      <c r="BI179" s="199"/>
      <c r="BJ179" s="199"/>
      <c r="BK179" s="199"/>
      <c r="BL179" s="199"/>
      <c r="BM179" s="199"/>
      <c r="BN179" s="199"/>
      <c r="BO179" s="193" t="str">
        <f t="shared" si="46"/>
        <v/>
      </c>
      <c r="BP179" s="199"/>
      <c r="BQ179" s="199"/>
      <c r="BR179" s="199"/>
      <c r="BS179" s="199"/>
      <c r="BT179" s="199"/>
      <c r="BU179" s="199"/>
      <c r="BV179" s="193" t="str">
        <f t="shared" si="47"/>
        <v/>
      </c>
      <c r="BW179" s="199"/>
      <c r="BX179" s="199"/>
      <c r="BY179" s="199"/>
      <c r="BZ179" s="199"/>
      <c r="CA179" s="199"/>
      <c r="CB179" s="199"/>
      <c r="CC179" s="193" t="str">
        <f t="shared" si="48"/>
        <v/>
      </c>
      <c r="CD179" s="199"/>
      <c r="CE179" s="199"/>
      <c r="CF179" s="199"/>
      <c r="CG179" s="199"/>
      <c r="CH179" s="199"/>
      <c r="CI179" s="199"/>
      <c r="CJ179" s="193" t="str">
        <f t="shared" si="49"/>
        <v/>
      </c>
      <c r="CK179" s="199"/>
      <c r="CL179" s="199"/>
      <c r="CM179" s="199"/>
      <c r="CN179" s="199"/>
      <c r="CO179" s="199"/>
      <c r="CP179" s="199"/>
      <c r="CQ179" s="193" t="str">
        <f t="shared" si="50"/>
        <v/>
      </c>
      <c r="CR179" s="199"/>
      <c r="CS179" s="199"/>
      <c r="CT179" s="199"/>
      <c r="CU179" s="199"/>
      <c r="CV179" s="199"/>
      <c r="CW179" s="199"/>
      <c r="CX179" s="193" t="str">
        <f t="shared" si="51"/>
        <v/>
      </c>
      <c r="CY179" s="199"/>
      <c r="CZ179" s="199"/>
      <c r="DA179" s="199"/>
      <c r="DB179" s="199"/>
      <c r="DC179" s="199"/>
      <c r="DD179" s="199"/>
      <c r="DE179" s="193" t="str">
        <f t="shared" si="52"/>
        <v/>
      </c>
      <c r="DF179" s="199"/>
      <c r="DG179" s="199"/>
      <c r="DH179" s="199"/>
      <c r="DI179" s="199"/>
      <c r="DJ179" s="199"/>
      <c r="DK179" s="199"/>
      <c r="DL179" s="193" t="str">
        <f t="shared" si="53"/>
        <v/>
      </c>
      <c r="DM179" s="199"/>
      <c r="DN179" s="199"/>
      <c r="DO179" s="199"/>
      <c r="DP179" s="199"/>
      <c r="DQ179" s="199"/>
      <c r="DR179" s="199"/>
      <c r="DS179" s="193" t="str">
        <f t="shared" si="54"/>
        <v/>
      </c>
      <c r="DT179" s="194" t="str">
        <f t="shared" si="55"/>
        <v/>
      </c>
      <c r="DU179" s="195" t="str">
        <f t="shared" si="56"/>
        <v/>
      </c>
      <c r="DV179" s="196" t="str">
        <f>IF(OR(C179="",E179=""),"",RANK(DT179,$DT$9:$DT$408)+COUNTIF(DT$9:DT179,DT179)-1)</f>
        <v/>
      </c>
      <c r="DW179" s="173"/>
    </row>
    <row r="180" spans="1:127" ht="20.100000000000001" customHeight="1">
      <c r="A180" s="173"/>
      <c r="B180" s="190" t="str">
        <f>BIODATA_SISWA!B181</f>
        <v/>
      </c>
      <c r="C180" s="191" t="str">
        <f>IF(BIODATA_SISWA!C181="","",BIODATA_SISWA!C181)</f>
        <v/>
      </c>
      <c r="D180" s="191" t="str">
        <f>IF(BIODATA_SISWA!L181="","",BIODATA_SISWA!L181)</f>
        <v/>
      </c>
      <c r="E180" s="199"/>
      <c r="F180" s="199"/>
      <c r="G180" s="199"/>
      <c r="H180" s="199"/>
      <c r="I180" s="199"/>
      <c r="J180" s="199"/>
      <c r="K180" s="193" t="str">
        <f t="shared" si="38"/>
        <v/>
      </c>
      <c r="L180" s="199"/>
      <c r="M180" s="199"/>
      <c r="N180" s="199"/>
      <c r="O180" s="199"/>
      <c r="P180" s="199"/>
      <c r="Q180" s="199"/>
      <c r="R180" s="193" t="str">
        <f t="shared" si="39"/>
        <v/>
      </c>
      <c r="S180" s="199"/>
      <c r="T180" s="199"/>
      <c r="U180" s="199"/>
      <c r="V180" s="199"/>
      <c r="W180" s="199"/>
      <c r="X180" s="199"/>
      <c r="Y180" s="193" t="str">
        <f t="shared" si="40"/>
        <v/>
      </c>
      <c r="Z180" s="199"/>
      <c r="AA180" s="199"/>
      <c r="AB180" s="199"/>
      <c r="AC180" s="199"/>
      <c r="AD180" s="199"/>
      <c r="AE180" s="199"/>
      <c r="AF180" s="193" t="str">
        <f t="shared" si="41"/>
        <v/>
      </c>
      <c r="AG180" s="199"/>
      <c r="AH180" s="199"/>
      <c r="AI180" s="199"/>
      <c r="AJ180" s="199"/>
      <c r="AK180" s="199"/>
      <c r="AL180" s="199"/>
      <c r="AM180" s="193" t="str">
        <f t="shared" si="42"/>
        <v/>
      </c>
      <c r="AN180" s="199"/>
      <c r="AO180" s="199"/>
      <c r="AP180" s="199"/>
      <c r="AQ180" s="199"/>
      <c r="AR180" s="199"/>
      <c r="AS180" s="199"/>
      <c r="AT180" s="193" t="str">
        <f t="shared" si="43"/>
        <v/>
      </c>
      <c r="AU180" s="199"/>
      <c r="AV180" s="199"/>
      <c r="AW180" s="199"/>
      <c r="AX180" s="199"/>
      <c r="AY180" s="199"/>
      <c r="AZ180" s="199"/>
      <c r="BA180" s="193" t="str">
        <f t="shared" si="44"/>
        <v/>
      </c>
      <c r="BB180" s="199"/>
      <c r="BC180" s="199"/>
      <c r="BD180" s="199"/>
      <c r="BE180" s="199"/>
      <c r="BF180" s="199"/>
      <c r="BG180" s="199"/>
      <c r="BH180" s="193" t="str">
        <f t="shared" si="45"/>
        <v/>
      </c>
      <c r="BI180" s="199"/>
      <c r="BJ180" s="199"/>
      <c r="BK180" s="199"/>
      <c r="BL180" s="199"/>
      <c r="BM180" s="199"/>
      <c r="BN180" s="199"/>
      <c r="BO180" s="193" t="str">
        <f t="shared" si="46"/>
        <v/>
      </c>
      <c r="BP180" s="199"/>
      <c r="BQ180" s="199"/>
      <c r="BR180" s="199"/>
      <c r="BS180" s="199"/>
      <c r="BT180" s="199"/>
      <c r="BU180" s="199"/>
      <c r="BV180" s="193" t="str">
        <f t="shared" si="47"/>
        <v/>
      </c>
      <c r="BW180" s="199"/>
      <c r="BX180" s="199"/>
      <c r="BY180" s="199"/>
      <c r="BZ180" s="199"/>
      <c r="CA180" s="199"/>
      <c r="CB180" s="199"/>
      <c r="CC180" s="193" t="str">
        <f t="shared" si="48"/>
        <v/>
      </c>
      <c r="CD180" s="199"/>
      <c r="CE180" s="199"/>
      <c r="CF180" s="199"/>
      <c r="CG180" s="199"/>
      <c r="CH180" s="199"/>
      <c r="CI180" s="199"/>
      <c r="CJ180" s="193" t="str">
        <f t="shared" si="49"/>
        <v/>
      </c>
      <c r="CK180" s="199"/>
      <c r="CL180" s="199"/>
      <c r="CM180" s="199"/>
      <c r="CN180" s="199"/>
      <c r="CO180" s="199"/>
      <c r="CP180" s="199"/>
      <c r="CQ180" s="193" t="str">
        <f t="shared" si="50"/>
        <v/>
      </c>
      <c r="CR180" s="199"/>
      <c r="CS180" s="199"/>
      <c r="CT180" s="199"/>
      <c r="CU180" s="199"/>
      <c r="CV180" s="199"/>
      <c r="CW180" s="199"/>
      <c r="CX180" s="193" t="str">
        <f t="shared" si="51"/>
        <v/>
      </c>
      <c r="CY180" s="199"/>
      <c r="CZ180" s="199"/>
      <c r="DA180" s="199"/>
      <c r="DB180" s="199"/>
      <c r="DC180" s="199"/>
      <c r="DD180" s="199"/>
      <c r="DE180" s="193" t="str">
        <f t="shared" si="52"/>
        <v/>
      </c>
      <c r="DF180" s="199"/>
      <c r="DG180" s="199"/>
      <c r="DH180" s="199"/>
      <c r="DI180" s="199"/>
      <c r="DJ180" s="199"/>
      <c r="DK180" s="199"/>
      <c r="DL180" s="193" t="str">
        <f t="shared" si="53"/>
        <v/>
      </c>
      <c r="DM180" s="199"/>
      <c r="DN180" s="199"/>
      <c r="DO180" s="199"/>
      <c r="DP180" s="199"/>
      <c r="DQ180" s="199"/>
      <c r="DR180" s="199"/>
      <c r="DS180" s="193" t="str">
        <f t="shared" si="54"/>
        <v/>
      </c>
      <c r="DT180" s="194" t="str">
        <f t="shared" si="55"/>
        <v/>
      </c>
      <c r="DU180" s="195" t="str">
        <f t="shared" si="56"/>
        <v/>
      </c>
      <c r="DV180" s="196" t="str">
        <f>IF(OR(C180="",E180=""),"",RANK(DT180,$DT$9:$DT$408)+COUNTIF(DT$9:DT180,DT180)-1)</f>
        <v/>
      </c>
      <c r="DW180" s="173"/>
    </row>
    <row r="181" spans="1:127" ht="20.100000000000001" customHeight="1">
      <c r="A181" s="173"/>
      <c r="B181" s="190" t="str">
        <f>BIODATA_SISWA!B182</f>
        <v/>
      </c>
      <c r="C181" s="191" t="str">
        <f>IF(BIODATA_SISWA!C182="","",BIODATA_SISWA!C182)</f>
        <v/>
      </c>
      <c r="D181" s="191" t="str">
        <f>IF(BIODATA_SISWA!L182="","",BIODATA_SISWA!L182)</f>
        <v/>
      </c>
      <c r="E181" s="199"/>
      <c r="F181" s="199"/>
      <c r="G181" s="199"/>
      <c r="H181" s="199"/>
      <c r="I181" s="199"/>
      <c r="J181" s="199"/>
      <c r="K181" s="193" t="str">
        <f t="shared" si="38"/>
        <v/>
      </c>
      <c r="L181" s="199"/>
      <c r="M181" s="199"/>
      <c r="N181" s="199"/>
      <c r="O181" s="199"/>
      <c r="P181" s="199"/>
      <c r="Q181" s="199"/>
      <c r="R181" s="193" t="str">
        <f t="shared" si="39"/>
        <v/>
      </c>
      <c r="S181" s="199"/>
      <c r="T181" s="199"/>
      <c r="U181" s="199"/>
      <c r="V181" s="199"/>
      <c r="W181" s="199"/>
      <c r="X181" s="199"/>
      <c r="Y181" s="193" t="str">
        <f t="shared" si="40"/>
        <v/>
      </c>
      <c r="Z181" s="199"/>
      <c r="AA181" s="199"/>
      <c r="AB181" s="199"/>
      <c r="AC181" s="199"/>
      <c r="AD181" s="199"/>
      <c r="AE181" s="199"/>
      <c r="AF181" s="193" t="str">
        <f t="shared" si="41"/>
        <v/>
      </c>
      <c r="AG181" s="199"/>
      <c r="AH181" s="199"/>
      <c r="AI181" s="199"/>
      <c r="AJ181" s="199"/>
      <c r="AK181" s="199"/>
      <c r="AL181" s="199"/>
      <c r="AM181" s="193" t="str">
        <f t="shared" si="42"/>
        <v/>
      </c>
      <c r="AN181" s="199"/>
      <c r="AO181" s="199"/>
      <c r="AP181" s="199"/>
      <c r="AQ181" s="199"/>
      <c r="AR181" s="199"/>
      <c r="AS181" s="199"/>
      <c r="AT181" s="193" t="str">
        <f t="shared" si="43"/>
        <v/>
      </c>
      <c r="AU181" s="199"/>
      <c r="AV181" s="199"/>
      <c r="AW181" s="199"/>
      <c r="AX181" s="199"/>
      <c r="AY181" s="199"/>
      <c r="AZ181" s="199"/>
      <c r="BA181" s="193" t="str">
        <f t="shared" si="44"/>
        <v/>
      </c>
      <c r="BB181" s="199"/>
      <c r="BC181" s="199"/>
      <c r="BD181" s="199"/>
      <c r="BE181" s="199"/>
      <c r="BF181" s="199"/>
      <c r="BG181" s="199"/>
      <c r="BH181" s="193" t="str">
        <f t="shared" si="45"/>
        <v/>
      </c>
      <c r="BI181" s="199"/>
      <c r="BJ181" s="199"/>
      <c r="BK181" s="199"/>
      <c r="BL181" s="199"/>
      <c r="BM181" s="199"/>
      <c r="BN181" s="199"/>
      <c r="BO181" s="193" t="str">
        <f t="shared" si="46"/>
        <v/>
      </c>
      <c r="BP181" s="199"/>
      <c r="BQ181" s="199"/>
      <c r="BR181" s="199"/>
      <c r="BS181" s="199"/>
      <c r="BT181" s="199"/>
      <c r="BU181" s="199"/>
      <c r="BV181" s="193" t="str">
        <f t="shared" si="47"/>
        <v/>
      </c>
      <c r="BW181" s="199"/>
      <c r="BX181" s="199"/>
      <c r="BY181" s="199"/>
      <c r="BZ181" s="199"/>
      <c r="CA181" s="199"/>
      <c r="CB181" s="199"/>
      <c r="CC181" s="193" t="str">
        <f t="shared" si="48"/>
        <v/>
      </c>
      <c r="CD181" s="199"/>
      <c r="CE181" s="199"/>
      <c r="CF181" s="199"/>
      <c r="CG181" s="199"/>
      <c r="CH181" s="199"/>
      <c r="CI181" s="199"/>
      <c r="CJ181" s="193" t="str">
        <f t="shared" si="49"/>
        <v/>
      </c>
      <c r="CK181" s="199"/>
      <c r="CL181" s="199"/>
      <c r="CM181" s="199"/>
      <c r="CN181" s="199"/>
      <c r="CO181" s="199"/>
      <c r="CP181" s="199"/>
      <c r="CQ181" s="193" t="str">
        <f t="shared" si="50"/>
        <v/>
      </c>
      <c r="CR181" s="199"/>
      <c r="CS181" s="199"/>
      <c r="CT181" s="199"/>
      <c r="CU181" s="199"/>
      <c r="CV181" s="199"/>
      <c r="CW181" s="199"/>
      <c r="CX181" s="193" t="str">
        <f t="shared" si="51"/>
        <v/>
      </c>
      <c r="CY181" s="199"/>
      <c r="CZ181" s="199"/>
      <c r="DA181" s="199"/>
      <c r="DB181" s="199"/>
      <c r="DC181" s="199"/>
      <c r="DD181" s="199"/>
      <c r="DE181" s="193" t="str">
        <f t="shared" si="52"/>
        <v/>
      </c>
      <c r="DF181" s="199"/>
      <c r="DG181" s="199"/>
      <c r="DH181" s="199"/>
      <c r="DI181" s="199"/>
      <c r="DJ181" s="199"/>
      <c r="DK181" s="199"/>
      <c r="DL181" s="193" t="str">
        <f t="shared" si="53"/>
        <v/>
      </c>
      <c r="DM181" s="199"/>
      <c r="DN181" s="199"/>
      <c r="DO181" s="199"/>
      <c r="DP181" s="199"/>
      <c r="DQ181" s="199"/>
      <c r="DR181" s="199"/>
      <c r="DS181" s="193" t="str">
        <f t="shared" si="54"/>
        <v/>
      </c>
      <c r="DT181" s="194" t="str">
        <f t="shared" si="55"/>
        <v/>
      </c>
      <c r="DU181" s="195" t="str">
        <f t="shared" si="56"/>
        <v/>
      </c>
      <c r="DV181" s="196" t="str">
        <f>IF(OR(C181="",E181=""),"",RANK(DT181,$DT$9:$DT$408)+COUNTIF(DT$9:DT181,DT181)-1)</f>
        <v/>
      </c>
      <c r="DW181" s="173"/>
    </row>
    <row r="182" spans="1:127" ht="20.100000000000001" customHeight="1">
      <c r="A182" s="173"/>
      <c r="B182" s="190" t="str">
        <f>BIODATA_SISWA!B183</f>
        <v/>
      </c>
      <c r="C182" s="191" t="str">
        <f>IF(BIODATA_SISWA!C183="","",BIODATA_SISWA!C183)</f>
        <v/>
      </c>
      <c r="D182" s="191" t="str">
        <f>IF(BIODATA_SISWA!L183="","",BIODATA_SISWA!L183)</f>
        <v/>
      </c>
      <c r="E182" s="199"/>
      <c r="F182" s="199"/>
      <c r="G182" s="199"/>
      <c r="H182" s="199"/>
      <c r="I182" s="199"/>
      <c r="J182" s="199"/>
      <c r="K182" s="193" t="str">
        <f t="shared" si="38"/>
        <v/>
      </c>
      <c r="L182" s="199"/>
      <c r="M182" s="199"/>
      <c r="N182" s="199"/>
      <c r="O182" s="199"/>
      <c r="P182" s="199"/>
      <c r="Q182" s="199"/>
      <c r="R182" s="193" t="str">
        <f t="shared" si="39"/>
        <v/>
      </c>
      <c r="S182" s="199"/>
      <c r="T182" s="199"/>
      <c r="U182" s="199"/>
      <c r="V182" s="199"/>
      <c r="W182" s="199"/>
      <c r="X182" s="199"/>
      <c r="Y182" s="193" t="str">
        <f t="shared" si="40"/>
        <v/>
      </c>
      <c r="Z182" s="199"/>
      <c r="AA182" s="199"/>
      <c r="AB182" s="199"/>
      <c r="AC182" s="199"/>
      <c r="AD182" s="199"/>
      <c r="AE182" s="199"/>
      <c r="AF182" s="193" t="str">
        <f t="shared" si="41"/>
        <v/>
      </c>
      <c r="AG182" s="199"/>
      <c r="AH182" s="199"/>
      <c r="AI182" s="199"/>
      <c r="AJ182" s="199"/>
      <c r="AK182" s="199"/>
      <c r="AL182" s="199"/>
      <c r="AM182" s="193" t="str">
        <f t="shared" si="42"/>
        <v/>
      </c>
      <c r="AN182" s="199"/>
      <c r="AO182" s="199"/>
      <c r="AP182" s="199"/>
      <c r="AQ182" s="199"/>
      <c r="AR182" s="199"/>
      <c r="AS182" s="199"/>
      <c r="AT182" s="193" t="str">
        <f t="shared" si="43"/>
        <v/>
      </c>
      <c r="AU182" s="199"/>
      <c r="AV182" s="199"/>
      <c r="AW182" s="199"/>
      <c r="AX182" s="199"/>
      <c r="AY182" s="199"/>
      <c r="AZ182" s="199"/>
      <c r="BA182" s="193" t="str">
        <f t="shared" si="44"/>
        <v/>
      </c>
      <c r="BB182" s="199"/>
      <c r="BC182" s="199"/>
      <c r="BD182" s="199"/>
      <c r="BE182" s="199"/>
      <c r="BF182" s="199"/>
      <c r="BG182" s="199"/>
      <c r="BH182" s="193" t="str">
        <f t="shared" si="45"/>
        <v/>
      </c>
      <c r="BI182" s="199"/>
      <c r="BJ182" s="199"/>
      <c r="BK182" s="199"/>
      <c r="BL182" s="199"/>
      <c r="BM182" s="199"/>
      <c r="BN182" s="199"/>
      <c r="BO182" s="193" t="str">
        <f t="shared" si="46"/>
        <v/>
      </c>
      <c r="BP182" s="199"/>
      <c r="BQ182" s="199"/>
      <c r="BR182" s="199"/>
      <c r="BS182" s="199"/>
      <c r="BT182" s="199"/>
      <c r="BU182" s="199"/>
      <c r="BV182" s="193" t="str">
        <f t="shared" si="47"/>
        <v/>
      </c>
      <c r="BW182" s="199"/>
      <c r="BX182" s="199"/>
      <c r="BY182" s="199"/>
      <c r="BZ182" s="199"/>
      <c r="CA182" s="199"/>
      <c r="CB182" s="199"/>
      <c r="CC182" s="193" t="str">
        <f t="shared" si="48"/>
        <v/>
      </c>
      <c r="CD182" s="199"/>
      <c r="CE182" s="199"/>
      <c r="CF182" s="199"/>
      <c r="CG182" s="199"/>
      <c r="CH182" s="199"/>
      <c r="CI182" s="199"/>
      <c r="CJ182" s="193" t="str">
        <f t="shared" si="49"/>
        <v/>
      </c>
      <c r="CK182" s="199"/>
      <c r="CL182" s="199"/>
      <c r="CM182" s="199"/>
      <c r="CN182" s="199"/>
      <c r="CO182" s="199"/>
      <c r="CP182" s="199"/>
      <c r="CQ182" s="193" t="str">
        <f t="shared" si="50"/>
        <v/>
      </c>
      <c r="CR182" s="199"/>
      <c r="CS182" s="199"/>
      <c r="CT182" s="199"/>
      <c r="CU182" s="199"/>
      <c r="CV182" s="199"/>
      <c r="CW182" s="199"/>
      <c r="CX182" s="193" t="str">
        <f t="shared" si="51"/>
        <v/>
      </c>
      <c r="CY182" s="199"/>
      <c r="CZ182" s="199"/>
      <c r="DA182" s="199"/>
      <c r="DB182" s="199"/>
      <c r="DC182" s="199"/>
      <c r="DD182" s="199"/>
      <c r="DE182" s="193" t="str">
        <f t="shared" si="52"/>
        <v/>
      </c>
      <c r="DF182" s="199"/>
      <c r="DG182" s="199"/>
      <c r="DH182" s="199"/>
      <c r="DI182" s="199"/>
      <c r="DJ182" s="199"/>
      <c r="DK182" s="199"/>
      <c r="DL182" s="193" t="str">
        <f t="shared" si="53"/>
        <v/>
      </c>
      <c r="DM182" s="199"/>
      <c r="DN182" s="199"/>
      <c r="DO182" s="199"/>
      <c r="DP182" s="199"/>
      <c r="DQ182" s="199"/>
      <c r="DR182" s="199"/>
      <c r="DS182" s="193" t="str">
        <f t="shared" si="54"/>
        <v/>
      </c>
      <c r="DT182" s="194" t="str">
        <f t="shared" si="55"/>
        <v/>
      </c>
      <c r="DU182" s="195" t="str">
        <f t="shared" si="56"/>
        <v/>
      </c>
      <c r="DV182" s="196" t="str">
        <f>IF(OR(C182="",E182=""),"",RANK(DT182,$DT$9:$DT$408)+COUNTIF(DT$9:DT182,DT182)-1)</f>
        <v/>
      </c>
      <c r="DW182" s="173"/>
    </row>
    <row r="183" spans="1:127" ht="20.100000000000001" customHeight="1">
      <c r="A183" s="173"/>
      <c r="B183" s="190" t="str">
        <f>BIODATA_SISWA!B184</f>
        <v/>
      </c>
      <c r="C183" s="191" t="str">
        <f>IF(BIODATA_SISWA!C184="","",BIODATA_SISWA!C184)</f>
        <v/>
      </c>
      <c r="D183" s="191" t="str">
        <f>IF(BIODATA_SISWA!L184="","",BIODATA_SISWA!L184)</f>
        <v/>
      </c>
      <c r="E183" s="199"/>
      <c r="F183" s="199"/>
      <c r="G183" s="199"/>
      <c r="H183" s="199"/>
      <c r="I183" s="199"/>
      <c r="J183" s="199"/>
      <c r="K183" s="193" t="str">
        <f t="shared" si="38"/>
        <v/>
      </c>
      <c r="L183" s="199"/>
      <c r="M183" s="199"/>
      <c r="N183" s="199"/>
      <c r="O183" s="199"/>
      <c r="P183" s="199"/>
      <c r="Q183" s="199"/>
      <c r="R183" s="193" t="str">
        <f t="shared" si="39"/>
        <v/>
      </c>
      <c r="S183" s="199"/>
      <c r="T183" s="199"/>
      <c r="U183" s="199"/>
      <c r="V183" s="199"/>
      <c r="W183" s="199"/>
      <c r="X183" s="199"/>
      <c r="Y183" s="193" t="str">
        <f t="shared" si="40"/>
        <v/>
      </c>
      <c r="Z183" s="199"/>
      <c r="AA183" s="199"/>
      <c r="AB183" s="199"/>
      <c r="AC183" s="199"/>
      <c r="AD183" s="199"/>
      <c r="AE183" s="199"/>
      <c r="AF183" s="193" t="str">
        <f t="shared" si="41"/>
        <v/>
      </c>
      <c r="AG183" s="199"/>
      <c r="AH183" s="199"/>
      <c r="AI183" s="199"/>
      <c r="AJ183" s="199"/>
      <c r="AK183" s="199"/>
      <c r="AL183" s="199"/>
      <c r="AM183" s="193" t="str">
        <f t="shared" si="42"/>
        <v/>
      </c>
      <c r="AN183" s="199"/>
      <c r="AO183" s="199"/>
      <c r="AP183" s="199"/>
      <c r="AQ183" s="199"/>
      <c r="AR183" s="199"/>
      <c r="AS183" s="199"/>
      <c r="AT183" s="193" t="str">
        <f t="shared" si="43"/>
        <v/>
      </c>
      <c r="AU183" s="199"/>
      <c r="AV183" s="199"/>
      <c r="AW183" s="199"/>
      <c r="AX183" s="199"/>
      <c r="AY183" s="199"/>
      <c r="AZ183" s="199"/>
      <c r="BA183" s="193" t="str">
        <f t="shared" si="44"/>
        <v/>
      </c>
      <c r="BB183" s="199"/>
      <c r="BC183" s="199"/>
      <c r="BD183" s="199"/>
      <c r="BE183" s="199"/>
      <c r="BF183" s="199"/>
      <c r="BG183" s="199"/>
      <c r="BH183" s="193" t="str">
        <f t="shared" si="45"/>
        <v/>
      </c>
      <c r="BI183" s="199"/>
      <c r="BJ183" s="199"/>
      <c r="BK183" s="199"/>
      <c r="BL183" s="199"/>
      <c r="BM183" s="199"/>
      <c r="BN183" s="199"/>
      <c r="BO183" s="193" t="str">
        <f t="shared" si="46"/>
        <v/>
      </c>
      <c r="BP183" s="199"/>
      <c r="BQ183" s="199"/>
      <c r="BR183" s="199"/>
      <c r="BS183" s="199"/>
      <c r="BT183" s="199"/>
      <c r="BU183" s="199"/>
      <c r="BV183" s="193" t="str">
        <f t="shared" si="47"/>
        <v/>
      </c>
      <c r="BW183" s="199"/>
      <c r="BX183" s="199"/>
      <c r="BY183" s="199"/>
      <c r="BZ183" s="199"/>
      <c r="CA183" s="199"/>
      <c r="CB183" s="199"/>
      <c r="CC183" s="193" t="str">
        <f t="shared" si="48"/>
        <v/>
      </c>
      <c r="CD183" s="199"/>
      <c r="CE183" s="199"/>
      <c r="CF183" s="199"/>
      <c r="CG183" s="199"/>
      <c r="CH183" s="199"/>
      <c r="CI183" s="199"/>
      <c r="CJ183" s="193" t="str">
        <f t="shared" si="49"/>
        <v/>
      </c>
      <c r="CK183" s="199"/>
      <c r="CL183" s="199"/>
      <c r="CM183" s="199"/>
      <c r="CN183" s="199"/>
      <c r="CO183" s="199"/>
      <c r="CP183" s="199"/>
      <c r="CQ183" s="193" t="str">
        <f t="shared" si="50"/>
        <v/>
      </c>
      <c r="CR183" s="199"/>
      <c r="CS183" s="199"/>
      <c r="CT183" s="199"/>
      <c r="CU183" s="199"/>
      <c r="CV183" s="199"/>
      <c r="CW183" s="199"/>
      <c r="CX183" s="193" t="str">
        <f t="shared" si="51"/>
        <v/>
      </c>
      <c r="CY183" s="199"/>
      <c r="CZ183" s="199"/>
      <c r="DA183" s="199"/>
      <c r="DB183" s="199"/>
      <c r="DC183" s="199"/>
      <c r="DD183" s="199"/>
      <c r="DE183" s="193" t="str">
        <f t="shared" si="52"/>
        <v/>
      </c>
      <c r="DF183" s="199"/>
      <c r="DG183" s="199"/>
      <c r="DH183" s="199"/>
      <c r="DI183" s="199"/>
      <c r="DJ183" s="199"/>
      <c r="DK183" s="199"/>
      <c r="DL183" s="193" t="str">
        <f t="shared" si="53"/>
        <v/>
      </c>
      <c r="DM183" s="199"/>
      <c r="DN183" s="199"/>
      <c r="DO183" s="199"/>
      <c r="DP183" s="199"/>
      <c r="DQ183" s="199"/>
      <c r="DR183" s="199"/>
      <c r="DS183" s="193" t="str">
        <f t="shared" si="54"/>
        <v/>
      </c>
      <c r="DT183" s="194" t="str">
        <f t="shared" si="55"/>
        <v/>
      </c>
      <c r="DU183" s="195" t="str">
        <f t="shared" si="56"/>
        <v/>
      </c>
      <c r="DV183" s="196" t="str">
        <f>IF(OR(C183="",E183=""),"",RANK(DT183,$DT$9:$DT$408)+COUNTIF(DT$9:DT183,DT183)-1)</f>
        <v/>
      </c>
      <c r="DW183" s="173"/>
    </row>
    <row r="184" spans="1:127" ht="20.100000000000001" customHeight="1">
      <c r="A184" s="173"/>
      <c r="B184" s="190" t="str">
        <f>BIODATA_SISWA!B185</f>
        <v/>
      </c>
      <c r="C184" s="191" t="str">
        <f>IF(BIODATA_SISWA!C185="","",BIODATA_SISWA!C185)</f>
        <v/>
      </c>
      <c r="D184" s="191" t="str">
        <f>IF(BIODATA_SISWA!L185="","",BIODATA_SISWA!L185)</f>
        <v/>
      </c>
      <c r="E184" s="199"/>
      <c r="F184" s="199"/>
      <c r="G184" s="199"/>
      <c r="H184" s="199"/>
      <c r="I184" s="199"/>
      <c r="J184" s="199"/>
      <c r="K184" s="193" t="str">
        <f t="shared" si="38"/>
        <v/>
      </c>
      <c r="L184" s="199"/>
      <c r="M184" s="199"/>
      <c r="N184" s="199"/>
      <c r="O184" s="199"/>
      <c r="P184" s="199"/>
      <c r="Q184" s="199"/>
      <c r="R184" s="193" t="str">
        <f t="shared" si="39"/>
        <v/>
      </c>
      <c r="S184" s="199"/>
      <c r="T184" s="199"/>
      <c r="U184" s="199"/>
      <c r="V184" s="199"/>
      <c r="W184" s="199"/>
      <c r="X184" s="199"/>
      <c r="Y184" s="193" t="str">
        <f t="shared" si="40"/>
        <v/>
      </c>
      <c r="Z184" s="199"/>
      <c r="AA184" s="199"/>
      <c r="AB184" s="199"/>
      <c r="AC184" s="199"/>
      <c r="AD184" s="199"/>
      <c r="AE184" s="199"/>
      <c r="AF184" s="193" t="str">
        <f t="shared" si="41"/>
        <v/>
      </c>
      <c r="AG184" s="199"/>
      <c r="AH184" s="199"/>
      <c r="AI184" s="199"/>
      <c r="AJ184" s="199"/>
      <c r="AK184" s="199"/>
      <c r="AL184" s="199"/>
      <c r="AM184" s="193" t="str">
        <f t="shared" si="42"/>
        <v/>
      </c>
      <c r="AN184" s="199"/>
      <c r="AO184" s="199"/>
      <c r="AP184" s="199"/>
      <c r="AQ184" s="199"/>
      <c r="AR184" s="199"/>
      <c r="AS184" s="199"/>
      <c r="AT184" s="193" t="str">
        <f t="shared" si="43"/>
        <v/>
      </c>
      <c r="AU184" s="199"/>
      <c r="AV184" s="199"/>
      <c r="AW184" s="199"/>
      <c r="AX184" s="199"/>
      <c r="AY184" s="199"/>
      <c r="AZ184" s="199"/>
      <c r="BA184" s="193" t="str">
        <f t="shared" si="44"/>
        <v/>
      </c>
      <c r="BB184" s="199"/>
      <c r="BC184" s="199"/>
      <c r="BD184" s="199"/>
      <c r="BE184" s="199"/>
      <c r="BF184" s="199"/>
      <c r="BG184" s="199"/>
      <c r="BH184" s="193" t="str">
        <f t="shared" si="45"/>
        <v/>
      </c>
      <c r="BI184" s="199"/>
      <c r="BJ184" s="199"/>
      <c r="BK184" s="199"/>
      <c r="BL184" s="199"/>
      <c r="BM184" s="199"/>
      <c r="BN184" s="199"/>
      <c r="BO184" s="193" t="str">
        <f t="shared" si="46"/>
        <v/>
      </c>
      <c r="BP184" s="199"/>
      <c r="BQ184" s="199"/>
      <c r="BR184" s="199"/>
      <c r="BS184" s="199"/>
      <c r="BT184" s="199"/>
      <c r="BU184" s="199"/>
      <c r="BV184" s="193" t="str">
        <f t="shared" si="47"/>
        <v/>
      </c>
      <c r="BW184" s="199"/>
      <c r="BX184" s="199"/>
      <c r="BY184" s="199"/>
      <c r="BZ184" s="199"/>
      <c r="CA184" s="199"/>
      <c r="CB184" s="199"/>
      <c r="CC184" s="193" t="str">
        <f t="shared" si="48"/>
        <v/>
      </c>
      <c r="CD184" s="199"/>
      <c r="CE184" s="199"/>
      <c r="CF184" s="199"/>
      <c r="CG184" s="199"/>
      <c r="CH184" s="199"/>
      <c r="CI184" s="199"/>
      <c r="CJ184" s="193" t="str">
        <f t="shared" si="49"/>
        <v/>
      </c>
      <c r="CK184" s="199"/>
      <c r="CL184" s="199"/>
      <c r="CM184" s="199"/>
      <c r="CN184" s="199"/>
      <c r="CO184" s="199"/>
      <c r="CP184" s="199"/>
      <c r="CQ184" s="193" t="str">
        <f t="shared" si="50"/>
        <v/>
      </c>
      <c r="CR184" s="199"/>
      <c r="CS184" s="199"/>
      <c r="CT184" s="199"/>
      <c r="CU184" s="199"/>
      <c r="CV184" s="199"/>
      <c r="CW184" s="199"/>
      <c r="CX184" s="193" t="str">
        <f t="shared" si="51"/>
        <v/>
      </c>
      <c r="CY184" s="199"/>
      <c r="CZ184" s="199"/>
      <c r="DA184" s="199"/>
      <c r="DB184" s="199"/>
      <c r="DC184" s="199"/>
      <c r="DD184" s="199"/>
      <c r="DE184" s="193" t="str">
        <f t="shared" si="52"/>
        <v/>
      </c>
      <c r="DF184" s="199"/>
      <c r="DG184" s="199"/>
      <c r="DH184" s="199"/>
      <c r="DI184" s="199"/>
      <c r="DJ184" s="199"/>
      <c r="DK184" s="199"/>
      <c r="DL184" s="193" t="str">
        <f t="shared" si="53"/>
        <v/>
      </c>
      <c r="DM184" s="199"/>
      <c r="DN184" s="199"/>
      <c r="DO184" s="199"/>
      <c r="DP184" s="199"/>
      <c r="DQ184" s="199"/>
      <c r="DR184" s="199"/>
      <c r="DS184" s="193" t="str">
        <f t="shared" si="54"/>
        <v/>
      </c>
      <c r="DT184" s="194" t="str">
        <f t="shared" si="55"/>
        <v/>
      </c>
      <c r="DU184" s="195" t="str">
        <f t="shared" si="56"/>
        <v/>
      </c>
      <c r="DV184" s="196" t="str">
        <f>IF(OR(C184="",E184=""),"",RANK(DT184,$DT$9:$DT$408)+COUNTIF(DT$9:DT184,DT184)-1)</f>
        <v/>
      </c>
      <c r="DW184" s="173"/>
    </row>
    <row r="185" spans="1:127" ht="20.100000000000001" customHeight="1">
      <c r="A185" s="173"/>
      <c r="B185" s="190" t="str">
        <f>BIODATA_SISWA!B186</f>
        <v/>
      </c>
      <c r="C185" s="191" t="str">
        <f>IF(BIODATA_SISWA!C186="","",BIODATA_SISWA!C186)</f>
        <v/>
      </c>
      <c r="D185" s="191" t="str">
        <f>IF(BIODATA_SISWA!L186="","",BIODATA_SISWA!L186)</f>
        <v/>
      </c>
      <c r="E185" s="199"/>
      <c r="F185" s="199"/>
      <c r="G185" s="199"/>
      <c r="H185" s="199"/>
      <c r="I185" s="199"/>
      <c r="J185" s="199"/>
      <c r="K185" s="193" t="str">
        <f t="shared" si="38"/>
        <v/>
      </c>
      <c r="L185" s="199"/>
      <c r="M185" s="199"/>
      <c r="N185" s="199"/>
      <c r="O185" s="199"/>
      <c r="P185" s="199"/>
      <c r="Q185" s="199"/>
      <c r="R185" s="193" t="str">
        <f t="shared" si="39"/>
        <v/>
      </c>
      <c r="S185" s="199"/>
      <c r="T185" s="199"/>
      <c r="U185" s="199"/>
      <c r="V185" s="199"/>
      <c r="W185" s="199"/>
      <c r="X185" s="199"/>
      <c r="Y185" s="193" t="str">
        <f t="shared" si="40"/>
        <v/>
      </c>
      <c r="Z185" s="199"/>
      <c r="AA185" s="199"/>
      <c r="AB185" s="199"/>
      <c r="AC185" s="199"/>
      <c r="AD185" s="199"/>
      <c r="AE185" s="199"/>
      <c r="AF185" s="193" t="str">
        <f t="shared" si="41"/>
        <v/>
      </c>
      <c r="AG185" s="199"/>
      <c r="AH185" s="199"/>
      <c r="AI185" s="199"/>
      <c r="AJ185" s="199"/>
      <c r="AK185" s="199"/>
      <c r="AL185" s="199"/>
      <c r="AM185" s="193" t="str">
        <f t="shared" si="42"/>
        <v/>
      </c>
      <c r="AN185" s="199"/>
      <c r="AO185" s="199"/>
      <c r="AP185" s="199"/>
      <c r="AQ185" s="199"/>
      <c r="AR185" s="199"/>
      <c r="AS185" s="199"/>
      <c r="AT185" s="193" t="str">
        <f t="shared" si="43"/>
        <v/>
      </c>
      <c r="AU185" s="199"/>
      <c r="AV185" s="199"/>
      <c r="AW185" s="199"/>
      <c r="AX185" s="199"/>
      <c r="AY185" s="199"/>
      <c r="AZ185" s="199"/>
      <c r="BA185" s="193" t="str">
        <f t="shared" si="44"/>
        <v/>
      </c>
      <c r="BB185" s="199"/>
      <c r="BC185" s="199"/>
      <c r="BD185" s="199"/>
      <c r="BE185" s="199"/>
      <c r="BF185" s="199"/>
      <c r="BG185" s="199"/>
      <c r="BH185" s="193" t="str">
        <f t="shared" si="45"/>
        <v/>
      </c>
      <c r="BI185" s="199"/>
      <c r="BJ185" s="199"/>
      <c r="BK185" s="199"/>
      <c r="BL185" s="199"/>
      <c r="BM185" s="199"/>
      <c r="BN185" s="199"/>
      <c r="BO185" s="193" t="str">
        <f t="shared" si="46"/>
        <v/>
      </c>
      <c r="BP185" s="199"/>
      <c r="BQ185" s="199"/>
      <c r="BR185" s="199"/>
      <c r="BS185" s="199"/>
      <c r="BT185" s="199"/>
      <c r="BU185" s="199"/>
      <c r="BV185" s="193" t="str">
        <f t="shared" si="47"/>
        <v/>
      </c>
      <c r="BW185" s="199"/>
      <c r="BX185" s="199"/>
      <c r="BY185" s="199"/>
      <c r="BZ185" s="199"/>
      <c r="CA185" s="199"/>
      <c r="CB185" s="199"/>
      <c r="CC185" s="193" t="str">
        <f t="shared" si="48"/>
        <v/>
      </c>
      <c r="CD185" s="199"/>
      <c r="CE185" s="199"/>
      <c r="CF185" s="199"/>
      <c r="CG185" s="199"/>
      <c r="CH185" s="199"/>
      <c r="CI185" s="199"/>
      <c r="CJ185" s="193" t="str">
        <f t="shared" si="49"/>
        <v/>
      </c>
      <c r="CK185" s="199"/>
      <c r="CL185" s="199"/>
      <c r="CM185" s="199"/>
      <c r="CN185" s="199"/>
      <c r="CO185" s="199"/>
      <c r="CP185" s="199"/>
      <c r="CQ185" s="193" t="str">
        <f t="shared" si="50"/>
        <v/>
      </c>
      <c r="CR185" s="199"/>
      <c r="CS185" s="199"/>
      <c r="CT185" s="199"/>
      <c r="CU185" s="199"/>
      <c r="CV185" s="199"/>
      <c r="CW185" s="199"/>
      <c r="CX185" s="193" t="str">
        <f t="shared" si="51"/>
        <v/>
      </c>
      <c r="CY185" s="199"/>
      <c r="CZ185" s="199"/>
      <c r="DA185" s="199"/>
      <c r="DB185" s="199"/>
      <c r="DC185" s="199"/>
      <c r="DD185" s="199"/>
      <c r="DE185" s="193" t="str">
        <f t="shared" si="52"/>
        <v/>
      </c>
      <c r="DF185" s="199"/>
      <c r="DG185" s="199"/>
      <c r="DH185" s="199"/>
      <c r="DI185" s="199"/>
      <c r="DJ185" s="199"/>
      <c r="DK185" s="199"/>
      <c r="DL185" s="193" t="str">
        <f t="shared" si="53"/>
        <v/>
      </c>
      <c r="DM185" s="199"/>
      <c r="DN185" s="199"/>
      <c r="DO185" s="199"/>
      <c r="DP185" s="199"/>
      <c r="DQ185" s="199"/>
      <c r="DR185" s="199"/>
      <c r="DS185" s="193" t="str">
        <f t="shared" si="54"/>
        <v/>
      </c>
      <c r="DT185" s="194" t="str">
        <f t="shared" si="55"/>
        <v/>
      </c>
      <c r="DU185" s="195" t="str">
        <f t="shared" si="56"/>
        <v/>
      </c>
      <c r="DV185" s="196" t="str">
        <f>IF(OR(C185="",E185=""),"",RANK(DT185,$DT$9:$DT$408)+COUNTIF(DT$9:DT185,DT185)-1)</f>
        <v/>
      </c>
      <c r="DW185" s="173"/>
    </row>
    <row r="186" spans="1:127" ht="20.100000000000001" customHeight="1">
      <c r="A186" s="173"/>
      <c r="B186" s="190" t="str">
        <f>BIODATA_SISWA!B187</f>
        <v/>
      </c>
      <c r="C186" s="191" t="str">
        <f>IF(BIODATA_SISWA!C187="","",BIODATA_SISWA!C187)</f>
        <v/>
      </c>
      <c r="D186" s="191" t="str">
        <f>IF(BIODATA_SISWA!L187="","",BIODATA_SISWA!L187)</f>
        <v/>
      </c>
      <c r="E186" s="199"/>
      <c r="F186" s="199"/>
      <c r="G186" s="199"/>
      <c r="H186" s="199"/>
      <c r="I186" s="199"/>
      <c r="J186" s="199"/>
      <c r="K186" s="193" t="str">
        <f t="shared" si="38"/>
        <v/>
      </c>
      <c r="L186" s="199"/>
      <c r="M186" s="199"/>
      <c r="N186" s="199"/>
      <c r="O186" s="199"/>
      <c r="P186" s="199"/>
      <c r="Q186" s="199"/>
      <c r="R186" s="193" t="str">
        <f t="shared" si="39"/>
        <v/>
      </c>
      <c r="S186" s="199"/>
      <c r="T186" s="199"/>
      <c r="U186" s="199"/>
      <c r="V186" s="199"/>
      <c r="W186" s="199"/>
      <c r="X186" s="199"/>
      <c r="Y186" s="193" t="str">
        <f t="shared" si="40"/>
        <v/>
      </c>
      <c r="Z186" s="199"/>
      <c r="AA186" s="199"/>
      <c r="AB186" s="199"/>
      <c r="AC186" s="199"/>
      <c r="AD186" s="199"/>
      <c r="AE186" s="199"/>
      <c r="AF186" s="193" t="str">
        <f t="shared" si="41"/>
        <v/>
      </c>
      <c r="AG186" s="199"/>
      <c r="AH186" s="199"/>
      <c r="AI186" s="199"/>
      <c r="AJ186" s="199"/>
      <c r="AK186" s="199"/>
      <c r="AL186" s="199"/>
      <c r="AM186" s="193" t="str">
        <f t="shared" si="42"/>
        <v/>
      </c>
      <c r="AN186" s="199"/>
      <c r="AO186" s="199"/>
      <c r="AP186" s="199"/>
      <c r="AQ186" s="199"/>
      <c r="AR186" s="199"/>
      <c r="AS186" s="199"/>
      <c r="AT186" s="193" t="str">
        <f t="shared" si="43"/>
        <v/>
      </c>
      <c r="AU186" s="199"/>
      <c r="AV186" s="199"/>
      <c r="AW186" s="199"/>
      <c r="AX186" s="199"/>
      <c r="AY186" s="199"/>
      <c r="AZ186" s="199"/>
      <c r="BA186" s="193" t="str">
        <f t="shared" si="44"/>
        <v/>
      </c>
      <c r="BB186" s="199"/>
      <c r="BC186" s="199"/>
      <c r="BD186" s="199"/>
      <c r="BE186" s="199"/>
      <c r="BF186" s="199"/>
      <c r="BG186" s="199"/>
      <c r="BH186" s="193" t="str">
        <f t="shared" si="45"/>
        <v/>
      </c>
      <c r="BI186" s="199"/>
      <c r="BJ186" s="199"/>
      <c r="BK186" s="199"/>
      <c r="BL186" s="199"/>
      <c r="BM186" s="199"/>
      <c r="BN186" s="199"/>
      <c r="BO186" s="193" t="str">
        <f t="shared" si="46"/>
        <v/>
      </c>
      <c r="BP186" s="199"/>
      <c r="BQ186" s="199"/>
      <c r="BR186" s="199"/>
      <c r="BS186" s="199"/>
      <c r="BT186" s="199"/>
      <c r="BU186" s="199"/>
      <c r="BV186" s="193" t="str">
        <f t="shared" si="47"/>
        <v/>
      </c>
      <c r="BW186" s="199"/>
      <c r="BX186" s="199"/>
      <c r="BY186" s="199"/>
      <c r="BZ186" s="199"/>
      <c r="CA186" s="199"/>
      <c r="CB186" s="199"/>
      <c r="CC186" s="193" t="str">
        <f t="shared" si="48"/>
        <v/>
      </c>
      <c r="CD186" s="199"/>
      <c r="CE186" s="199"/>
      <c r="CF186" s="199"/>
      <c r="CG186" s="199"/>
      <c r="CH186" s="199"/>
      <c r="CI186" s="199"/>
      <c r="CJ186" s="193" t="str">
        <f t="shared" si="49"/>
        <v/>
      </c>
      <c r="CK186" s="199"/>
      <c r="CL186" s="199"/>
      <c r="CM186" s="199"/>
      <c r="CN186" s="199"/>
      <c r="CO186" s="199"/>
      <c r="CP186" s="199"/>
      <c r="CQ186" s="193" t="str">
        <f t="shared" si="50"/>
        <v/>
      </c>
      <c r="CR186" s="199"/>
      <c r="CS186" s="199"/>
      <c r="CT186" s="199"/>
      <c r="CU186" s="199"/>
      <c r="CV186" s="199"/>
      <c r="CW186" s="199"/>
      <c r="CX186" s="193" t="str">
        <f t="shared" si="51"/>
        <v/>
      </c>
      <c r="CY186" s="199"/>
      <c r="CZ186" s="199"/>
      <c r="DA186" s="199"/>
      <c r="DB186" s="199"/>
      <c r="DC186" s="199"/>
      <c r="DD186" s="199"/>
      <c r="DE186" s="193" t="str">
        <f t="shared" si="52"/>
        <v/>
      </c>
      <c r="DF186" s="199"/>
      <c r="DG186" s="199"/>
      <c r="DH186" s="199"/>
      <c r="DI186" s="199"/>
      <c r="DJ186" s="199"/>
      <c r="DK186" s="199"/>
      <c r="DL186" s="193" t="str">
        <f t="shared" si="53"/>
        <v/>
      </c>
      <c r="DM186" s="199"/>
      <c r="DN186" s="199"/>
      <c r="DO186" s="199"/>
      <c r="DP186" s="199"/>
      <c r="DQ186" s="199"/>
      <c r="DR186" s="199"/>
      <c r="DS186" s="193" t="str">
        <f t="shared" si="54"/>
        <v/>
      </c>
      <c r="DT186" s="194" t="str">
        <f t="shared" si="55"/>
        <v/>
      </c>
      <c r="DU186" s="195" t="str">
        <f t="shared" si="56"/>
        <v/>
      </c>
      <c r="DV186" s="196" t="str">
        <f>IF(OR(C186="",E186=""),"",RANK(DT186,$DT$9:$DT$408)+COUNTIF(DT$9:DT186,DT186)-1)</f>
        <v/>
      </c>
      <c r="DW186" s="173"/>
    </row>
    <row r="187" spans="1:127" ht="20.100000000000001" customHeight="1">
      <c r="A187" s="173"/>
      <c r="B187" s="190" t="str">
        <f>BIODATA_SISWA!B188</f>
        <v/>
      </c>
      <c r="C187" s="191" t="str">
        <f>IF(BIODATA_SISWA!C188="","",BIODATA_SISWA!C188)</f>
        <v/>
      </c>
      <c r="D187" s="191" t="str">
        <f>IF(BIODATA_SISWA!L188="","",BIODATA_SISWA!L188)</f>
        <v/>
      </c>
      <c r="E187" s="199"/>
      <c r="F187" s="199"/>
      <c r="G187" s="199"/>
      <c r="H187" s="199"/>
      <c r="I187" s="199"/>
      <c r="J187" s="199"/>
      <c r="K187" s="193" t="str">
        <f t="shared" si="38"/>
        <v/>
      </c>
      <c r="L187" s="199"/>
      <c r="M187" s="199"/>
      <c r="N187" s="199"/>
      <c r="O187" s="199"/>
      <c r="P187" s="199"/>
      <c r="Q187" s="199"/>
      <c r="R187" s="193" t="str">
        <f t="shared" si="39"/>
        <v/>
      </c>
      <c r="S187" s="199"/>
      <c r="T187" s="199"/>
      <c r="U187" s="199"/>
      <c r="V187" s="199"/>
      <c r="W187" s="199"/>
      <c r="X187" s="199"/>
      <c r="Y187" s="193" t="str">
        <f t="shared" si="40"/>
        <v/>
      </c>
      <c r="Z187" s="199"/>
      <c r="AA187" s="199"/>
      <c r="AB187" s="199"/>
      <c r="AC187" s="199"/>
      <c r="AD187" s="199"/>
      <c r="AE187" s="199"/>
      <c r="AF187" s="193" t="str">
        <f t="shared" si="41"/>
        <v/>
      </c>
      <c r="AG187" s="199"/>
      <c r="AH187" s="199"/>
      <c r="AI187" s="199"/>
      <c r="AJ187" s="199"/>
      <c r="AK187" s="199"/>
      <c r="AL187" s="199"/>
      <c r="AM187" s="193" t="str">
        <f t="shared" si="42"/>
        <v/>
      </c>
      <c r="AN187" s="199"/>
      <c r="AO187" s="199"/>
      <c r="AP187" s="199"/>
      <c r="AQ187" s="199"/>
      <c r="AR187" s="199"/>
      <c r="AS187" s="199"/>
      <c r="AT187" s="193" t="str">
        <f t="shared" si="43"/>
        <v/>
      </c>
      <c r="AU187" s="199"/>
      <c r="AV187" s="199"/>
      <c r="AW187" s="199"/>
      <c r="AX187" s="199"/>
      <c r="AY187" s="199"/>
      <c r="AZ187" s="199"/>
      <c r="BA187" s="193" t="str">
        <f t="shared" si="44"/>
        <v/>
      </c>
      <c r="BB187" s="199"/>
      <c r="BC187" s="199"/>
      <c r="BD187" s="199"/>
      <c r="BE187" s="199"/>
      <c r="BF187" s="199"/>
      <c r="BG187" s="199"/>
      <c r="BH187" s="193" t="str">
        <f t="shared" si="45"/>
        <v/>
      </c>
      <c r="BI187" s="199"/>
      <c r="BJ187" s="199"/>
      <c r="BK187" s="199"/>
      <c r="BL187" s="199"/>
      <c r="BM187" s="199"/>
      <c r="BN187" s="199"/>
      <c r="BO187" s="193" t="str">
        <f t="shared" si="46"/>
        <v/>
      </c>
      <c r="BP187" s="199"/>
      <c r="BQ187" s="199"/>
      <c r="BR187" s="199"/>
      <c r="BS187" s="199"/>
      <c r="BT187" s="199"/>
      <c r="BU187" s="199"/>
      <c r="BV187" s="193" t="str">
        <f t="shared" si="47"/>
        <v/>
      </c>
      <c r="BW187" s="199"/>
      <c r="BX187" s="199"/>
      <c r="BY187" s="199"/>
      <c r="BZ187" s="199"/>
      <c r="CA187" s="199"/>
      <c r="CB187" s="199"/>
      <c r="CC187" s="193" t="str">
        <f t="shared" si="48"/>
        <v/>
      </c>
      <c r="CD187" s="199"/>
      <c r="CE187" s="199"/>
      <c r="CF187" s="199"/>
      <c r="CG187" s="199"/>
      <c r="CH187" s="199"/>
      <c r="CI187" s="199"/>
      <c r="CJ187" s="193" t="str">
        <f t="shared" si="49"/>
        <v/>
      </c>
      <c r="CK187" s="199"/>
      <c r="CL187" s="199"/>
      <c r="CM187" s="199"/>
      <c r="CN187" s="199"/>
      <c r="CO187" s="199"/>
      <c r="CP187" s="199"/>
      <c r="CQ187" s="193" t="str">
        <f t="shared" si="50"/>
        <v/>
      </c>
      <c r="CR187" s="199"/>
      <c r="CS187" s="199"/>
      <c r="CT187" s="199"/>
      <c r="CU187" s="199"/>
      <c r="CV187" s="199"/>
      <c r="CW187" s="199"/>
      <c r="CX187" s="193" t="str">
        <f t="shared" si="51"/>
        <v/>
      </c>
      <c r="CY187" s="199"/>
      <c r="CZ187" s="199"/>
      <c r="DA187" s="199"/>
      <c r="DB187" s="199"/>
      <c r="DC187" s="199"/>
      <c r="DD187" s="199"/>
      <c r="DE187" s="193" t="str">
        <f t="shared" si="52"/>
        <v/>
      </c>
      <c r="DF187" s="199"/>
      <c r="DG187" s="199"/>
      <c r="DH187" s="199"/>
      <c r="DI187" s="199"/>
      <c r="DJ187" s="199"/>
      <c r="DK187" s="199"/>
      <c r="DL187" s="193" t="str">
        <f t="shared" si="53"/>
        <v/>
      </c>
      <c r="DM187" s="199"/>
      <c r="DN187" s="199"/>
      <c r="DO187" s="199"/>
      <c r="DP187" s="199"/>
      <c r="DQ187" s="199"/>
      <c r="DR187" s="199"/>
      <c r="DS187" s="193" t="str">
        <f t="shared" si="54"/>
        <v/>
      </c>
      <c r="DT187" s="194" t="str">
        <f t="shared" si="55"/>
        <v/>
      </c>
      <c r="DU187" s="195" t="str">
        <f t="shared" si="56"/>
        <v/>
      </c>
      <c r="DV187" s="196" t="str">
        <f>IF(OR(C187="",E187=""),"",RANK(DT187,$DT$9:$DT$408)+COUNTIF(DT$9:DT187,DT187)-1)</f>
        <v/>
      </c>
      <c r="DW187" s="173"/>
    </row>
    <row r="188" spans="1:127" ht="20.100000000000001" customHeight="1">
      <c r="A188" s="173"/>
      <c r="B188" s="190" t="str">
        <f>BIODATA_SISWA!B189</f>
        <v/>
      </c>
      <c r="C188" s="191" t="str">
        <f>IF(BIODATA_SISWA!C189="","",BIODATA_SISWA!C189)</f>
        <v/>
      </c>
      <c r="D188" s="191" t="str">
        <f>IF(BIODATA_SISWA!L189="","",BIODATA_SISWA!L189)</f>
        <v/>
      </c>
      <c r="E188" s="199"/>
      <c r="F188" s="199"/>
      <c r="G188" s="199"/>
      <c r="H188" s="199"/>
      <c r="I188" s="199"/>
      <c r="J188" s="199"/>
      <c r="K188" s="193" t="str">
        <f t="shared" si="38"/>
        <v/>
      </c>
      <c r="L188" s="199"/>
      <c r="M188" s="199"/>
      <c r="N188" s="199"/>
      <c r="O188" s="199"/>
      <c r="P188" s="199"/>
      <c r="Q188" s="199"/>
      <c r="R188" s="193" t="str">
        <f t="shared" si="39"/>
        <v/>
      </c>
      <c r="S188" s="199"/>
      <c r="T188" s="199"/>
      <c r="U188" s="199"/>
      <c r="V188" s="199"/>
      <c r="W188" s="199"/>
      <c r="X188" s="199"/>
      <c r="Y188" s="193" t="str">
        <f t="shared" si="40"/>
        <v/>
      </c>
      <c r="Z188" s="199"/>
      <c r="AA188" s="199"/>
      <c r="AB188" s="199"/>
      <c r="AC188" s="199"/>
      <c r="AD188" s="199"/>
      <c r="AE188" s="199"/>
      <c r="AF188" s="193" t="str">
        <f t="shared" si="41"/>
        <v/>
      </c>
      <c r="AG188" s="199"/>
      <c r="AH188" s="199"/>
      <c r="AI188" s="199"/>
      <c r="AJ188" s="199"/>
      <c r="AK188" s="199"/>
      <c r="AL188" s="199"/>
      <c r="AM188" s="193" t="str">
        <f t="shared" si="42"/>
        <v/>
      </c>
      <c r="AN188" s="199"/>
      <c r="AO188" s="199"/>
      <c r="AP188" s="199"/>
      <c r="AQ188" s="199"/>
      <c r="AR188" s="199"/>
      <c r="AS188" s="199"/>
      <c r="AT188" s="193" t="str">
        <f t="shared" si="43"/>
        <v/>
      </c>
      <c r="AU188" s="199"/>
      <c r="AV188" s="199"/>
      <c r="AW188" s="199"/>
      <c r="AX188" s="199"/>
      <c r="AY188" s="199"/>
      <c r="AZ188" s="199"/>
      <c r="BA188" s="193" t="str">
        <f t="shared" si="44"/>
        <v/>
      </c>
      <c r="BB188" s="199"/>
      <c r="BC188" s="199"/>
      <c r="BD188" s="199"/>
      <c r="BE188" s="199"/>
      <c r="BF188" s="199"/>
      <c r="BG188" s="199"/>
      <c r="BH188" s="193" t="str">
        <f t="shared" si="45"/>
        <v/>
      </c>
      <c r="BI188" s="199"/>
      <c r="BJ188" s="199"/>
      <c r="BK188" s="199"/>
      <c r="BL188" s="199"/>
      <c r="BM188" s="199"/>
      <c r="BN188" s="199"/>
      <c r="BO188" s="193" t="str">
        <f t="shared" si="46"/>
        <v/>
      </c>
      <c r="BP188" s="199"/>
      <c r="BQ188" s="199"/>
      <c r="BR188" s="199"/>
      <c r="BS188" s="199"/>
      <c r="BT188" s="199"/>
      <c r="BU188" s="199"/>
      <c r="BV188" s="193" t="str">
        <f t="shared" si="47"/>
        <v/>
      </c>
      <c r="BW188" s="199"/>
      <c r="BX188" s="199"/>
      <c r="BY188" s="199"/>
      <c r="BZ188" s="199"/>
      <c r="CA188" s="199"/>
      <c r="CB188" s="199"/>
      <c r="CC188" s="193" t="str">
        <f t="shared" si="48"/>
        <v/>
      </c>
      <c r="CD188" s="199"/>
      <c r="CE188" s="199"/>
      <c r="CF188" s="199"/>
      <c r="CG188" s="199"/>
      <c r="CH188" s="199"/>
      <c r="CI188" s="199"/>
      <c r="CJ188" s="193" t="str">
        <f t="shared" si="49"/>
        <v/>
      </c>
      <c r="CK188" s="199"/>
      <c r="CL188" s="199"/>
      <c r="CM188" s="199"/>
      <c r="CN188" s="199"/>
      <c r="CO188" s="199"/>
      <c r="CP188" s="199"/>
      <c r="CQ188" s="193" t="str">
        <f t="shared" si="50"/>
        <v/>
      </c>
      <c r="CR188" s="199"/>
      <c r="CS188" s="199"/>
      <c r="CT188" s="199"/>
      <c r="CU188" s="199"/>
      <c r="CV188" s="199"/>
      <c r="CW188" s="199"/>
      <c r="CX188" s="193" t="str">
        <f t="shared" si="51"/>
        <v/>
      </c>
      <c r="CY188" s="199"/>
      <c r="CZ188" s="199"/>
      <c r="DA188" s="199"/>
      <c r="DB188" s="199"/>
      <c r="DC188" s="199"/>
      <c r="DD188" s="199"/>
      <c r="DE188" s="193" t="str">
        <f t="shared" si="52"/>
        <v/>
      </c>
      <c r="DF188" s="199"/>
      <c r="DG188" s="199"/>
      <c r="DH188" s="199"/>
      <c r="DI188" s="199"/>
      <c r="DJ188" s="199"/>
      <c r="DK188" s="199"/>
      <c r="DL188" s="193" t="str">
        <f t="shared" si="53"/>
        <v/>
      </c>
      <c r="DM188" s="199"/>
      <c r="DN188" s="199"/>
      <c r="DO188" s="199"/>
      <c r="DP188" s="199"/>
      <c r="DQ188" s="199"/>
      <c r="DR188" s="199"/>
      <c r="DS188" s="193" t="str">
        <f t="shared" si="54"/>
        <v/>
      </c>
      <c r="DT188" s="194" t="str">
        <f t="shared" si="55"/>
        <v/>
      </c>
      <c r="DU188" s="195" t="str">
        <f t="shared" si="56"/>
        <v/>
      </c>
      <c r="DV188" s="196" t="str">
        <f>IF(OR(C188="",E188=""),"",RANK(DT188,$DT$9:$DT$408)+COUNTIF(DT$9:DT188,DT188)-1)</f>
        <v/>
      </c>
      <c r="DW188" s="173"/>
    </row>
    <row r="189" spans="1:127" ht="20.100000000000001" customHeight="1">
      <c r="A189" s="173"/>
      <c r="B189" s="190" t="str">
        <f>BIODATA_SISWA!B190</f>
        <v/>
      </c>
      <c r="C189" s="191" t="str">
        <f>IF(BIODATA_SISWA!C190="","",BIODATA_SISWA!C190)</f>
        <v/>
      </c>
      <c r="D189" s="191" t="str">
        <f>IF(BIODATA_SISWA!L190="","",BIODATA_SISWA!L190)</f>
        <v/>
      </c>
      <c r="E189" s="199"/>
      <c r="F189" s="199"/>
      <c r="G189" s="199"/>
      <c r="H189" s="199"/>
      <c r="I189" s="199"/>
      <c r="J189" s="199"/>
      <c r="K189" s="193" t="str">
        <f t="shared" si="38"/>
        <v/>
      </c>
      <c r="L189" s="199"/>
      <c r="M189" s="199"/>
      <c r="N189" s="199"/>
      <c r="O189" s="199"/>
      <c r="P189" s="199"/>
      <c r="Q189" s="199"/>
      <c r="R189" s="193" t="str">
        <f t="shared" si="39"/>
        <v/>
      </c>
      <c r="S189" s="199"/>
      <c r="T189" s="199"/>
      <c r="U189" s="199"/>
      <c r="V189" s="199"/>
      <c r="W189" s="199"/>
      <c r="X189" s="199"/>
      <c r="Y189" s="193" t="str">
        <f t="shared" si="40"/>
        <v/>
      </c>
      <c r="Z189" s="199"/>
      <c r="AA189" s="199"/>
      <c r="AB189" s="199"/>
      <c r="AC189" s="199"/>
      <c r="AD189" s="199"/>
      <c r="AE189" s="199"/>
      <c r="AF189" s="193" t="str">
        <f t="shared" si="41"/>
        <v/>
      </c>
      <c r="AG189" s="199"/>
      <c r="AH189" s="199"/>
      <c r="AI189" s="199"/>
      <c r="AJ189" s="199"/>
      <c r="AK189" s="199"/>
      <c r="AL189" s="199"/>
      <c r="AM189" s="193" t="str">
        <f t="shared" si="42"/>
        <v/>
      </c>
      <c r="AN189" s="199"/>
      <c r="AO189" s="199"/>
      <c r="AP189" s="199"/>
      <c r="AQ189" s="199"/>
      <c r="AR189" s="199"/>
      <c r="AS189" s="199"/>
      <c r="AT189" s="193" t="str">
        <f t="shared" si="43"/>
        <v/>
      </c>
      <c r="AU189" s="199"/>
      <c r="AV189" s="199"/>
      <c r="AW189" s="199"/>
      <c r="AX189" s="199"/>
      <c r="AY189" s="199"/>
      <c r="AZ189" s="199"/>
      <c r="BA189" s="193" t="str">
        <f t="shared" si="44"/>
        <v/>
      </c>
      <c r="BB189" s="199"/>
      <c r="BC189" s="199"/>
      <c r="BD189" s="199"/>
      <c r="BE189" s="199"/>
      <c r="BF189" s="199"/>
      <c r="BG189" s="199"/>
      <c r="BH189" s="193" t="str">
        <f t="shared" si="45"/>
        <v/>
      </c>
      <c r="BI189" s="199"/>
      <c r="BJ189" s="199"/>
      <c r="BK189" s="199"/>
      <c r="BL189" s="199"/>
      <c r="BM189" s="199"/>
      <c r="BN189" s="199"/>
      <c r="BO189" s="193" t="str">
        <f t="shared" si="46"/>
        <v/>
      </c>
      <c r="BP189" s="199"/>
      <c r="BQ189" s="199"/>
      <c r="BR189" s="199"/>
      <c r="BS189" s="199"/>
      <c r="BT189" s="199"/>
      <c r="BU189" s="199"/>
      <c r="BV189" s="193" t="str">
        <f t="shared" si="47"/>
        <v/>
      </c>
      <c r="BW189" s="199"/>
      <c r="BX189" s="199"/>
      <c r="BY189" s="199"/>
      <c r="BZ189" s="199"/>
      <c r="CA189" s="199"/>
      <c r="CB189" s="199"/>
      <c r="CC189" s="193" t="str">
        <f t="shared" si="48"/>
        <v/>
      </c>
      <c r="CD189" s="199"/>
      <c r="CE189" s="199"/>
      <c r="CF189" s="199"/>
      <c r="CG189" s="199"/>
      <c r="CH189" s="199"/>
      <c r="CI189" s="199"/>
      <c r="CJ189" s="193" t="str">
        <f t="shared" si="49"/>
        <v/>
      </c>
      <c r="CK189" s="199"/>
      <c r="CL189" s="199"/>
      <c r="CM189" s="199"/>
      <c r="CN189" s="199"/>
      <c r="CO189" s="199"/>
      <c r="CP189" s="199"/>
      <c r="CQ189" s="193" t="str">
        <f t="shared" si="50"/>
        <v/>
      </c>
      <c r="CR189" s="199"/>
      <c r="CS189" s="199"/>
      <c r="CT189" s="199"/>
      <c r="CU189" s="199"/>
      <c r="CV189" s="199"/>
      <c r="CW189" s="199"/>
      <c r="CX189" s="193" t="str">
        <f t="shared" si="51"/>
        <v/>
      </c>
      <c r="CY189" s="199"/>
      <c r="CZ189" s="199"/>
      <c r="DA189" s="199"/>
      <c r="DB189" s="199"/>
      <c r="DC189" s="199"/>
      <c r="DD189" s="199"/>
      <c r="DE189" s="193" t="str">
        <f t="shared" si="52"/>
        <v/>
      </c>
      <c r="DF189" s="199"/>
      <c r="DG189" s="199"/>
      <c r="DH189" s="199"/>
      <c r="DI189" s="199"/>
      <c r="DJ189" s="199"/>
      <c r="DK189" s="199"/>
      <c r="DL189" s="193" t="str">
        <f t="shared" si="53"/>
        <v/>
      </c>
      <c r="DM189" s="199"/>
      <c r="DN189" s="199"/>
      <c r="DO189" s="199"/>
      <c r="DP189" s="199"/>
      <c r="DQ189" s="199"/>
      <c r="DR189" s="199"/>
      <c r="DS189" s="193" t="str">
        <f t="shared" si="54"/>
        <v/>
      </c>
      <c r="DT189" s="194" t="str">
        <f t="shared" si="55"/>
        <v/>
      </c>
      <c r="DU189" s="195" t="str">
        <f t="shared" si="56"/>
        <v/>
      </c>
      <c r="DV189" s="196" t="str">
        <f>IF(OR(C189="",E189=""),"",RANK(DT189,$DT$9:$DT$408)+COUNTIF(DT$9:DT189,DT189)-1)</f>
        <v/>
      </c>
      <c r="DW189" s="173"/>
    </row>
    <row r="190" spans="1:127" ht="20.100000000000001" customHeight="1">
      <c r="A190" s="173"/>
      <c r="B190" s="190" t="str">
        <f>BIODATA_SISWA!B191</f>
        <v/>
      </c>
      <c r="C190" s="191" t="str">
        <f>IF(BIODATA_SISWA!C191="","",BIODATA_SISWA!C191)</f>
        <v/>
      </c>
      <c r="D190" s="191" t="str">
        <f>IF(BIODATA_SISWA!L191="","",BIODATA_SISWA!L191)</f>
        <v/>
      </c>
      <c r="E190" s="199"/>
      <c r="F190" s="199"/>
      <c r="G190" s="199"/>
      <c r="H190" s="199"/>
      <c r="I190" s="199"/>
      <c r="J190" s="199"/>
      <c r="K190" s="193" t="str">
        <f t="shared" si="38"/>
        <v/>
      </c>
      <c r="L190" s="199"/>
      <c r="M190" s="199"/>
      <c r="N190" s="199"/>
      <c r="O190" s="199"/>
      <c r="P190" s="199"/>
      <c r="Q190" s="199"/>
      <c r="R190" s="193" t="str">
        <f t="shared" si="39"/>
        <v/>
      </c>
      <c r="S190" s="199"/>
      <c r="T190" s="199"/>
      <c r="U190" s="199"/>
      <c r="V190" s="199"/>
      <c r="W190" s="199"/>
      <c r="X190" s="199"/>
      <c r="Y190" s="193" t="str">
        <f t="shared" si="40"/>
        <v/>
      </c>
      <c r="Z190" s="199"/>
      <c r="AA190" s="199"/>
      <c r="AB190" s="199"/>
      <c r="AC190" s="199"/>
      <c r="AD190" s="199"/>
      <c r="AE190" s="199"/>
      <c r="AF190" s="193" t="str">
        <f t="shared" si="41"/>
        <v/>
      </c>
      <c r="AG190" s="199"/>
      <c r="AH190" s="199"/>
      <c r="AI190" s="199"/>
      <c r="AJ190" s="199"/>
      <c r="AK190" s="199"/>
      <c r="AL190" s="199"/>
      <c r="AM190" s="193" t="str">
        <f t="shared" si="42"/>
        <v/>
      </c>
      <c r="AN190" s="199"/>
      <c r="AO190" s="199"/>
      <c r="AP190" s="199"/>
      <c r="AQ190" s="199"/>
      <c r="AR190" s="199"/>
      <c r="AS190" s="199"/>
      <c r="AT190" s="193" t="str">
        <f t="shared" si="43"/>
        <v/>
      </c>
      <c r="AU190" s="199"/>
      <c r="AV190" s="199"/>
      <c r="AW190" s="199"/>
      <c r="AX190" s="199"/>
      <c r="AY190" s="199"/>
      <c r="AZ190" s="199"/>
      <c r="BA190" s="193" t="str">
        <f t="shared" si="44"/>
        <v/>
      </c>
      <c r="BB190" s="199"/>
      <c r="BC190" s="199"/>
      <c r="BD190" s="199"/>
      <c r="BE190" s="199"/>
      <c r="BF190" s="199"/>
      <c r="BG190" s="199"/>
      <c r="BH190" s="193" t="str">
        <f t="shared" si="45"/>
        <v/>
      </c>
      <c r="BI190" s="199"/>
      <c r="BJ190" s="199"/>
      <c r="BK190" s="199"/>
      <c r="BL190" s="199"/>
      <c r="BM190" s="199"/>
      <c r="BN190" s="199"/>
      <c r="BO190" s="193" t="str">
        <f t="shared" si="46"/>
        <v/>
      </c>
      <c r="BP190" s="199"/>
      <c r="BQ190" s="199"/>
      <c r="BR190" s="199"/>
      <c r="BS190" s="199"/>
      <c r="BT190" s="199"/>
      <c r="BU190" s="199"/>
      <c r="BV190" s="193" t="str">
        <f t="shared" si="47"/>
        <v/>
      </c>
      <c r="BW190" s="199"/>
      <c r="BX190" s="199"/>
      <c r="BY190" s="199"/>
      <c r="BZ190" s="199"/>
      <c r="CA190" s="199"/>
      <c r="CB190" s="199"/>
      <c r="CC190" s="193" t="str">
        <f t="shared" si="48"/>
        <v/>
      </c>
      <c r="CD190" s="199"/>
      <c r="CE190" s="199"/>
      <c r="CF190" s="199"/>
      <c r="CG190" s="199"/>
      <c r="CH190" s="199"/>
      <c r="CI190" s="199"/>
      <c r="CJ190" s="193" t="str">
        <f t="shared" si="49"/>
        <v/>
      </c>
      <c r="CK190" s="199"/>
      <c r="CL190" s="199"/>
      <c r="CM190" s="199"/>
      <c r="CN190" s="199"/>
      <c r="CO190" s="199"/>
      <c r="CP190" s="199"/>
      <c r="CQ190" s="193" t="str">
        <f t="shared" si="50"/>
        <v/>
      </c>
      <c r="CR190" s="199"/>
      <c r="CS190" s="199"/>
      <c r="CT190" s="199"/>
      <c r="CU190" s="199"/>
      <c r="CV190" s="199"/>
      <c r="CW190" s="199"/>
      <c r="CX190" s="193" t="str">
        <f t="shared" si="51"/>
        <v/>
      </c>
      <c r="CY190" s="199"/>
      <c r="CZ190" s="199"/>
      <c r="DA190" s="199"/>
      <c r="DB190" s="199"/>
      <c r="DC190" s="199"/>
      <c r="DD190" s="199"/>
      <c r="DE190" s="193" t="str">
        <f t="shared" si="52"/>
        <v/>
      </c>
      <c r="DF190" s="199"/>
      <c r="DG190" s="199"/>
      <c r="DH190" s="199"/>
      <c r="DI190" s="199"/>
      <c r="DJ190" s="199"/>
      <c r="DK190" s="199"/>
      <c r="DL190" s="193" t="str">
        <f t="shared" si="53"/>
        <v/>
      </c>
      <c r="DM190" s="199"/>
      <c r="DN190" s="199"/>
      <c r="DO190" s="199"/>
      <c r="DP190" s="199"/>
      <c r="DQ190" s="199"/>
      <c r="DR190" s="199"/>
      <c r="DS190" s="193" t="str">
        <f t="shared" si="54"/>
        <v/>
      </c>
      <c r="DT190" s="194" t="str">
        <f t="shared" si="55"/>
        <v/>
      </c>
      <c r="DU190" s="195" t="str">
        <f t="shared" si="56"/>
        <v/>
      </c>
      <c r="DV190" s="196" t="str">
        <f>IF(OR(C190="",E190=""),"",RANK(DT190,$DT$9:$DT$408)+COUNTIF(DT$9:DT190,DT190)-1)</f>
        <v/>
      </c>
      <c r="DW190" s="173"/>
    </row>
    <row r="191" spans="1:127" ht="20.100000000000001" customHeight="1">
      <c r="A191" s="173"/>
      <c r="B191" s="190" t="str">
        <f>BIODATA_SISWA!B192</f>
        <v/>
      </c>
      <c r="C191" s="191" t="str">
        <f>IF(BIODATA_SISWA!C192="","",BIODATA_SISWA!C192)</f>
        <v/>
      </c>
      <c r="D191" s="191" t="str">
        <f>IF(BIODATA_SISWA!L192="","",BIODATA_SISWA!L192)</f>
        <v/>
      </c>
      <c r="E191" s="199"/>
      <c r="F191" s="199"/>
      <c r="G191" s="199"/>
      <c r="H191" s="199"/>
      <c r="I191" s="199"/>
      <c r="J191" s="199"/>
      <c r="K191" s="193" t="str">
        <f t="shared" si="38"/>
        <v/>
      </c>
      <c r="L191" s="199"/>
      <c r="M191" s="199"/>
      <c r="N191" s="199"/>
      <c r="O191" s="199"/>
      <c r="P191" s="199"/>
      <c r="Q191" s="199"/>
      <c r="R191" s="193" t="str">
        <f t="shared" si="39"/>
        <v/>
      </c>
      <c r="S191" s="199"/>
      <c r="T191" s="199"/>
      <c r="U191" s="199"/>
      <c r="V191" s="199"/>
      <c r="W191" s="199"/>
      <c r="X191" s="199"/>
      <c r="Y191" s="193" t="str">
        <f t="shared" si="40"/>
        <v/>
      </c>
      <c r="Z191" s="199"/>
      <c r="AA191" s="199"/>
      <c r="AB191" s="199"/>
      <c r="AC191" s="199"/>
      <c r="AD191" s="199"/>
      <c r="AE191" s="199"/>
      <c r="AF191" s="193" t="str">
        <f t="shared" si="41"/>
        <v/>
      </c>
      <c r="AG191" s="199"/>
      <c r="AH191" s="199"/>
      <c r="AI191" s="199"/>
      <c r="AJ191" s="199"/>
      <c r="AK191" s="199"/>
      <c r="AL191" s="199"/>
      <c r="AM191" s="193" t="str">
        <f t="shared" si="42"/>
        <v/>
      </c>
      <c r="AN191" s="199"/>
      <c r="AO191" s="199"/>
      <c r="AP191" s="199"/>
      <c r="AQ191" s="199"/>
      <c r="AR191" s="199"/>
      <c r="AS191" s="199"/>
      <c r="AT191" s="193" t="str">
        <f t="shared" si="43"/>
        <v/>
      </c>
      <c r="AU191" s="199"/>
      <c r="AV191" s="199"/>
      <c r="AW191" s="199"/>
      <c r="AX191" s="199"/>
      <c r="AY191" s="199"/>
      <c r="AZ191" s="199"/>
      <c r="BA191" s="193" t="str">
        <f t="shared" si="44"/>
        <v/>
      </c>
      <c r="BB191" s="199"/>
      <c r="BC191" s="199"/>
      <c r="BD191" s="199"/>
      <c r="BE191" s="199"/>
      <c r="BF191" s="199"/>
      <c r="BG191" s="199"/>
      <c r="BH191" s="193" t="str">
        <f t="shared" si="45"/>
        <v/>
      </c>
      <c r="BI191" s="199"/>
      <c r="BJ191" s="199"/>
      <c r="BK191" s="199"/>
      <c r="BL191" s="199"/>
      <c r="BM191" s="199"/>
      <c r="BN191" s="199"/>
      <c r="BO191" s="193" t="str">
        <f t="shared" si="46"/>
        <v/>
      </c>
      <c r="BP191" s="199"/>
      <c r="BQ191" s="199"/>
      <c r="BR191" s="199"/>
      <c r="BS191" s="199"/>
      <c r="BT191" s="199"/>
      <c r="BU191" s="199"/>
      <c r="BV191" s="193" t="str">
        <f t="shared" si="47"/>
        <v/>
      </c>
      <c r="BW191" s="199"/>
      <c r="BX191" s="199"/>
      <c r="BY191" s="199"/>
      <c r="BZ191" s="199"/>
      <c r="CA191" s="199"/>
      <c r="CB191" s="199"/>
      <c r="CC191" s="193" t="str">
        <f t="shared" si="48"/>
        <v/>
      </c>
      <c r="CD191" s="199"/>
      <c r="CE191" s="199"/>
      <c r="CF191" s="199"/>
      <c r="CG191" s="199"/>
      <c r="CH191" s="199"/>
      <c r="CI191" s="199"/>
      <c r="CJ191" s="193" t="str">
        <f t="shared" si="49"/>
        <v/>
      </c>
      <c r="CK191" s="199"/>
      <c r="CL191" s="199"/>
      <c r="CM191" s="199"/>
      <c r="CN191" s="199"/>
      <c r="CO191" s="199"/>
      <c r="CP191" s="199"/>
      <c r="CQ191" s="193" t="str">
        <f t="shared" si="50"/>
        <v/>
      </c>
      <c r="CR191" s="199"/>
      <c r="CS191" s="199"/>
      <c r="CT191" s="199"/>
      <c r="CU191" s="199"/>
      <c r="CV191" s="199"/>
      <c r="CW191" s="199"/>
      <c r="CX191" s="193" t="str">
        <f t="shared" si="51"/>
        <v/>
      </c>
      <c r="CY191" s="199"/>
      <c r="CZ191" s="199"/>
      <c r="DA191" s="199"/>
      <c r="DB191" s="199"/>
      <c r="DC191" s="199"/>
      <c r="DD191" s="199"/>
      <c r="DE191" s="193" t="str">
        <f t="shared" si="52"/>
        <v/>
      </c>
      <c r="DF191" s="199"/>
      <c r="DG191" s="199"/>
      <c r="DH191" s="199"/>
      <c r="DI191" s="199"/>
      <c r="DJ191" s="199"/>
      <c r="DK191" s="199"/>
      <c r="DL191" s="193" t="str">
        <f t="shared" si="53"/>
        <v/>
      </c>
      <c r="DM191" s="199"/>
      <c r="DN191" s="199"/>
      <c r="DO191" s="199"/>
      <c r="DP191" s="199"/>
      <c r="DQ191" s="199"/>
      <c r="DR191" s="199"/>
      <c r="DS191" s="193" t="str">
        <f t="shared" si="54"/>
        <v/>
      </c>
      <c r="DT191" s="194" t="str">
        <f t="shared" si="55"/>
        <v/>
      </c>
      <c r="DU191" s="195" t="str">
        <f t="shared" si="56"/>
        <v/>
      </c>
      <c r="DV191" s="196" t="str">
        <f>IF(OR(C191="",E191=""),"",RANK(DT191,$DT$9:$DT$408)+COUNTIF(DT$9:DT191,DT191)-1)</f>
        <v/>
      </c>
      <c r="DW191" s="173"/>
    </row>
    <row r="192" spans="1:127" ht="20.100000000000001" customHeight="1">
      <c r="A192" s="173"/>
      <c r="B192" s="190" t="str">
        <f>BIODATA_SISWA!B193</f>
        <v/>
      </c>
      <c r="C192" s="191" t="str">
        <f>IF(BIODATA_SISWA!C193="","",BIODATA_SISWA!C193)</f>
        <v/>
      </c>
      <c r="D192" s="191" t="str">
        <f>IF(BIODATA_SISWA!L193="","",BIODATA_SISWA!L193)</f>
        <v/>
      </c>
      <c r="E192" s="199"/>
      <c r="F192" s="199"/>
      <c r="G192" s="199"/>
      <c r="H192" s="199"/>
      <c r="I192" s="199"/>
      <c r="J192" s="199"/>
      <c r="K192" s="193" t="str">
        <f t="shared" si="38"/>
        <v/>
      </c>
      <c r="L192" s="199"/>
      <c r="M192" s="199"/>
      <c r="N192" s="199"/>
      <c r="O192" s="199"/>
      <c r="P192" s="199"/>
      <c r="Q192" s="199"/>
      <c r="R192" s="193" t="str">
        <f t="shared" si="39"/>
        <v/>
      </c>
      <c r="S192" s="199"/>
      <c r="T192" s="199"/>
      <c r="U192" s="199"/>
      <c r="V192" s="199"/>
      <c r="W192" s="199"/>
      <c r="X192" s="199"/>
      <c r="Y192" s="193" t="str">
        <f t="shared" si="40"/>
        <v/>
      </c>
      <c r="Z192" s="199"/>
      <c r="AA192" s="199"/>
      <c r="AB192" s="199"/>
      <c r="AC192" s="199"/>
      <c r="AD192" s="199"/>
      <c r="AE192" s="199"/>
      <c r="AF192" s="193" t="str">
        <f t="shared" si="41"/>
        <v/>
      </c>
      <c r="AG192" s="199"/>
      <c r="AH192" s="199"/>
      <c r="AI192" s="199"/>
      <c r="AJ192" s="199"/>
      <c r="AK192" s="199"/>
      <c r="AL192" s="199"/>
      <c r="AM192" s="193" t="str">
        <f t="shared" si="42"/>
        <v/>
      </c>
      <c r="AN192" s="199"/>
      <c r="AO192" s="199"/>
      <c r="AP192" s="199"/>
      <c r="AQ192" s="199"/>
      <c r="AR192" s="199"/>
      <c r="AS192" s="199"/>
      <c r="AT192" s="193" t="str">
        <f t="shared" si="43"/>
        <v/>
      </c>
      <c r="AU192" s="199"/>
      <c r="AV192" s="199"/>
      <c r="AW192" s="199"/>
      <c r="AX192" s="199"/>
      <c r="AY192" s="199"/>
      <c r="AZ192" s="199"/>
      <c r="BA192" s="193" t="str">
        <f t="shared" si="44"/>
        <v/>
      </c>
      <c r="BB192" s="199"/>
      <c r="BC192" s="199"/>
      <c r="BD192" s="199"/>
      <c r="BE192" s="199"/>
      <c r="BF192" s="199"/>
      <c r="BG192" s="199"/>
      <c r="BH192" s="193" t="str">
        <f t="shared" si="45"/>
        <v/>
      </c>
      <c r="BI192" s="199"/>
      <c r="BJ192" s="199"/>
      <c r="BK192" s="199"/>
      <c r="BL192" s="199"/>
      <c r="BM192" s="199"/>
      <c r="BN192" s="199"/>
      <c r="BO192" s="193" t="str">
        <f t="shared" si="46"/>
        <v/>
      </c>
      <c r="BP192" s="199"/>
      <c r="BQ192" s="199"/>
      <c r="BR192" s="199"/>
      <c r="BS192" s="199"/>
      <c r="BT192" s="199"/>
      <c r="BU192" s="199"/>
      <c r="BV192" s="193" t="str">
        <f t="shared" si="47"/>
        <v/>
      </c>
      <c r="BW192" s="199"/>
      <c r="BX192" s="199"/>
      <c r="BY192" s="199"/>
      <c r="BZ192" s="199"/>
      <c r="CA192" s="199"/>
      <c r="CB192" s="199"/>
      <c r="CC192" s="193" t="str">
        <f t="shared" si="48"/>
        <v/>
      </c>
      <c r="CD192" s="199"/>
      <c r="CE192" s="199"/>
      <c r="CF192" s="199"/>
      <c r="CG192" s="199"/>
      <c r="CH192" s="199"/>
      <c r="CI192" s="199"/>
      <c r="CJ192" s="193" t="str">
        <f t="shared" si="49"/>
        <v/>
      </c>
      <c r="CK192" s="199"/>
      <c r="CL192" s="199"/>
      <c r="CM192" s="199"/>
      <c r="CN192" s="199"/>
      <c r="CO192" s="199"/>
      <c r="CP192" s="199"/>
      <c r="CQ192" s="193" t="str">
        <f t="shared" si="50"/>
        <v/>
      </c>
      <c r="CR192" s="199"/>
      <c r="CS192" s="199"/>
      <c r="CT192" s="199"/>
      <c r="CU192" s="199"/>
      <c r="CV192" s="199"/>
      <c r="CW192" s="199"/>
      <c r="CX192" s="193" t="str">
        <f t="shared" si="51"/>
        <v/>
      </c>
      <c r="CY192" s="199"/>
      <c r="CZ192" s="199"/>
      <c r="DA192" s="199"/>
      <c r="DB192" s="199"/>
      <c r="DC192" s="199"/>
      <c r="DD192" s="199"/>
      <c r="DE192" s="193" t="str">
        <f t="shared" si="52"/>
        <v/>
      </c>
      <c r="DF192" s="199"/>
      <c r="DG192" s="199"/>
      <c r="DH192" s="199"/>
      <c r="DI192" s="199"/>
      <c r="DJ192" s="199"/>
      <c r="DK192" s="199"/>
      <c r="DL192" s="193" t="str">
        <f t="shared" si="53"/>
        <v/>
      </c>
      <c r="DM192" s="199"/>
      <c r="DN192" s="199"/>
      <c r="DO192" s="199"/>
      <c r="DP192" s="199"/>
      <c r="DQ192" s="199"/>
      <c r="DR192" s="199"/>
      <c r="DS192" s="193" t="str">
        <f t="shared" si="54"/>
        <v/>
      </c>
      <c r="DT192" s="194" t="str">
        <f t="shared" si="55"/>
        <v/>
      </c>
      <c r="DU192" s="195" t="str">
        <f t="shared" si="56"/>
        <v/>
      </c>
      <c r="DV192" s="196" t="str">
        <f>IF(OR(C192="",E192=""),"",RANK(DT192,$DT$9:$DT$408)+COUNTIF(DT$9:DT192,DT192)-1)</f>
        <v/>
      </c>
      <c r="DW192" s="173"/>
    </row>
    <row r="193" spans="1:127" ht="20.100000000000001" customHeight="1">
      <c r="A193" s="173"/>
      <c r="B193" s="190" t="str">
        <f>BIODATA_SISWA!B194</f>
        <v/>
      </c>
      <c r="C193" s="191" t="str">
        <f>IF(BIODATA_SISWA!C194="","",BIODATA_SISWA!C194)</f>
        <v/>
      </c>
      <c r="D193" s="191" t="str">
        <f>IF(BIODATA_SISWA!L194="","",BIODATA_SISWA!L194)</f>
        <v/>
      </c>
      <c r="E193" s="199"/>
      <c r="F193" s="199"/>
      <c r="G193" s="199"/>
      <c r="H193" s="199"/>
      <c r="I193" s="199"/>
      <c r="J193" s="199"/>
      <c r="K193" s="193" t="str">
        <f t="shared" si="38"/>
        <v/>
      </c>
      <c r="L193" s="199"/>
      <c r="M193" s="199"/>
      <c r="N193" s="199"/>
      <c r="O193" s="199"/>
      <c r="P193" s="199"/>
      <c r="Q193" s="199"/>
      <c r="R193" s="193" t="str">
        <f t="shared" si="39"/>
        <v/>
      </c>
      <c r="S193" s="199"/>
      <c r="T193" s="199"/>
      <c r="U193" s="199"/>
      <c r="V193" s="199"/>
      <c r="W193" s="199"/>
      <c r="X193" s="199"/>
      <c r="Y193" s="193" t="str">
        <f t="shared" si="40"/>
        <v/>
      </c>
      <c r="Z193" s="199"/>
      <c r="AA193" s="199"/>
      <c r="AB193" s="199"/>
      <c r="AC193" s="199"/>
      <c r="AD193" s="199"/>
      <c r="AE193" s="199"/>
      <c r="AF193" s="193" t="str">
        <f t="shared" si="41"/>
        <v/>
      </c>
      <c r="AG193" s="199"/>
      <c r="AH193" s="199"/>
      <c r="AI193" s="199"/>
      <c r="AJ193" s="199"/>
      <c r="AK193" s="199"/>
      <c r="AL193" s="199"/>
      <c r="AM193" s="193" t="str">
        <f t="shared" si="42"/>
        <v/>
      </c>
      <c r="AN193" s="199"/>
      <c r="AO193" s="199"/>
      <c r="AP193" s="199"/>
      <c r="AQ193" s="199"/>
      <c r="AR193" s="199"/>
      <c r="AS193" s="199"/>
      <c r="AT193" s="193" t="str">
        <f t="shared" si="43"/>
        <v/>
      </c>
      <c r="AU193" s="199"/>
      <c r="AV193" s="199"/>
      <c r="AW193" s="199"/>
      <c r="AX193" s="199"/>
      <c r="AY193" s="199"/>
      <c r="AZ193" s="199"/>
      <c r="BA193" s="193" t="str">
        <f t="shared" si="44"/>
        <v/>
      </c>
      <c r="BB193" s="199"/>
      <c r="BC193" s="199"/>
      <c r="BD193" s="199"/>
      <c r="BE193" s="199"/>
      <c r="BF193" s="199"/>
      <c r="BG193" s="199"/>
      <c r="BH193" s="193" t="str">
        <f t="shared" si="45"/>
        <v/>
      </c>
      <c r="BI193" s="199"/>
      <c r="BJ193" s="199"/>
      <c r="BK193" s="199"/>
      <c r="BL193" s="199"/>
      <c r="BM193" s="199"/>
      <c r="BN193" s="199"/>
      <c r="BO193" s="193" t="str">
        <f t="shared" si="46"/>
        <v/>
      </c>
      <c r="BP193" s="199"/>
      <c r="BQ193" s="199"/>
      <c r="BR193" s="199"/>
      <c r="BS193" s="199"/>
      <c r="BT193" s="199"/>
      <c r="BU193" s="199"/>
      <c r="BV193" s="193" t="str">
        <f t="shared" si="47"/>
        <v/>
      </c>
      <c r="BW193" s="199"/>
      <c r="BX193" s="199"/>
      <c r="BY193" s="199"/>
      <c r="BZ193" s="199"/>
      <c r="CA193" s="199"/>
      <c r="CB193" s="199"/>
      <c r="CC193" s="193" t="str">
        <f t="shared" si="48"/>
        <v/>
      </c>
      <c r="CD193" s="199"/>
      <c r="CE193" s="199"/>
      <c r="CF193" s="199"/>
      <c r="CG193" s="199"/>
      <c r="CH193" s="199"/>
      <c r="CI193" s="199"/>
      <c r="CJ193" s="193" t="str">
        <f t="shared" si="49"/>
        <v/>
      </c>
      <c r="CK193" s="199"/>
      <c r="CL193" s="199"/>
      <c r="CM193" s="199"/>
      <c r="CN193" s="199"/>
      <c r="CO193" s="199"/>
      <c r="CP193" s="199"/>
      <c r="CQ193" s="193" t="str">
        <f t="shared" si="50"/>
        <v/>
      </c>
      <c r="CR193" s="199"/>
      <c r="CS193" s="199"/>
      <c r="CT193" s="199"/>
      <c r="CU193" s="199"/>
      <c r="CV193" s="199"/>
      <c r="CW193" s="199"/>
      <c r="CX193" s="193" t="str">
        <f t="shared" si="51"/>
        <v/>
      </c>
      <c r="CY193" s="199"/>
      <c r="CZ193" s="199"/>
      <c r="DA193" s="199"/>
      <c r="DB193" s="199"/>
      <c r="DC193" s="199"/>
      <c r="DD193" s="199"/>
      <c r="DE193" s="193" t="str">
        <f t="shared" si="52"/>
        <v/>
      </c>
      <c r="DF193" s="199"/>
      <c r="DG193" s="199"/>
      <c r="DH193" s="199"/>
      <c r="DI193" s="199"/>
      <c r="DJ193" s="199"/>
      <c r="DK193" s="199"/>
      <c r="DL193" s="193" t="str">
        <f t="shared" si="53"/>
        <v/>
      </c>
      <c r="DM193" s="199"/>
      <c r="DN193" s="199"/>
      <c r="DO193" s="199"/>
      <c r="DP193" s="199"/>
      <c r="DQ193" s="199"/>
      <c r="DR193" s="199"/>
      <c r="DS193" s="193" t="str">
        <f t="shared" si="54"/>
        <v/>
      </c>
      <c r="DT193" s="194" t="str">
        <f t="shared" si="55"/>
        <v/>
      </c>
      <c r="DU193" s="195" t="str">
        <f t="shared" si="56"/>
        <v/>
      </c>
      <c r="DV193" s="196" t="str">
        <f>IF(OR(C193="",E193=""),"",RANK(DT193,$DT$9:$DT$408)+COUNTIF(DT$9:DT193,DT193)-1)</f>
        <v/>
      </c>
      <c r="DW193" s="173"/>
    </row>
    <row r="194" spans="1:127" ht="20.100000000000001" customHeight="1">
      <c r="A194" s="173"/>
      <c r="B194" s="190" t="str">
        <f>BIODATA_SISWA!B195</f>
        <v/>
      </c>
      <c r="C194" s="191" t="str">
        <f>IF(BIODATA_SISWA!C195="","",BIODATA_SISWA!C195)</f>
        <v/>
      </c>
      <c r="D194" s="191" t="str">
        <f>IF(BIODATA_SISWA!L195="","",BIODATA_SISWA!L195)</f>
        <v/>
      </c>
      <c r="E194" s="199"/>
      <c r="F194" s="199"/>
      <c r="G194" s="199"/>
      <c r="H194" s="199"/>
      <c r="I194" s="199"/>
      <c r="J194" s="199"/>
      <c r="K194" s="193" t="str">
        <f t="shared" si="38"/>
        <v/>
      </c>
      <c r="L194" s="199"/>
      <c r="M194" s="199"/>
      <c r="N194" s="199"/>
      <c r="O194" s="199"/>
      <c r="P194" s="199"/>
      <c r="Q194" s="199"/>
      <c r="R194" s="193" t="str">
        <f t="shared" si="39"/>
        <v/>
      </c>
      <c r="S194" s="199"/>
      <c r="T194" s="199"/>
      <c r="U194" s="199"/>
      <c r="V194" s="199"/>
      <c r="W194" s="199"/>
      <c r="X194" s="199"/>
      <c r="Y194" s="193" t="str">
        <f t="shared" si="40"/>
        <v/>
      </c>
      <c r="Z194" s="199"/>
      <c r="AA194" s="199"/>
      <c r="AB194" s="199"/>
      <c r="AC194" s="199"/>
      <c r="AD194" s="199"/>
      <c r="AE194" s="199"/>
      <c r="AF194" s="193" t="str">
        <f t="shared" si="41"/>
        <v/>
      </c>
      <c r="AG194" s="199"/>
      <c r="AH194" s="199"/>
      <c r="AI194" s="199"/>
      <c r="AJ194" s="199"/>
      <c r="AK194" s="199"/>
      <c r="AL194" s="199"/>
      <c r="AM194" s="193" t="str">
        <f t="shared" si="42"/>
        <v/>
      </c>
      <c r="AN194" s="199"/>
      <c r="AO194" s="199"/>
      <c r="AP194" s="199"/>
      <c r="AQ194" s="199"/>
      <c r="AR194" s="199"/>
      <c r="AS194" s="199"/>
      <c r="AT194" s="193" t="str">
        <f t="shared" si="43"/>
        <v/>
      </c>
      <c r="AU194" s="199"/>
      <c r="AV194" s="199"/>
      <c r="AW194" s="199"/>
      <c r="AX194" s="199"/>
      <c r="AY194" s="199"/>
      <c r="AZ194" s="199"/>
      <c r="BA194" s="193" t="str">
        <f t="shared" si="44"/>
        <v/>
      </c>
      <c r="BB194" s="199"/>
      <c r="BC194" s="199"/>
      <c r="BD194" s="199"/>
      <c r="BE194" s="199"/>
      <c r="BF194" s="199"/>
      <c r="BG194" s="199"/>
      <c r="BH194" s="193" t="str">
        <f t="shared" si="45"/>
        <v/>
      </c>
      <c r="BI194" s="199"/>
      <c r="BJ194" s="199"/>
      <c r="BK194" s="199"/>
      <c r="BL194" s="199"/>
      <c r="BM194" s="199"/>
      <c r="BN194" s="199"/>
      <c r="BO194" s="193" t="str">
        <f t="shared" si="46"/>
        <v/>
      </c>
      <c r="BP194" s="199"/>
      <c r="BQ194" s="199"/>
      <c r="BR194" s="199"/>
      <c r="BS194" s="199"/>
      <c r="BT194" s="199"/>
      <c r="BU194" s="199"/>
      <c r="BV194" s="193" t="str">
        <f t="shared" si="47"/>
        <v/>
      </c>
      <c r="BW194" s="199"/>
      <c r="BX194" s="199"/>
      <c r="BY194" s="199"/>
      <c r="BZ194" s="199"/>
      <c r="CA194" s="199"/>
      <c r="CB194" s="199"/>
      <c r="CC194" s="193" t="str">
        <f t="shared" si="48"/>
        <v/>
      </c>
      <c r="CD194" s="199"/>
      <c r="CE194" s="199"/>
      <c r="CF194" s="199"/>
      <c r="CG194" s="199"/>
      <c r="CH194" s="199"/>
      <c r="CI194" s="199"/>
      <c r="CJ194" s="193" t="str">
        <f t="shared" si="49"/>
        <v/>
      </c>
      <c r="CK194" s="199"/>
      <c r="CL194" s="199"/>
      <c r="CM194" s="199"/>
      <c r="CN194" s="199"/>
      <c r="CO194" s="199"/>
      <c r="CP194" s="199"/>
      <c r="CQ194" s="193" t="str">
        <f t="shared" si="50"/>
        <v/>
      </c>
      <c r="CR194" s="199"/>
      <c r="CS194" s="199"/>
      <c r="CT194" s="199"/>
      <c r="CU194" s="199"/>
      <c r="CV194" s="199"/>
      <c r="CW194" s="199"/>
      <c r="CX194" s="193" t="str">
        <f t="shared" si="51"/>
        <v/>
      </c>
      <c r="CY194" s="199"/>
      <c r="CZ194" s="199"/>
      <c r="DA194" s="199"/>
      <c r="DB194" s="199"/>
      <c r="DC194" s="199"/>
      <c r="DD194" s="199"/>
      <c r="DE194" s="193" t="str">
        <f t="shared" si="52"/>
        <v/>
      </c>
      <c r="DF194" s="199"/>
      <c r="DG194" s="199"/>
      <c r="DH194" s="199"/>
      <c r="DI194" s="199"/>
      <c r="DJ194" s="199"/>
      <c r="DK194" s="199"/>
      <c r="DL194" s="193" t="str">
        <f t="shared" si="53"/>
        <v/>
      </c>
      <c r="DM194" s="199"/>
      <c r="DN194" s="199"/>
      <c r="DO194" s="199"/>
      <c r="DP194" s="199"/>
      <c r="DQ194" s="199"/>
      <c r="DR194" s="199"/>
      <c r="DS194" s="193" t="str">
        <f t="shared" si="54"/>
        <v/>
      </c>
      <c r="DT194" s="194" t="str">
        <f t="shared" si="55"/>
        <v/>
      </c>
      <c r="DU194" s="195" t="str">
        <f t="shared" si="56"/>
        <v/>
      </c>
      <c r="DV194" s="196" t="str">
        <f>IF(OR(C194="",E194=""),"",RANK(DT194,$DT$9:$DT$408)+COUNTIF(DT$9:DT194,DT194)-1)</f>
        <v/>
      </c>
      <c r="DW194" s="173"/>
    </row>
    <row r="195" spans="1:127" ht="20.100000000000001" customHeight="1">
      <c r="A195" s="173"/>
      <c r="B195" s="190" t="str">
        <f>BIODATA_SISWA!B196</f>
        <v/>
      </c>
      <c r="C195" s="191" t="str">
        <f>IF(BIODATA_SISWA!C196="","",BIODATA_SISWA!C196)</f>
        <v/>
      </c>
      <c r="D195" s="191" t="str">
        <f>IF(BIODATA_SISWA!L196="","",BIODATA_SISWA!L196)</f>
        <v/>
      </c>
      <c r="E195" s="199"/>
      <c r="F195" s="199"/>
      <c r="G195" s="199"/>
      <c r="H195" s="199"/>
      <c r="I195" s="199"/>
      <c r="J195" s="199"/>
      <c r="K195" s="193" t="str">
        <f t="shared" si="38"/>
        <v/>
      </c>
      <c r="L195" s="199"/>
      <c r="M195" s="199"/>
      <c r="N195" s="199"/>
      <c r="O195" s="199"/>
      <c r="P195" s="199"/>
      <c r="Q195" s="199"/>
      <c r="R195" s="193" t="str">
        <f t="shared" si="39"/>
        <v/>
      </c>
      <c r="S195" s="199"/>
      <c r="T195" s="199"/>
      <c r="U195" s="199"/>
      <c r="V195" s="199"/>
      <c r="W195" s="199"/>
      <c r="X195" s="199"/>
      <c r="Y195" s="193" t="str">
        <f t="shared" si="40"/>
        <v/>
      </c>
      <c r="Z195" s="199"/>
      <c r="AA195" s="199"/>
      <c r="AB195" s="199"/>
      <c r="AC195" s="199"/>
      <c r="AD195" s="199"/>
      <c r="AE195" s="199"/>
      <c r="AF195" s="193" t="str">
        <f t="shared" si="41"/>
        <v/>
      </c>
      <c r="AG195" s="199"/>
      <c r="AH195" s="199"/>
      <c r="AI195" s="199"/>
      <c r="AJ195" s="199"/>
      <c r="AK195" s="199"/>
      <c r="AL195" s="199"/>
      <c r="AM195" s="193" t="str">
        <f t="shared" si="42"/>
        <v/>
      </c>
      <c r="AN195" s="199"/>
      <c r="AO195" s="199"/>
      <c r="AP195" s="199"/>
      <c r="AQ195" s="199"/>
      <c r="AR195" s="199"/>
      <c r="AS195" s="199"/>
      <c r="AT195" s="193" t="str">
        <f t="shared" si="43"/>
        <v/>
      </c>
      <c r="AU195" s="199"/>
      <c r="AV195" s="199"/>
      <c r="AW195" s="199"/>
      <c r="AX195" s="199"/>
      <c r="AY195" s="199"/>
      <c r="AZ195" s="199"/>
      <c r="BA195" s="193" t="str">
        <f t="shared" si="44"/>
        <v/>
      </c>
      <c r="BB195" s="199"/>
      <c r="BC195" s="199"/>
      <c r="BD195" s="199"/>
      <c r="BE195" s="199"/>
      <c r="BF195" s="199"/>
      <c r="BG195" s="199"/>
      <c r="BH195" s="193" t="str">
        <f t="shared" si="45"/>
        <v/>
      </c>
      <c r="BI195" s="199"/>
      <c r="BJ195" s="199"/>
      <c r="BK195" s="199"/>
      <c r="BL195" s="199"/>
      <c r="BM195" s="199"/>
      <c r="BN195" s="199"/>
      <c r="BO195" s="193" t="str">
        <f t="shared" si="46"/>
        <v/>
      </c>
      <c r="BP195" s="199"/>
      <c r="BQ195" s="199"/>
      <c r="BR195" s="199"/>
      <c r="BS195" s="199"/>
      <c r="BT195" s="199"/>
      <c r="BU195" s="199"/>
      <c r="BV195" s="193" t="str">
        <f t="shared" si="47"/>
        <v/>
      </c>
      <c r="BW195" s="199"/>
      <c r="BX195" s="199"/>
      <c r="BY195" s="199"/>
      <c r="BZ195" s="199"/>
      <c r="CA195" s="199"/>
      <c r="CB195" s="199"/>
      <c r="CC195" s="193" t="str">
        <f t="shared" si="48"/>
        <v/>
      </c>
      <c r="CD195" s="199"/>
      <c r="CE195" s="199"/>
      <c r="CF195" s="199"/>
      <c r="CG195" s="199"/>
      <c r="CH195" s="199"/>
      <c r="CI195" s="199"/>
      <c r="CJ195" s="193" t="str">
        <f t="shared" si="49"/>
        <v/>
      </c>
      <c r="CK195" s="199"/>
      <c r="CL195" s="199"/>
      <c r="CM195" s="199"/>
      <c r="CN195" s="199"/>
      <c r="CO195" s="199"/>
      <c r="CP195" s="199"/>
      <c r="CQ195" s="193" t="str">
        <f t="shared" si="50"/>
        <v/>
      </c>
      <c r="CR195" s="199"/>
      <c r="CS195" s="199"/>
      <c r="CT195" s="199"/>
      <c r="CU195" s="199"/>
      <c r="CV195" s="199"/>
      <c r="CW195" s="199"/>
      <c r="CX195" s="193" t="str">
        <f t="shared" si="51"/>
        <v/>
      </c>
      <c r="CY195" s="199"/>
      <c r="CZ195" s="199"/>
      <c r="DA195" s="199"/>
      <c r="DB195" s="199"/>
      <c r="DC195" s="199"/>
      <c r="DD195" s="199"/>
      <c r="DE195" s="193" t="str">
        <f t="shared" si="52"/>
        <v/>
      </c>
      <c r="DF195" s="199"/>
      <c r="DG195" s="199"/>
      <c r="DH195" s="199"/>
      <c r="DI195" s="199"/>
      <c r="DJ195" s="199"/>
      <c r="DK195" s="199"/>
      <c r="DL195" s="193" t="str">
        <f t="shared" si="53"/>
        <v/>
      </c>
      <c r="DM195" s="199"/>
      <c r="DN195" s="199"/>
      <c r="DO195" s="199"/>
      <c r="DP195" s="199"/>
      <c r="DQ195" s="199"/>
      <c r="DR195" s="199"/>
      <c r="DS195" s="193" t="str">
        <f t="shared" si="54"/>
        <v/>
      </c>
      <c r="DT195" s="194" t="str">
        <f t="shared" si="55"/>
        <v/>
      </c>
      <c r="DU195" s="195" t="str">
        <f t="shared" si="56"/>
        <v/>
      </c>
      <c r="DV195" s="196" t="str">
        <f>IF(OR(C195="",E195=""),"",RANK(DT195,$DT$9:$DT$408)+COUNTIF(DT$9:DT195,DT195)-1)</f>
        <v/>
      </c>
      <c r="DW195" s="173"/>
    </row>
    <row r="196" spans="1:127" ht="20.100000000000001" customHeight="1">
      <c r="A196" s="173"/>
      <c r="B196" s="190" t="str">
        <f>BIODATA_SISWA!B197</f>
        <v/>
      </c>
      <c r="C196" s="191" t="str">
        <f>IF(BIODATA_SISWA!C197="","",BIODATA_SISWA!C197)</f>
        <v/>
      </c>
      <c r="D196" s="191" t="str">
        <f>IF(BIODATA_SISWA!L197="","",BIODATA_SISWA!L197)</f>
        <v/>
      </c>
      <c r="E196" s="199"/>
      <c r="F196" s="199"/>
      <c r="G196" s="199"/>
      <c r="H196" s="199"/>
      <c r="I196" s="199"/>
      <c r="J196" s="199"/>
      <c r="K196" s="193" t="str">
        <f t="shared" si="38"/>
        <v/>
      </c>
      <c r="L196" s="199"/>
      <c r="M196" s="199"/>
      <c r="N196" s="199"/>
      <c r="O196" s="199"/>
      <c r="P196" s="199"/>
      <c r="Q196" s="199"/>
      <c r="R196" s="193" t="str">
        <f t="shared" si="39"/>
        <v/>
      </c>
      <c r="S196" s="199"/>
      <c r="T196" s="199"/>
      <c r="U196" s="199"/>
      <c r="V196" s="199"/>
      <c r="W196" s="199"/>
      <c r="X196" s="199"/>
      <c r="Y196" s="193" t="str">
        <f t="shared" si="40"/>
        <v/>
      </c>
      <c r="Z196" s="199"/>
      <c r="AA196" s="199"/>
      <c r="AB196" s="199"/>
      <c r="AC196" s="199"/>
      <c r="AD196" s="199"/>
      <c r="AE196" s="199"/>
      <c r="AF196" s="193" t="str">
        <f t="shared" si="41"/>
        <v/>
      </c>
      <c r="AG196" s="199"/>
      <c r="AH196" s="199"/>
      <c r="AI196" s="199"/>
      <c r="AJ196" s="199"/>
      <c r="AK196" s="199"/>
      <c r="AL196" s="199"/>
      <c r="AM196" s="193" t="str">
        <f t="shared" si="42"/>
        <v/>
      </c>
      <c r="AN196" s="199"/>
      <c r="AO196" s="199"/>
      <c r="AP196" s="199"/>
      <c r="AQ196" s="199"/>
      <c r="AR196" s="199"/>
      <c r="AS196" s="199"/>
      <c r="AT196" s="193" t="str">
        <f t="shared" si="43"/>
        <v/>
      </c>
      <c r="AU196" s="199"/>
      <c r="AV196" s="199"/>
      <c r="AW196" s="199"/>
      <c r="AX196" s="199"/>
      <c r="AY196" s="199"/>
      <c r="AZ196" s="199"/>
      <c r="BA196" s="193" t="str">
        <f t="shared" si="44"/>
        <v/>
      </c>
      <c r="BB196" s="199"/>
      <c r="BC196" s="199"/>
      <c r="BD196" s="199"/>
      <c r="BE196" s="199"/>
      <c r="BF196" s="199"/>
      <c r="BG196" s="199"/>
      <c r="BH196" s="193" t="str">
        <f t="shared" si="45"/>
        <v/>
      </c>
      <c r="BI196" s="199"/>
      <c r="BJ196" s="199"/>
      <c r="BK196" s="199"/>
      <c r="BL196" s="199"/>
      <c r="BM196" s="199"/>
      <c r="BN196" s="199"/>
      <c r="BO196" s="193" t="str">
        <f t="shared" si="46"/>
        <v/>
      </c>
      <c r="BP196" s="199"/>
      <c r="BQ196" s="199"/>
      <c r="BR196" s="199"/>
      <c r="BS196" s="199"/>
      <c r="BT196" s="199"/>
      <c r="BU196" s="199"/>
      <c r="BV196" s="193" t="str">
        <f t="shared" si="47"/>
        <v/>
      </c>
      <c r="BW196" s="199"/>
      <c r="BX196" s="199"/>
      <c r="BY196" s="199"/>
      <c r="BZ196" s="199"/>
      <c r="CA196" s="199"/>
      <c r="CB196" s="199"/>
      <c r="CC196" s="193" t="str">
        <f t="shared" si="48"/>
        <v/>
      </c>
      <c r="CD196" s="199"/>
      <c r="CE196" s="199"/>
      <c r="CF196" s="199"/>
      <c r="CG196" s="199"/>
      <c r="CH196" s="199"/>
      <c r="CI196" s="199"/>
      <c r="CJ196" s="193" t="str">
        <f t="shared" si="49"/>
        <v/>
      </c>
      <c r="CK196" s="199"/>
      <c r="CL196" s="199"/>
      <c r="CM196" s="199"/>
      <c r="CN196" s="199"/>
      <c r="CO196" s="199"/>
      <c r="CP196" s="199"/>
      <c r="CQ196" s="193" t="str">
        <f t="shared" si="50"/>
        <v/>
      </c>
      <c r="CR196" s="199"/>
      <c r="CS196" s="199"/>
      <c r="CT196" s="199"/>
      <c r="CU196" s="199"/>
      <c r="CV196" s="199"/>
      <c r="CW196" s="199"/>
      <c r="CX196" s="193" t="str">
        <f t="shared" si="51"/>
        <v/>
      </c>
      <c r="CY196" s="199"/>
      <c r="CZ196" s="199"/>
      <c r="DA196" s="199"/>
      <c r="DB196" s="199"/>
      <c r="DC196" s="199"/>
      <c r="DD196" s="199"/>
      <c r="DE196" s="193" t="str">
        <f t="shared" si="52"/>
        <v/>
      </c>
      <c r="DF196" s="199"/>
      <c r="DG196" s="199"/>
      <c r="DH196" s="199"/>
      <c r="DI196" s="199"/>
      <c r="DJ196" s="199"/>
      <c r="DK196" s="199"/>
      <c r="DL196" s="193" t="str">
        <f t="shared" si="53"/>
        <v/>
      </c>
      <c r="DM196" s="199"/>
      <c r="DN196" s="199"/>
      <c r="DO196" s="199"/>
      <c r="DP196" s="199"/>
      <c r="DQ196" s="199"/>
      <c r="DR196" s="199"/>
      <c r="DS196" s="193" t="str">
        <f t="shared" si="54"/>
        <v/>
      </c>
      <c r="DT196" s="194" t="str">
        <f t="shared" si="55"/>
        <v/>
      </c>
      <c r="DU196" s="195" t="str">
        <f t="shared" si="56"/>
        <v/>
      </c>
      <c r="DV196" s="196" t="str">
        <f>IF(OR(C196="",E196=""),"",RANK(DT196,$DT$9:$DT$408)+COUNTIF(DT$9:DT196,DT196)-1)</f>
        <v/>
      </c>
      <c r="DW196" s="173"/>
    </row>
    <row r="197" spans="1:127" ht="20.100000000000001" customHeight="1">
      <c r="A197" s="173"/>
      <c r="B197" s="190" t="str">
        <f>BIODATA_SISWA!B198</f>
        <v/>
      </c>
      <c r="C197" s="191" t="str">
        <f>IF(BIODATA_SISWA!C198="","",BIODATA_SISWA!C198)</f>
        <v/>
      </c>
      <c r="D197" s="191" t="str">
        <f>IF(BIODATA_SISWA!L198="","",BIODATA_SISWA!L198)</f>
        <v/>
      </c>
      <c r="E197" s="199"/>
      <c r="F197" s="199"/>
      <c r="G197" s="199"/>
      <c r="H197" s="199"/>
      <c r="I197" s="199"/>
      <c r="J197" s="199"/>
      <c r="K197" s="193" t="str">
        <f t="shared" si="38"/>
        <v/>
      </c>
      <c r="L197" s="199"/>
      <c r="M197" s="199"/>
      <c r="N197" s="199"/>
      <c r="O197" s="199"/>
      <c r="P197" s="199"/>
      <c r="Q197" s="199"/>
      <c r="R197" s="193" t="str">
        <f t="shared" si="39"/>
        <v/>
      </c>
      <c r="S197" s="199"/>
      <c r="T197" s="199"/>
      <c r="U197" s="199"/>
      <c r="V197" s="199"/>
      <c r="W197" s="199"/>
      <c r="X197" s="199"/>
      <c r="Y197" s="193" t="str">
        <f t="shared" si="40"/>
        <v/>
      </c>
      <c r="Z197" s="199"/>
      <c r="AA197" s="199"/>
      <c r="AB197" s="199"/>
      <c r="AC197" s="199"/>
      <c r="AD197" s="199"/>
      <c r="AE197" s="199"/>
      <c r="AF197" s="193" t="str">
        <f t="shared" si="41"/>
        <v/>
      </c>
      <c r="AG197" s="199"/>
      <c r="AH197" s="199"/>
      <c r="AI197" s="199"/>
      <c r="AJ197" s="199"/>
      <c r="AK197" s="199"/>
      <c r="AL197" s="199"/>
      <c r="AM197" s="193" t="str">
        <f t="shared" si="42"/>
        <v/>
      </c>
      <c r="AN197" s="199"/>
      <c r="AO197" s="199"/>
      <c r="AP197" s="199"/>
      <c r="AQ197" s="199"/>
      <c r="AR197" s="199"/>
      <c r="AS197" s="199"/>
      <c r="AT197" s="193" t="str">
        <f t="shared" si="43"/>
        <v/>
      </c>
      <c r="AU197" s="199"/>
      <c r="AV197" s="199"/>
      <c r="AW197" s="199"/>
      <c r="AX197" s="199"/>
      <c r="AY197" s="199"/>
      <c r="AZ197" s="199"/>
      <c r="BA197" s="193" t="str">
        <f t="shared" si="44"/>
        <v/>
      </c>
      <c r="BB197" s="199"/>
      <c r="BC197" s="199"/>
      <c r="BD197" s="199"/>
      <c r="BE197" s="199"/>
      <c r="BF197" s="199"/>
      <c r="BG197" s="199"/>
      <c r="BH197" s="193" t="str">
        <f t="shared" si="45"/>
        <v/>
      </c>
      <c r="BI197" s="199"/>
      <c r="BJ197" s="199"/>
      <c r="BK197" s="199"/>
      <c r="BL197" s="199"/>
      <c r="BM197" s="199"/>
      <c r="BN197" s="199"/>
      <c r="BO197" s="193" t="str">
        <f t="shared" si="46"/>
        <v/>
      </c>
      <c r="BP197" s="199"/>
      <c r="BQ197" s="199"/>
      <c r="BR197" s="199"/>
      <c r="BS197" s="199"/>
      <c r="BT197" s="199"/>
      <c r="BU197" s="199"/>
      <c r="BV197" s="193" t="str">
        <f t="shared" si="47"/>
        <v/>
      </c>
      <c r="BW197" s="199"/>
      <c r="BX197" s="199"/>
      <c r="BY197" s="199"/>
      <c r="BZ197" s="199"/>
      <c r="CA197" s="199"/>
      <c r="CB197" s="199"/>
      <c r="CC197" s="193" t="str">
        <f t="shared" si="48"/>
        <v/>
      </c>
      <c r="CD197" s="199"/>
      <c r="CE197" s="199"/>
      <c r="CF197" s="199"/>
      <c r="CG197" s="199"/>
      <c r="CH197" s="199"/>
      <c r="CI197" s="199"/>
      <c r="CJ197" s="193" t="str">
        <f t="shared" si="49"/>
        <v/>
      </c>
      <c r="CK197" s="199"/>
      <c r="CL197" s="199"/>
      <c r="CM197" s="199"/>
      <c r="CN197" s="199"/>
      <c r="CO197" s="199"/>
      <c r="CP197" s="199"/>
      <c r="CQ197" s="193" t="str">
        <f t="shared" si="50"/>
        <v/>
      </c>
      <c r="CR197" s="199"/>
      <c r="CS197" s="199"/>
      <c r="CT197" s="199"/>
      <c r="CU197" s="199"/>
      <c r="CV197" s="199"/>
      <c r="CW197" s="199"/>
      <c r="CX197" s="193" t="str">
        <f t="shared" si="51"/>
        <v/>
      </c>
      <c r="CY197" s="199"/>
      <c r="CZ197" s="199"/>
      <c r="DA197" s="199"/>
      <c r="DB197" s="199"/>
      <c r="DC197" s="199"/>
      <c r="DD197" s="199"/>
      <c r="DE197" s="193" t="str">
        <f t="shared" si="52"/>
        <v/>
      </c>
      <c r="DF197" s="199"/>
      <c r="DG197" s="199"/>
      <c r="DH197" s="199"/>
      <c r="DI197" s="199"/>
      <c r="DJ197" s="199"/>
      <c r="DK197" s="199"/>
      <c r="DL197" s="193" t="str">
        <f t="shared" si="53"/>
        <v/>
      </c>
      <c r="DM197" s="199"/>
      <c r="DN197" s="199"/>
      <c r="DO197" s="199"/>
      <c r="DP197" s="199"/>
      <c r="DQ197" s="199"/>
      <c r="DR197" s="199"/>
      <c r="DS197" s="193" t="str">
        <f t="shared" si="54"/>
        <v/>
      </c>
      <c r="DT197" s="194" t="str">
        <f t="shared" si="55"/>
        <v/>
      </c>
      <c r="DU197" s="195" t="str">
        <f t="shared" si="56"/>
        <v/>
      </c>
      <c r="DV197" s="196" t="str">
        <f>IF(OR(C197="",E197=""),"",RANK(DT197,$DT$9:$DT$408)+COUNTIF(DT$9:DT197,DT197)-1)</f>
        <v/>
      </c>
      <c r="DW197" s="173"/>
    </row>
    <row r="198" spans="1:127" ht="20.100000000000001" customHeight="1">
      <c r="A198" s="173"/>
      <c r="B198" s="190" t="str">
        <f>BIODATA_SISWA!B199</f>
        <v/>
      </c>
      <c r="C198" s="191" t="str">
        <f>IF(BIODATA_SISWA!C199="","",BIODATA_SISWA!C199)</f>
        <v/>
      </c>
      <c r="D198" s="191" t="str">
        <f>IF(BIODATA_SISWA!L199="","",BIODATA_SISWA!L199)</f>
        <v/>
      </c>
      <c r="E198" s="199"/>
      <c r="F198" s="199"/>
      <c r="G198" s="199"/>
      <c r="H198" s="199"/>
      <c r="I198" s="199"/>
      <c r="J198" s="199"/>
      <c r="K198" s="193" t="str">
        <f t="shared" si="38"/>
        <v/>
      </c>
      <c r="L198" s="199"/>
      <c r="M198" s="199"/>
      <c r="N198" s="199"/>
      <c r="O198" s="199"/>
      <c r="P198" s="199"/>
      <c r="Q198" s="199"/>
      <c r="R198" s="193" t="str">
        <f t="shared" si="39"/>
        <v/>
      </c>
      <c r="S198" s="199"/>
      <c r="T198" s="199"/>
      <c r="U198" s="199"/>
      <c r="V198" s="199"/>
      <c r="W198" s="199"/>
      <c r="X198" s="199"/>
      <c r="Y198" s="193" t="str">
        <f t="shared" si="40"/>
        <v/>
      </c>
      <c r="Z198" s="199"/>
      <c r="AA198" s="199"/>
      <c r="AB198" s="199"/>
      <c r="AC198" s="199"/>
      <c r="AD198" s="199"/>
      <c r="AE198" s="199"/>
      <c r="AF198" s="193" t="str">
        <f t="shared" si="41"/>
        <v/>
      </c>
      <c r="AG198" s="199"/>
      <c r="AH198" s="199"/>
      <c r="AI198" s="199"/>
      <c r="AJ198" s="199"/>
      <c r="AK198" s="199"/>
      <c r="AL198" s="199"/>
      <c r="AM198" s="193" t="str">
        <f t="shared" si="42"/>
        <v/>
      </c>
      <c r="AN198" s="199"/>
      <c r="AO198" s="199"/>
      <c r="AP198" s="199"/>
      <c r="AQ198" s="199"/>
      <c r="AR198" s="199"/>
      <c r="AS198" s="199"/>
      <c r="AT198" s="193" t="str">
        <f t="shared" si="43"/>
        <v/>
      </c>
      <c r="AU198" s="199"/>
      <c r="AV198" s="199"/>
      <c r="AW198" s="199"/>
      <c r="AX198" s="199"/>
      <c r="AY198" s="199"/>
      <c r="AZ198" s="199"/>
      <c r="BA198" s="193" t="str">
        <f t="shared" si="44"/>
        <v/>
      </c>
      <c r="BB198" s="199"/>
      <c r="BC198" s="199"/>
      <c r="BD198" s="199"/>
      <c r="BE198" s="199"/>
      <c r="BF198" s="199"/>
      <c r="BG198" s="199"/>
      <c r="BH198" s="193" t="str">
        <f t="shared" si="45"/>
        <v/>
      </c>
      <c r="BI198" s="199"/>
      <c r="BJ198" s="199"/>
      <c r="BK198" s="199"/>
      <c r="BL198" s="199"/>
      <c r="BM198" s="199"/>
      <c r="BN198" s="199"/>
      <c r="BO198" s="193" t="str">
        <f t="shared" si="46"/>
        <v/>
      </c>
      <c r="BP198" s="199"/>
      <c r="BQ198" s="199"/>
      <c r="BR198" s="199"/>
      <c r="BS198" s="199"/>
      <c r="BT198" s="199"/>
      <c r="BU198" s="199"/>
      <c r="BV198" s="193" t="str">
        <f t="shared" si="47"/>
        <v/>
      </c>
      <c r="BW198" s="199"/>
      <c r="BX198" s="199"/>
      <c r="BY198" s="199"/>
      <c r="BZ198" s="199"/>
      <c r="CA198" s="199"/>
      <c r="CB198" s="199"/>
      <c r="CC198" s="193" t="str">
        <f t="shared" si="48"/>
        <v/>
      </c>
      <c r="CD198" s="199"/>
      <c r="CE198" s="199"/>
      <c r="CF198" s="199"/>
      <c r="CG198" s="199"/>
      <c r="CH198" s="199"/>
      <c r="CI198" s="199"/>
      <c r="CJ198" s="193" t="str">
        <f t="shared" si="49"/>
        <v/>
      </c>
      <c r="CK198" s="199"/>
      <c r="CL198" s="199"/>
      <c r="CM198" s="199"/>
      <c r="CN198" s="199"/>
      <c r="CO198" s="199"/>
      <c r="CP198" s="199"/>
      <c r="CQ198" s="193" t="str">
        <f t="shared" si="50"/>
        <v/>
      </c>
      <c r="CR198" s="199"/>
      <c r="CS198" s="199"/>
      <c r="CT198" s="199"/>
      <c r="CU198" s="199"/>
      <c r="CV198" s="199"/>
      <c r="CW198" s="199"/>
      <c r="CX198" s="193" t="str">
        <f t="shared" si="51"/>
        <v/>
      </c>
      <c r="CY198" s="199"/>
      <c r="CZ198" s="199"/>
      <c r="DA198" s="199"/>
      <c r="DB198" s="199"/>
      <c r="DC198" s="199"/>
      <c r="DD198" s="199"/>
      <c r="DE198" s="193" t="str">
        <f t="shared" si="52"/>
        <v/>
      </c>
      <c r="DF198" s="199"/>
      <c r="DG198" s="199"/>
      <c r="DH198" s="199"/>
      <c r="DI198" s="199"/>
      <c r="DJ198" s="199"/>
      <c r="DK198" s="199"/>
      <c r="DL198" s="193" t="str">
        <f t="shared" si="53"/>
        <v/>
      </c>
      <c r="DM198" s="199"/>
      <c r="DN198" s="199"/>
      <c r="DO198" s="199"/>
      <c r="DP198" s="199"/>
      <c r="DQ198" s="199"/>
      <c r="DR198" s="199"/>
      <c r="DS198" s="193" t="str">
        <f t="shared" si="54"/>
        <v/>
      </c>
      <c r="DT198" s="194" t="str">
        <f t="shared" si="55"/>
        <v/>
      </c>
      <c r="DU198" s="195" t="str">
        <f t="shared" si="56"/>
        <v/>
      </c>
      <c r="DV198" s="196" t="str">
        <f>IF(OR(C198="",E198=""),"",RANK(DT198,$DT$9:$DT$408)+COUNTIF(DT$9:DT198,DT198)-1)</f>
        <v/>
      </c>
      <c r="DW198" s="173"/>
    </row>
    <row r="199" spans="1:127" ht="20.100000000000001" customHeight="1">
      <c r="A199" s="173"/>
      <c r="B199" s="190" t="str">
        <f>BIODATA_SISWA!B200</f>
        <v/>
      </c>
      <c r="C199" s="191" t="str">
        <f>IF(BIODATA_SISWA!C200="","",BIODATA_SISWA!C200)</f>
        <v/>
      </c>
      <c r="D199" s="191" t="str">
        <f>IF(BIODATA_SISWA!L200="","",BIODATA_SISWA!L200)</f>
        <v/>
      </c>
      <c r="E199" s="199"/>
      <c r="F199" s="199"/>
      <c r="G199" s="199"/>
      <c r="H199" s="199"/>
      <c r="I199" s="199"/>
      <c r="J199" s="199"/>
      <c r="K199" s="193" t="str">
        <f t="shared" si="38"/>
        <v/>
      </c>
      <c r="L199" s="199"/>
      <c r="M199" s="199"/>
      <c r="N199" s="199"/>
      <c r="O199" s="199"/>
      <c r="P199" s="199"/>
      <c r="Q199" s="199"/>
      <c r="R199" s="193" t="str">
        <f t="shared" si="39"/>
        <v/>
      </c>
      <c r="S199" s="199"/>
      <c r="T199" s="199"/>
      <c r="U199" s="199"/>
      <c r="V199" s="199"/>
      <c r="W199" s="199"/>
      <c r="X199" s="199"/>
      <c r="Y199" s="193" t="str">
        <f t="shared" si="40"/>
        <v/>
      </c>
      <c r="Z199" s="199"/>
      <c r="AA199" s="199"/>
      <c r="AB199" s="199"/>
      <c r="AC199" s="199"/>
      <c r="AD199" s="199"/>
      <c r="AE199" s="199"/>
      <c r="AF199" s="193" t="str">
        <f t="shared" si="41"/>
        <v/>
      </c>
      <c r="AG199" s="199"/>
      <c r="AH199" s="199"/>
      <c r="AI199" s="199"/>
      <c r="AJ199" s="199"/>
      <c r="AK199" s="199"/>
      <c r="AL199" s="199"/>
      <c r="AM199" s="193" t="str">
        <f t="shared" si="42"/>
        <v/>
      </c>
      <c r="AN199" s="199"/>
      <c r="AO199" s="199"/>
      <c r="AP199" s="199"/>
      <c r="AQ199" s="199"/>
      <c r="AR199" s="199"/>
      <c r="AS199" s="199"/>
      <c r="AT199" s="193" t="str">
        <f t="shared" si="43"/>
        <v/>
      </c>
      <c r="AU199" s="199"/>
      <c r="AV199" s="199"/>
      <c r="AW199" s="199"/>
      <c r="AX199" s="199"/>
      <c r="AY199" s="199"/>
      <c r="AZ199" s="199"/>
      <c r="BA199" s="193" t="str">
        <f t="shared" si="44"/>
        <v/>
      </c>
      <c r="BB199" s="199"/>
      <c r="BC199" s="199"/>
      <c r="BD199" s="199"/>
      <c r="BE199" s="199"/>
      <c r="BF199" s="199"/>
      <c r="BG199" s="199"/>
      <c r="BH199" s="193" t="str">
        <f t="shared" si="45"/>
        <v/>
      </c>
      <c r="BI199" s="199"/>
      <c r="BJ199" s="199"/>
      <c r="BK199" s="199"/>
      <c r="BL199" s="199"/>
      <c r="BM199" s="199"/>
      <c r="BN199" s="199"/>
      <c r="BO199" s="193" t="str">
        <f t="shared" si="46"/>
        <v/>
      </c>
      <c r="BP199" s="199"/>
      <c r="BQ199" s="199"/>
      <c r="BR199" s="199"/>
      <c r="BS199" s="199"/>
      <c r="BT199" s="199"/>
      <c r="BU199" s="199"/>
      <c r="BV199" s="193" t="str">
        <f t="shared" si="47"/>
        <v/>
      </c>
      <c r="BW199" s="199"/>
      <c r="BX199" s="199"/>
      <c r="BY199" s="199"/>
      <c r="BZ199" s="199"/>
      <c r="CA199" s="199"/>
      <c r="CB199" s="199"/>
      <c r="CC199" s="193" t="str">
        <f t="shared" si="48"/>
        <v/>
      </c>
      <c r="CD199" s="199"/>
      <c r="CE199" s="199"/>
      <c r="CF199" s="199"/>
      <c r="CG199" s="199"/>
      <c r="CH199" s="199"/>
      <c r="CI199" s="199"/>
      <c r="CJ199" s="193" t="str">
        <f t="shared" si="49"/>
        <v/>
      </c>
      <c r="CK199" s="199"/>
      <c r="CL199" s="199"/>
      <c r="CM199" s="199"/>
      <c r="CN199" s="199"/>
      <c r="CO199" s="199"/>
      <c r="CP199" s="199"/>
      <c r="CQ199" s="193" t="str">
        <f t="shared" si="50"/>
        <v/>
      </c>
      <c r="CR199" s="199"/>
      <c r="CS199" s="199"/>
      <c r="CT199" s="199"/>
      <c r="CU199" s="199"/>
      <c r="CV199" s="199"/>
      <c r="CW199" s="199"/>
      <c r="CX199" s="193" t="str">
        <f t="shared" si="51"/>
        <v/>
      </c>
      <c r="CY199" s="199"/>
      <c r="CZ199" s="199"/>
      <c r="DA199" s="199"/>
      <c r="DB199" s="199"/>
      <c r="DC199" s="199"/>
      <c r="DD199" s="199"/>
      <c r="DE199" s="193" t="str">
        <f t="shared" si="52"/>
        <v/>
      </c>
      <c r="DF199" s="199"/>
      <c r="DG199" s="199"/>
      <c r="DH199" s="199"/>
      <c r="DI199" s="199"/>
      <c r="DJ199" s="199"/>
      <c r="DK199" s="199"/>
      <c r="DL199" s="193" t="str">
        <f t="shared" si="53"/>
        <v/>
      </c>
      <c r="DM199" s="199"/>
      <c r="DN199" s="199"/>
      <c r="DO199" s="199"/>
      <c r="DP199" s="199"/>
      <c r="DQ199" s="199"/>
      <c r="DR199" s="199"/>
      <c r="DS199" s="193" t="str">
        <f t="shared" si="54"/>
        <v/>
      </c>
      <c r="DT199" s="194" t="str">
        <f t="shared" si="55"/>
        <v/>
      </c>
      <c r="DU199" s="195" t="str">
        <f t="shared" si="56"/>
        <v/>
      </c>
      <c r="DV199" s="196" t="str">
        <f>IF(OR(C199="",E199=""),"",RANK(DT199,$DT$9:$DT$408)+COUNTIF(DT$9:DT199,DT199)-1)</f>
        <v/>
      </c>
      <c r="DW199" s="173"/>
    </row>
    <row r="200" spans="1:127" ht="20.100000000000001" customHeight="1">
      <c r="A200" s="173"/>
      <c r="B200" s="190" t="str">
        <f>BIODATA_SISWA!B201</f>
        <v/>
      </c>
      <c r="C200" s="191" t="str">
        <f>IF(BIODATA_SISWA!C201="","",BIODATA_SISWA!C201)</f>
        <v/>
      </c>
      <c r="D200" s="191" t="str">
        <f>IF(BIODATA_SISWA!L201="","",BIODATA_SISWA!L201)</f>
        <v/>
      </c>
      <c r="E200" s="199"/>
      <c r="F200" s="199"/>
      <c r="G200" s="199"/>
      <c r="H200" s="199"/>
      <c r="I200" s="199"/>
      <c r="J200" s="199"/>
      <c r="K200" s="193" t="str">
        <f t="shared" si="38"/>
        <v/>
      </c>
      <c r="L200" s="199"/>
      <c r="M200" s="199"/>
      <c r="N200" s="199"/>
      <c r="O200" s="199"/>
      <c r="P200" s="199"/>
      <c r="Q200" s="199"/>
      <c r="R200" s="193" t="str">
        <f t="shared" si="39"/>
        <v/>
      </c>
      <c r="S200" s="199"/>
      <c r="T200" s="199"/>
      <c r="U200" s="199"/>
      <c r="V200" s="199"/>
      <c r="W200" s="199"/>
      <c r="X200" s="199"/>
      <c r="Y200" s="193" t="str">
        <f t="shared" si="40"/>
        <v/>
      </c>
      <c r="Z200" s="199"/>
      <c r="AA200" s="199"/>
      <c r="AB200" s="199"/>
      <c r="AC200" s="199"/>
      <c r="AD200" s="199"/>
      <c r="AE200" s="199"/>
      <c r="AF200" s="193" t="str">
        <f t="shared" si="41"/>
        <v/>
      </c>
      <c r="AG200" s="199"/>
      <c r="AH200" s="199"/>
      <c r="AI200" s="199"/>
      <c r="AJ200" s="199"/>
      <c r="AK200" s="199"/>
      <c r="AL200" s="199"/>
      <c r="AM200" s="193" t="str">
        <f t="shared" si="42"/>
        <v/>
      </c>
      <c r="AN200" s="199"/>
      <c r="AO200" s="199"/>
      <c r="AP200" s="199"/>
      <c r="AQ200" s="199"/>
      <c r="AR200" s="199"/>
      <c r="AS200" s="199"/>
      <c r="AT200" s="193" t="str">
        <f t="shared" si="43"/>
        <v/>
      </c>
      <c r="AU200" s="199"/>
      <c r="AV200" s="199"/>
      <c r="AW200" s="199"/>
      <c r="AX200" s="199"/>
      <c r="AY200" s="199"/>
      <c r="AZ200" s="199"/>
      <c r="BA200" s="193" t="str">
        <f t="shared" si="44"/>
        <v/>
      </c>
      <c r="BB200" s="199"/>
      <c r="BC200" s="199"/>
      <c r="BD200" s="199"/>
      <c r="BE200" s="199"/>
      <c r="BF200" s="199"/>
      <c r="BG200" s="199"/>
      <c r="BH200" s="193" t="str">
        <f t="shared" si="45"/>
        <v/>
      </c>
      <c r="BI200" s="199"/>
      <c r="BJ200" s="199"/>
      <c r="BK200" s="199"/>
      <c r="BL200" s="199"/>
      <c r="BM200" s="199"/>
      <c r="BN200" s="199"/>
      <c r="BO200" s="193" t="str">
        <f t="shared" si="46"/>
        <v/>
      </c>
      <c r="BP200" s="199"/>
      <c r="BQ200" s="199"/>
      <c r="BR200" s="199"/>
      <c r="BS200" s="199"/>
      <c r="BT200" s="199"/>
      <c r="BU200" s="199"/>
      <c r="BV200" s="193" t="str">
        <f t="shared" si="47"/>
        <v/>
      </c>
      <c r="BW200" s="199"/>
      <c r="BX200" s="199"/>
      <c r="BY200" s="199"/>
      <c r="BZ200" s="199"/>
      <c r="CA200" s="199"/>
      <c r="CB200" s="199"/>
      <c r="CC200" s="193" t="str">
        <f t="shared" si="48"/>
        <v/>
      </c>
      <c r="CD200" s="199"/>
      <c r="CE200" s="199"/>
      <c r="CF200" s="199"/>
      <c r="CG200" s="199"/>
      <c r="CH200" s="199"/>
      <c r="CI200" s="199"/>
      <c r="CJ200" s="193" t="str">
        <f t="shared" si="49"/>
        <v/>
      </c>
      <c r="CK200" s="199"/>
      <c r="CL200" s="199"/>
      <c r="CM200" s="199"/>
      <c r="CN200" s="199"/>
      <c r="CO200" s="199"/>
      <c r="CP200" s="199"/>
      <c r="CQ200" s="193" t="str">
        <f t="shared" si="50"/>
        <v/>
      </c>
      <c r="CR200" s="199"/>
      <c r="CS200" s="199"/>
      <c r="CT200" s="199"/>
      <c r="CU200" s="199"/>
      <c r="CV200" s="199"/>
      <c r="CW200" s="199"/>
      <c r="CX200" s="193" t="str">
        <f t="shared" si="51"/>
        <v/>
      </c>
      <c r="CY200" s="199"/>
      <c r="CZ200" s="199"/>
      <c r="DA200" s="199"/>
      <c r="DB200" s="199"/>
      <c r="DC200" s="199"/>
      <c r="DD200" s="199"/>
      <c r="DE200" s="193" t="str">
        <f t="shared" si="52"/>
        <v/>
      </c>
      <c r="DF200" s="199"/>
      <c r="DG200" s="199"/>
      <c r="DH200" s="199"/>
      <c r="DI200" s="199"/>
      <c r="DJ200" s="199"/>
      <c r="DK200" s="199"/>
      <c r="DL200" s="193" t="str">
        <f t="shared" si="53"/>
        <v/>
      </c>
      <c r="DM200" s="199"/>
      <c r="DN200" s="199"/>
      <c r="DO200" s="199"/>
      <c r="DP200" s="199"/>
      <c r="DQ200" s="199"/>
      <c r="DR200" s="199"/>
      <c r="DS200" s="193" t="str">
        <f t="shared" si="54"/>
        <v/>
      </c>
      <c r="DT200" s="194" t="str">
        <f t="shared" si="55"/>
        <v/>
      </c>
      <c r="DU200" s="195" t="str">
        <f t="shared" si="56"/>
        <v/>
      </c>
      <c r="DV200" s="196" t="str">
        <f>IF(OR(C200="",E200=""),"",RANK(DT200,$DT$9:$DT$408)+COUNTIF(DT$9:DT200,DT200)-1)</f>
        <v/>
      </c>
      <c r="DW200" s="173"/>
    </row>
    <row r="201" spans="1:127" ht="20.100000000000001" customHeight="1">
      <c r="A201" s="173"/>
      <c r="B201" s="190" t="str">
        <f>BIODATA_SISWA!B202</f>
        <v/>
      </c>
      <c r="C201" s="191" t="str">
        <f>IF(BIODATA_SISWA!C202="","",BIODATA_SISWA!C202)</f>
        <v/>
      </c>
      <c r="D201" s="191" t="str">
        <f>IF(BIODATA_SISWA!L202="","",BIODATA_SISWA!L202)</f>
        <v/>
      </c>
      <c r="E201" s="199"/>
      <c r="F201" s="199"/>
      <c r="G201" s="199"/>
      <c r="H201" s="199"/>
      <c r="I201" s="199"/>
      <c r="J201" s="199"/>
      <c r="K201" s="193" t="str">
        <f t="shared" si="38"/>
        <v/>
      </c>
      <c r="L201" s="199"/>
      <c r="M201" s="199"/>
      <c r="N201" s="199"/>
      <c r="O201" s="199"/>
      <c r="P201" s="199"/>
      <c r="Q201" s="199"/>
      <c r="R201" s="193" t="str">
        <f t="shared" si="39"/>
        <v/>
      </c>
      <c r="S201" s="199"/>
      <c r="T201" s="199"/>
      <c r="U201" s="199"/>
      <c r="V201" s="199"/>
      <c r="W201" s="199"/>
      <c r="X201" s="199"/>
      <c r="Y201" s="193" t="str">
        <f t="shared" si="40"/>
        <v/>
      </c>
      <c r="Z201" s="199"/>
      <c r="AA201" s="199"/>
      <c r="AB201" s="199"/>
      <c r="AC201" s="199"/>
      <c r="AD201" s="199"/>
      <c r="AE201" s="199"/>
      <c r="AF201" s="193" t="str">
        <f t="shared" si="41"/>
        <v/>
      </c>
      <c r="AG201" s="199"/>
      <c r="AH201" s="199"/>
      <c r="AI201" s="199"/>
      <c r="AJ201" s="199"/>
      <c r="AK201" s="199"/>
      <c r="AL201" s="199"/>
      <c r="AM201" s="193" t="str">
        <f t="shared" si="42"/>
        <v/>
      </c>
      <c r="AN201" s="199"/>
      <c r="AO201" s="199"/>
      <c r="AP201" s="199"/>
      <c r="AQ201" s="199"/>
      <c r="AR201" s="199"/>
      <c r="AS201" s="199"/>
      <c r="AT201" s="193" t="str">
        <f t="shared" si="43"/>
        <v/>
      </c>
      <c r="AU201" s="199"/>
      <c r="AV201" s="199"/>
      <c r="AW201" s="199"/>
      <c r="AX201" s="199"/>
      <c r="AY201" s="199"/>
      <c r="AZ201" s="199"/>
      <c r="BA201" s="193" t="str">
        <f t="shared" si="44"/>
        <v/>
      </c>
      <c r="BB201" s="199"/>
      <c r="BC201" s="199"/>
      <c r="BD201" s="199"/>
      <c r="BE201" s="199"/>
      <c r="BF201" s="199"/>
      <c r="BG201" s="199"/>
      <c r="BH201" s="193" t="str">
        <f t="shared" si="45"/>
        <v/>
      </c>
      <c r="BI201" s="199"/>
      <c r="BJ201" s="199"/>
      <c r="BK201" s="199"/>
      <c r="BL201" s="199"/>
      <c r="BM201" s="199"/>
      <c r="BN201" s="199"/>
      <c r="BO201" s="193" t="str">
        <f t="shared" si="46"/>
        <v/>
      </c>
      <c r="BP201" s="199"/>
      <c r="BQ201" s="199"/>
      <c r="BR201" s="199"/>
      <c r="BS201" s="199"/>
      <c r="BT201" s="199"/>
      <c r="BU201" s="199"/>
      <c r="BV201" s="193" t="str">
        <f t="shared" si="47"/>
        <v/>
      </c>
      <c r="BW201" s="199"/>
      <c r="BX201" s="199"/>
      <c r="BY201" s="199"/>
      <c r="BZ201" s="199"/>
      <c r="CA201" s="199"/>
      <c r="CB201" s="199"/>
      <c r="CC201" s="193" t="str">
        <f t="shared" si="48"/>
        <v/>
      </c>
      <c r="CD201" s="199"/>
      <c r="CE201" s="199"/>
      <c r="CF201" s="199"/>
      <c r="CG201" s="199"/>
      <c r="CH201" s="199"/>
      <c r="CI201" s="199"/>
      <c r="CJ201" s="193" t="str">
        <f t="shared" si="49"/>
        <v/>
      </c>
      <c r="CK201" s="199"/>
      <c r="CL201" s="199"/>
      <c r="CM201" s="199"/>
      <c r="CN201" s="199"/>
      <c r="CO201" s="199"/>
      <c r="CP201" s="199"/>
      <c r="CQ201" s="193" t="str">
        <f t="shared" si="50"/>
        <v/>
      </c>
      <c r="CR201" s="199"/>
      <c r="CS201" s="199"/>
      <c r="CT201" s="199"/>
      <c r="CU201" s="199"/>
      <c r="CV201" s="199"/>
      <c r="CW201" s="199"/>
      <c r="CX201" s="193" t="str">
        <f t="shared" si="51"/>
        <v/>
      </c>
      <c r="CY201" s="199"/>
      <c r="CZ201" s="199"/>
      <c r="DA201" s="199"/>
      <c r="DB201" s="199"/>
      <c r="DC201" s="199"/>
      <c r="DD201" s="199"/>
      <c r="DE201" s="193" t="str">
        <f t="shared" si="52"/>
        <v/>
      </c>
      <c r="DF201" s="199"/>
      <c r="DG201" s="199"/>
      <c r="DH201" s="199"/>
      <c r="DI201" s="199"/>
      <c r="DJ201" s="199"/>
      <c r="DK201" s="199"/>
      <c r="DL201" s="193" t="str">
        <f t="shared" si="53"/>
        <v/>
      </c>
      <c r="DM201" s="199"/>
      <c r="DN201" s="199"/>
      <c r="DO201" s="199"/>
      <c r="DP201" s="199"/>
      <c r="DQ201" s="199"/>
      <c r="DR201" s="199"/>
      <c r="DS201" s="193" t="str">
        <f t="shared" si="54"/>
        <v/>
      </c>
      <c r="DT201" s="194" t="str">
        <f t="shared" si="55"/>
        <v/>
      </c>
      <c r="DU201" s="195" t="str">
        <f t="shared" si="56"/>
        <v/>
      </c>
      <c r="DV201" s="196" t="str">
        <f>IF(OR(C201="",E201=""),"",RANK(DT201,$DT$9:$DT$408)+COUNTIF(DT$9:DT201,DT201)-1)</f>
        <v/>
      </c>
      <c r="DW201" s="173"/>
    </row>
    <row r="202" spans="1:127" ht="20.100000000000001" customHeight="1">
      <c r="A202" s="173"/>
      <c r="B202" s="190" t="str">
        <f>BIODATA_SISWA!B203</f>
        <v/>
      </c>
      <c r="C202" s="191" t="str">
        <f>IF(BIODATA_SISWA!C203="","",BIODATA_SISWA!C203)</f>
        <v/>
      </c>
      <c r="D202" s="191" t="str">
        <f>IF(BIODATA_SISWA!L203="","",BIODATA_SISWA!L203)</f>
        <v/>
      </c>
      <c r="E202" s="199"/>
      <c r="F202" s="199"/>
      <c r="G202" s="199"/>
      <c r="H202" s="199"/>
      <c r="I202" s="199"/>
      <c r="J202" s="199"/>
      <c r="K202" s="193" t="str">
        <f t="shared" ref="K202:K265" si="57">IFERROR(AVERAGE(E202:J202),"")</f>
        <v/>
      </c>
      <c r="L202" s="199"/>
      <c r="M202" s="199"/>
      <c r="N202" s="199"/>
      <c r="O202" s="199"/>
      <c r="P202" s="199"/>
      <c r="Q202" s="199"/>
      <c r="R202" s="193" t="str">
        <f t="shared" ref="R202:R265" si="58">IFERROR(AVERAGE(L202:Q202),"")</f>
        <v/>
      </c>
      <c r="S202" s="199"/>
      <c r="T202" s="199"/>
      <c r="U202" s="199"/>
      <c r="V202" s="199"/>
      <c r="W202" s="199"/>
      <c r="X202" s="199"/>
      <c r="Y202" s="193" t="str">
        <f t="shared" ref="Y202:Y265" si="59">IFERROR(AVERAGE(S202:X202),"")</f>
        <v/>
      </c>
      <c r="Z202" s="199"/>
      <c r="AA202" s="199"/>
      <c r="AB202" s="199"/>
      <c r="AC202" s="199"/>
      <c r="AD202" s="199"/>
      <c r="AE202" s="199"/>
      <c r="AF202" s="193" t="str">
        <f t="shared" ref="AF202:AF265" si="60">IFERROR(AVERAGE(Z202:AE202),"")</f>
        <v/>
      </c>
      <c r="AG202" s="199"/>
      <c r="AH202" s="199"/>
      <c r="AI202" s="199"/>
      <c r="AJ202" s="199"/>
      <c r="AK202" s="199"/>
      <c r="AL202" s="199"/>
      <c r="AM202" s="193" t="str">
        <f t="shared" ref="AM202:AM265" si="61">IFERROR(AVERAGE(AG202:AL202),"")</f>
        <v/>
      </c>
      <c r="AN202" s="199"/>
      <c r="AO202" s="199"/>
      <c r="AP202" s="199"/>
      <c r="AQ202" s="199"/>
      <c r="AR202" s="199"/>
      <c r="AS202" s="199"/>
      <c r="AT202" s="193" t="str">
        <f t="shared" ref="AT202:AT265" si="62">IFERROR(AVERAGE(AN202:AS202),"")</f>
        <v/>
      </c>
      <c r="AU202" s="199"/>
      <c r="AV202" s="199"/>
      <c r="AW202" s="199"/>
      <c r="AX202" s="199"/>
      <c r="AY202" s="199"/>
      <c r="AZ202" s="199"/>
      <c r="BA202" s="193" t="str">
        <f t="shared" ref="BA202:BA265" si="63">IFERROR(AVERAGE(AU202:AZ202),"")</f>
        <v/>
      </c>
      <c r="BB202" s="199"/>
      <c r="BC202" s="199"/>
      <c r="BD202" s="199"/>
      <c r="BE202" s="199"/>
      <c r="BF202" s="199"/>
      <c r="BG202" s="199"/>
      <c r="BH202" s="193" t="str">
        <f t="shared" ref="BH202:BH265" si="64">IFERROR(AVERAGE(BB202:BG202),"")</f>
        <v/>
      </c>
      <c r="BI202" s="199"/>
      <c r="BJ202" s="199"/>
      <c r="BK202" s="199"/>
      <c r="BL202" s="199"/>
      <c r="BM202" s="199"/>
      <c r="BN202" s="199"/>
      <c r="BO202" s="193" t="str">
        <f t="shared" ref="BO202:BO265" si="65">IFERROR(AVERAGE(BI202:BN202),"")</f>
        <v/>
      </c>
      <c r="BP202" s="199"/>
      <c r="BQ202" s="199"/>
      <c r="BR202" s="199"/>
      <c r="BS202" s="199"/>
      <c r="BT202" s="199"/>
      <c r="BU202" s="199"/>
      <c r="BV202" s="193" t="str">
        <f t="shared" ref="BV202:BV265" si="66">IFERROR(AVERAGE(BP202:BU202),"")</f>
        <v/>
      </c>
      <c r="BW202" s="199"/>
      <c r="BX202" s="199"/>
      <c r="BY202" s="199"/>
      <c r="BZ202" s="199"/>
      <c r="CA202" s="199"/>
      <c r="CB202" s="199"/>
      <c r="CC202" s="193" t="str">
        <f t="shared" ref="CC202:CC265" si="67">IFERROR(AVERAGE(BW202:CB202),"")</f>
        <v/>
      </c>
      <c r="CD202" s="199"/>
      <c r="CE202" s="199"/>
      <c r="CF202" s="199"/>
      <c r="CG202" s="199"/>
      <c r="CH202" s="199"/>
      <c r="CI202" s="199"/>
      <c r="CJ202" s="193" t="str">
        <f t="shared" ref="CJ202:CJ265" si="68">IFERROR(AVERAGE(CD202:CI202),"")</f>
        <v/>
      </c>
      <c r="CK202" s="199"/>
      <c r="CL202" s="199"/>
      <c r="CM202" s="199"/>
      <c r="CN202" s="199"/>
      <c r="CO202" s="199"/>
      <c r="CP202" s="199"/>
      <c r="CQ202" s="193" t="str">
        <f t="shared" ref="CQ202:CQ265" si="69">IFERROR(AVERAGE(CK202:CP202),"")</f>
        <v/>
      </c>
      <c r="CR202" s="199"/>
      <c r="CS202" s="199"/>
      <c r="CT202" s="199"/>
      <c r="CU202" s="199"/>
      <c r="CV202" s="199"/>
      <c r="CW202" s="199"/>
      <c r="CX202" s="193" t="str">
        <f t="shared" ref="CX202:CX265" si="70">IFERROR(AVERAGE(CR202:CW202),"")</f>
        <v/>
      </c>
      <c r="CY202" s="199"/>
      <c r="CZ202" s="199"/>
      <c r="DA202" s="199"/>
      <c r="DB202" s="199"/>
      <c r="DC202" s="199"/>
      <c r="DD202" s="199"/>
      <c r="DE202" s="193" t="str">
        <f t="shared" ref="DE202:DE265" si="71">IFERROR(AVERAGE(CY202:DD202),"")</f>
        <v/>
      </c>
      <c r="DF202" s="199"/>
      <c r="DG202" s="199"/>
      <c r="DH202" s="199"/>
      <c r="DI202" s="199"/>
      <c r="DJ202" s="199"/>
      <c r="DK202" s="199"/>
      <c r="DL202" s="193" t="str">
        <f t="shared" ref="DL202:DL265" si="72">IFERROR(AVERAGE(DF202:DK202),"")</f>
        <v/>
      </c>
      <c r="DM202" s="199"/>
      <c r="DN202" s="199"/>
      <c r="DO202" s="199"/>
      <c r="DP202" s="199"/>
      <c r="DQ202" s="199"/>
      <c r="DR202" s="199"/>
      <c r="DS202" s="193" t="str">
        <f t="shared" ref="DS202:DS265" si="73">IFERROR(AVERAGE(DM202:DR202),"")</f>
        <v/>
      </c>
      <c r="DT202" s="194" t="str">
        <f t="shared" ref="DT202:DT265" si="74">IF(OR(C202="",E202=""),"",SUM(E202:J202,L202:Q202,S202:X202,Z202:AE202,AG202:AL202,AN202:AS202,AU202:AZ202,BB202:BG202,BI202:BN202,BP202:BU202,BW202:CB202,CD202:CI202,CK202:CP202,CR202:CW202,CY202:DD202,DF202:DK202,DM202:DR202))</f>
        <v/>
      </c>
      <c r="DU202" s="195" t="str">
        <f t="shared" ref="DU202:DU265" si="75">IF(OR(C202="",E202=""),"",AVERAGE(E202:J202,L202:Q202,S202:X202,Z202:AE202,AG202:AL202,AN202:AS202,AU202:AZ202,BB202:BG202,BI202:BN202,BP202:BU202,BW202:CB202,CD202:CI202,CK202:CP202,CR202:CW202,CY202:DD202,DF202:DK202,DM202:DR202))</f>
        <v/>
      </c>
      <c r="DV202" s="196" t="str">
        <f>IF(OR(C202="",E202=""),"",RANK(DT202,$DT$9:$DT$408)+COUNTIF(DT$9:DT202,DT202)-1)</f>
        <v/>
      </c>
      <c r="DW202" s="173"/>
    </row>
    <row r="203" spans="1:127" ht="20.100000000000001" customHeight="1">
      <c r="A203" s="173"/>
      <c r="B203" s="190" t="str">
        <f>BIODATA_SISWA!B204</f>
        <v/>
      </c>
      <c r="C203" s="191" t="str">
        <f>IF(BIODATA_SISWA!C204="","",BIODATA_SISWA!C204)</f>
        <v/>
      </c>
      <c r="D203" s="191" t="str">
        <f>IF(BIODATA_SISWA!L204="","",BIODATA_SISWA!L204)</f>
        <v/>
      </c>
      <c r="E203" s="199"/>
      <c r="F203" s="199"/>
      <c r="G203" s="199"/>
      <c r="H203" s="199"/>
      <c r="I203" s="199"/>
      <c r="J203" s="199"/>
      <c r="K203" s="193" t="str">
        <f t="shared" si="57"/>
        <v/>
      </c>
      <c r="L203" s="199"/>
      <c r="M203" s="199"/>
      <c r="N203" s="199"/>
      <c r="O203" s="199"/>
      <c r="P203" s="199"/>
      <c r="Q203" s="199"/>
      <c r="R203" s="193" t="str">
        <f t="shared" si="58"/>
        <v/>
      </c>
      <c r="S203" s="199"/>
      <c r="T203" s="199"/>
      <c r="U203" s="199"/>
      <c r="V203" s="199"/>
      <c r="W203" s="199"/>
      <c r="X203" s="199"/>
      <c r="Y203" s="193" t="str">
        <f t="shared" si="59"/>
        <v/>
      </c>
      <c r="Z203" s="199"/>
      <c r="AA203" s="199"/>
      <c r="AB203" s="199"/>
      <c r="AC203" s="199"/>
      <c r="AD203" s="199"/>
      <c r="AE203" s="199"/>
      <c r="AF203" s="193" t="str">
        <f t="shared" si="60"/>
        <v/>
      </c>
      <c r="AG203" s="199"/>
      <c r="AH203" s="199"/>
      <c r="AI203" s="199"/>
      <c r="AJ203" s="199"/>
      <c r="AK203" s="199"/>
      <c r="AL203" s="199"/>
      <c r="AM203" s="193" t="str">
        <f t="shared" si="61"/>
        <v/>
      </c>
      <c r="AN203" s="199"/>
      <c r="AO203" s="199"/>
      <c r="AP203" s="199"/>
      <c r="AQ203" s="199"/>
      <c r="AR203" s="199"/>
      <c r="AS203" s="199"/>
      <c r="AT203" s="193" t="str">
        <f t="shared" si="62"/>
        <v/>
      </c>
      <c r="AU203" s="199"/>
      <c r="AV203" s="199"/>
      <c r="AW203" s="199"/>
      <c r="AX203" s="199"/>
      <c r="AY203" s="199"/>
      <c r="AZ203" s="199"/>
      <c r="BA203" s="193" t="str">
        <f t="shared" si="63"/>
        <v/>
      </c>
      <c r="BB203" s="199"/>
      <c r="BC203" s="199"/>
      <c r="BD203" s="199"/>
      <c r="BE203" s="199"/>
      <c r="BF203" s="199"/>
      <c r="BG203" s="199"/>
      <c r="BH203" s="193" t="str">
        <f t="shared" si="64"/>
        <v/>
      </c>
      <c r="BI203" s="199"/>
      <c r="BJ203" s="199"/>
      <c r="BK203" s="199"/>
      <c r="BL203" s="199"/>
      <c r="BM203" s="199"/>
      <c r="BN203" s="199"/>
      <c r="BO203" s="193" t="str">
        <f t="shared" si="65"/>
        <v/>
      </c>
      <c r="BP203" s="199"/>
      <c r="BQ203" s="199"/>
      <c r="BR203" s="199"/>
      <c r="BS203" s="199"/>
      <c r="BT203" s="199"/>
      <c r="BU203" s="199"/>
      <c r="BV203" s="193" t="str">
        <f t="shared" si="66"/>
        <v/>
      </c>
      <c r="BW203" s="199"/>
      <c r="BX203" s="199"/>
      <c r="BY203" s="199"/>
      <c r="BZ203" s="199"/>
      <c r="CA203" s="199"/>
      <c r="CB203" s="199"/>
      <c r="CC203" s="193" t="str">
        <f t="shared" si="67"/>
        <v/>
      </c>
      <c r="CD203" s="199"/>
      <c r="CE203" s="199"/>
      <c r="CF203" s="199"/>
      <c r="CG203" s="199"/>
      <c r="CH203" s="199"/>
      <c r="CI203" s="199"/>
      <c r="CJ203" s="193" t="str">
        <f t="shared" si="68"/>
        <v/>
      </c>
      <c r="CK203" s="199"/>
      <c r="CL203" s="199"/>
      <c r="CM203" s="199"/>
      <c r="CN203" s="199"/>
      <c r="CO203" s="199"/>
      <c r="CP203" s="199"/>
      <c r="CQ203" s="193" t="str">
        <f t="shared" si="69"/>
        <v/>
      </c>
      <c r="CR203" s="199"/>
      <c r="CS203" s="199"/>
      <c r="CT203" s="199"/>
      <c r="CU203" s="199"/>
      <c r="CV203" s="199"/>
      <c r="CW203" s="199"/>
      <c r="CX203" s="193" t="str">
        <f t="shared" si="70"/>
        <v/>
      </c>
      <c r="CY203" s="199"/>
      <c r="CZ203" s="199"/>
      <c r="DA203" s="199"/>
      <c r="DB203" s="199"/>
      <c r="DC203" s="199"/>
      <c r="DD203" s="199"/>
      <c r="DE203" s="193" t="str">
        <f t="shared" si="71"/>
        <v/>
      </c>
      <c r="DF203" s="199"/>
      <c r="DG203" s="199"/>
      <c r="DH203" s="199"/>
      <c r="DI203" s="199"/>
      <c r="DJ203" s="199"/>
      <c r="DK203" s="199"/>
      <c r="DL203" s="193" t="str">
        <f t="shared" si="72"/>
        <v/>
      </c>
      <c r="DM203" s="199"/>
      <c r="DN203" s="199"/>
      <c r="DO203" s="199"/>
      <c r="DP203" s="199"/>
      <c r="DQ203" s="199"/>
      <c r="DR203" s="199"/>
      <c r="DS203" s="193" t="str">
        <f t="shared" si="73"/>
        <v/>
      </c>
      <c r="DT203" s="194" t="str">
        <f t="shared" si="74"/>
        <v/>
      </c>
      <c r="DU203" s="195" t="str">
        <f t="shared" si="75"/>
        <v/>
      </c>
      <c r="DV203" s="196" t="str">
        <f>IF(OR(C203="",E203=""),"",RANK(DT203,$DT$9:$DT$408)+COUNTIF(DT$9:DT203,DT203)-1)</f>
        <v/>
      </c>
      <c r="DW203" s="173"/>
    </row>
    <row r="204" spans="1:127" ht="20.100000000000001" customHeight="1">
      <c r="A204" s="173"/>
      <c r="B204" s="190" t="str">
        <f>BIODATA_SISWA!B205</f>
        <v/>
      </c>
      <c r="C204" s="191" t="str">
        <f>IF(BIODATA_SISWA!C205="","",BIODATA_SISWA!C205)</f>
        <v/>
      </c>
      <c r="D204" s="191" t="str">
        <f>IF(BIODATA_SISWA!L205="","",BIODATA_SISWA!L205)</f>
        <v/>
      </c>
      <c r="E204" s="199"/>
      <c r="F204" s="199"/>
      <c r="G204" s="199"/>
      <c r="H204" s="199"/>
      <c r="I204" s="199"/>
      <c r="J204" s="199"/>
      <c r="K204" s="193" t="str">
        <f t="shared" si="57"/>
        <v/>
      </c>
      <c r="L204" s="199"/>
      <c r="M204" s="199"/>
      <c r="N204" s="199"/>
      <c r="O204" s="199"/>
      <c r="P204" s="199"/>
      <c r="Q204" s="199"/>
      <c r="R204" s="193" t="str">
        <f t="shared" si="58"/>
        <v/>
      </c>
      <c r="S204" s="199"/>
      <c r="T204" s="199"/>
      <c r="U204" s="199"/>
      <c r="V204" s="199"/>
      <c r="W204" s="199"/>
      <c r="X204" s="199"/>
      <c r="Y204" s="193" t="str">
        <f t="shared" si="59"/>
        <v/>
      </c>
      <c r="Z204" s="199"/>
      <c r="AA204" s="199"/>
      <c r="AB204" s="199"/>
      <c r="AC204" s="199"/>
      <c r="AD204" s="199"/>
      <c r="AE204" s="199"/>
      <c r="AF204" s="193" t="str">
        <f t="shared" si="60"/>
        <v/>
      </c>
      <c r="AG204" s="199"/>
      <c r="AH204" s="199"/>
      <c r="AI204" s="199"/>
      <c r="AJ204" s="199"/>
      <c r="AK204" s="199"/>
      <c r="AL204" s="199"/>
      <c r="AM204" s="193" t="str">
        <f t="shared" si="61"/>
        <v/>
      </c>
      <c r="AN204" s="199"/>
      <c r="AO204" s="199"/>
      <c r="AP204" s="199"/>
      <c r="AQ204" s="199"/>
      <c r="AR204" s="199"/>
      <c r="AS204" s="199"/>
      <c r="AT204" s="193" t="str">
        <f t="shared" si="62"/>
        <v/>
      </c>
      <c r="AU204" s="199"/>
      <c r="AV204" s="199"/>
      <c r="AW204" s="199"/>
      <c r="AX204" s="199"/>
      <c r="AY204" s="199"/>
      <c r="AZ204" s="199"/>
      <c r="BA204" s="193" t="str">
        <f t="shared" si="63"/>
        <v/>
      </c>
      <c r="BB204" s="199"/>
      <c r="BC204" s="199"/>
      <c r="BD204" s="199"/>
      <c r="BE204" s="199"/>
      <c r="BF204" s="199"/>
      <c r="BG204" s="199"/>
      <c r="BH204" s="193" t="str">
        <f t="shared" si="64"/>
        <v/>
      </c>
      <c r="BI204" s="199"/>
      <c r="BJ204" s="199"/>
      <c r="BK204" s="199"/>
      <c r="BL204" s="199"/>
      <c r="BM204" s="199"/>
      <c r="BN204" s="199"/>
      <c r="BO204" s="193" t="str">
        <f t="shared" si="65"/>
        <v/>
      </c>
      <c r="BP204" s="199"/>
      <c r="BQ204" s="199"/>
      <c r="BR204" s="199"/>
      <c r="BS204" s="199"/>
      <c r="BT204" s="199"/>
      <c r="BU204" s="199"/>
      <c r="BV204" s="193" t="str">
        <f t="shared" si="66"/>
        <v/>
      </c>
      <c r="BW204" s="199"/>
      <c r="BX204" s="199"/>
      <c r="BY204" s="199"/>
      <c r="BZ204" s="199"/>
      <c r="CA204" s="199"/>
      <c r="CB204" s="199"/>
      <c r="CC204" s="193" t="str">
        <f t="shared" si="67"/>
        <v/>
      </c>
      <c r="CD204" s="199"/>
      <c r="CE204" s="199"/>
      <c r="CF204" s="199"/>
      <c r="CG204" s="199"/>
      <c r="CH204" s="199"/>
      <c r="CI204" s="199"/>
      <c r="CJ204" s="193" t="str">
        <f t="shared" si="68"/>
        <v/>
      </c>
      <c r="CK204" s="199"/>
      <c r="CL204" s="199"/>
      <c r="CM204" s="199"/>
      <c r="CN204" s="199"/>
      <c r="CO204" s="199"/>
      <c r="CP204" s="199"/>
      <c r="CQ204" s="193" t="str">
        <f t="shared" si="69"/>
        <v/>
      </c>
      <c r="CR204" s="199"/>
      <c r="CS204" s="199"/>
      <c r="CT204" s="199"/>
      <c r="CU204" s="199"/>
      <c r="CV204" s="199"/>
      <c r="CW204" s="199"/>
      <c r="CX204" s="193" t="str">
        <f t="shared" si="70"/>
        <v/>
      </c>
      <c r="CY204" s="199"/>
      <c r="CZ204" s="199"/>
      <c r="DA204" s="199"/>
      <c r="DB204" s="199"/>
      <c r="DC204" s="199"/>
      <c r="DD204" s="199"/>
      <c r="DE204" s="193" t="str">
        <f t="shared" si="71"/>
        <v/>
      </c>
      <c r="DF204" s="199"/>
      <c r="DG204" s="199"/>
      <c r="DH204" s="199"/>
      <c r="DI204" s="199"/>
      <c r="DJ204" s="199"/>
      <c r="DK204" s="199"/>
      <c r="DL204" s="193" t="str">
        <f t="shared" si="72"/>
        <v/>
      </c>
      <c r="DM204" s="199"/>
      <c r="DN204" s="199"/>
      <c r="DO204" s="199"/>
      <c r="DP204" s="199"/>
      <c r="DQ204" s="199"/>
      <c r="DR204" s="199"/>
      <c r="DS204" s="193" t="str">
        <f t="shared" si="73"/>
        <v/>
      </c>
      <c r="DT204" s="194" t="str">
        <f t="shared" si="74"/>
        <v/>
      </c>
      <c r="DU204" s="195" t="str">
        <f t="shared" si="75"/>
        <v/>
      </c>
      <c r="DV204" s="196" t="str">
        <f>IF(OR(C204="",E204=""),"",RANK(DT204,$DT$9:$DT$408)+COUNTIF(DT$9:DT204,DT204)-1)</f>
        <v/>
      </c>
      <c r="DW204" s="173"/>
    </row>
    <row r="205" spans="1:127" ht="20.100000000000001" customHeight="1">
      <c r="A205" s="173"/>
      <c r="B205" s="190" t="str">
        <f>BIODATA_SISWA!B206</f>
        <v/>
      </c>
      <c r="C205" s="191" t="str">
        <f>IF(BIODATA_SISWA!C206="","",BIODATA_SISWA!C206)</f>
        <v/>
      </c>
      <c r="D205" s="191" t="str">
        <f>IF(BIODATA_SISWA!L206="","",BIODATA_SISWA!L206)</f>
        <v/>
      </c>
      <c r="E205" s="199"/>
      <c r="F205" s="199"/>
      <c r="G205" s="199"/>
      <c r="H205" s="199"/>
      <c r="I205" s="199"/>
      <c r="J205" s="199"/>
      <c r="K205" s="193" t="str">
        <f t="shared" si="57"/>
        <v/>
      </c>
      <c r="L205" s="199"/>
      <c r="M205" s="199"/>
      <c r="N205" s="199"/>
      <c r="O205" s="199"/>
      <c r="P205" s="199"/>
      <c r="Q205" s="199"/>
      <c r="R205" s="193" t="str">
        <f t="shared" si="58"/>
        <v/>
      </c>
      <c r="S205" s="199"/>
      <c r="T205" s="199"/>
      <c r="U205" s="199"/>
      <c r="V205" s="199"/>
      <c r="W205" s="199"/>
      <c r="X205" s="199"/>
      <c r="Y205" s="193" t="str">
        <f t="shared" si="59"/>
        <v/>
      </c>
      <c r="Z205" s="199"/>
      <c r="AA205" s="199"/>
      <c r="AB205" s="199"/>
      <c r="AC205" s="199"/>
      <c r="AD205" s="199"/>
      <c r="AE205" s="199"/>
      <c r="AF205" s="193" t="str">
        <f t="shared" si="60"/>
        <v/>
      </c>
      <c r="AG205" s="199"/>
      <c r="AH205" s="199"/>
      <c r="AI205" s="199"/>
      <c r="AJ205" s="199"/>
      <c r="AK205" s="199"/>
      <c r="AL205" s="199"/>
      <c r="AM205" s="193" t="str">
        <f t="shared" si="61"/>
        <v/>
      </c>
      <c r="AN205" s="199"/>
      <c r="AO205" s="199"/>
      <c r="AP205" s="199"/>
      <c r="AQ205" s="199"/>
      <c r="AR205" s="199"/>
      <c r="AS205" s="199"/>
      <c r="AT205" s="193" t="str">
        <f t="shared" si="62"/>
        <v/>
      </c>
      <c r="AU205" s="199"/>
      <c r="AV205" s="199"/>
      <c r="AW205" s="199"/>
      <c r="AX205" s="199"/>
      <c r="AY205" s="199"/>
      <c r="AZ205" s="199"/>
      <c r="BA205" s="193" t="str">
        <f t="shared" si="63"/>
        <v/>
      </c>
      <c r="BB205" s="199"/>
      <c r="BC205" s="199"/>
      <c r="BD205" s="199"/>
      <c r="BE205" s="199"/>
      <c r="BF205" s="199"/>
      <c r="BG205" s="199"/>
      <c r="BH205" s="193" t="str">
        <f t="shared" si="64"/>
        <v/>
      </c>
      <c r="BI205" s="199"/>
      <c r="BJ205" s="199"/>
      <c r="BK205" s="199"/>
      <c r="BL205" s="199"/>
      <c r="BM205" s="199"/>
      <c r="BN205" s="199"/>
      <c r="BO205" s="193" t="str">
        <f t="shared" si="65"/>
        <v/>
      </c>
      <c r="BP205" s="199"/>
      <c r="BQ205" s="199"/>
      <c r="BR205" s="199"/>
      <c r="BS205" s="199"/>
      <c r="BT205" s="199"/>
      <c r="BU205" s="199"/>
      <c r="BV205" s="193" t="str">
        <f t="shared" si="66"/>
        <v/>
      </c>
      <c r="BW205" s="199"/>
      <c r="BX205" s="199"/>
      <c r="BY205" s="199"/>
      <c r="BZ205" s="199"/>
      <c r="CA205" s="199"/>
      <c r="CB205" s="199"/>
      <c r="CC205" s="193" t="str">
        <f t="shared" si="67"/>
        <v/>
      </c>
      <c r="CD205" s="199"/>
      <c r="CE205" s="199"/>
      <c r="CF205" s="199"/>
      <c r="CG205" s="199"/>
      <c r="CH205" s="199"/>
      <c r="CI205" s="199"/>
      <c r="CJ205" s="193" t="str">
        <f t="shared" si="68"/>
        <v/>
      </c>
      <c r="CK205" s="199"/>
      <c r="CL205" s="199"/>
      <c r="CM205" s="199"/>
      <c r="CN205" s="199"/>
      <c r="CO205" s="199"/>
      <c r="CP205" s="199"/>
      <c r="CQ205" s="193" t="str">
        <f t="shared" si="69"/>
        <v/>
      </c>
      <c r="CR205" s="199"/>
      <c r="CS205" s="199"/>
      <c r="CT205" s="199"/>
      <c r="CU205" s="199"/>
      <c r="CV205" s="199"/>
      <c r="CW205" s="199"/>
      <c r="CX205" s="193" t="str">
        <f t="shared" si="70"/>
        <v/>
      </c>
      <c r="CY205" s="199"/>
      <c r="CZ205" s="199"/>
      <c r="DA205" s="199"/>
      <c r="DB205" s="199"/>
      <c r="DC205" s="199"/>
      <c r="DD205" s="199"/>
      <c r="DE205" s="193" t="str">
        <f t="shared" si="71"/>
        <v/>
      </c>
      <c r="DF205" s="199"/>
      <c r="DG205" s="199"/>
      <c r="DH205" s="199"/>
      <c r="DI205" s="199"/>
      <c r="DJ205" s="199"/>
      <c r="DK205" s="199"/>
      <c r="DL205" s="193" t="str">
        <f t="shared" si="72"/>
        <v/>
      </c>
      <c r="DM205" s="199"/>
      <c r="DN205" s="199"/>
      <c r="DO205" s="199"/>
      <c r="DP205" s="199"/>
      <c r="DQ205" s="199"/>
      <c r="DR205" s="199"/>
      <c r="DS205" s="193" t="str">
        <f t="shared" si="73"/>
        <v/>
      </c>
      <c r="DT205" s="194" t="str">
        <f t="shared" si="74"/>
        <v/>
      </c>
      <c r="DU205" s="195" t="str">
        <f t="shared" si="75"/>
        <v/>
      </c>
      <c r="DV205" s="196" t="str">
        <f>IF(OR(C205="",E205=""),"",RANK(DT205,$DT$9:$DT$408)+COUNTIF(DT$9:DT205,DT205)-1)</f>
        <v/>
      </c>
      <c r="DW205" s="173"/>
    </row>
    <row r="206" spans="1:127" ht="20.100000000000001" customHeight="1">
      <c r="A206" s="173"/>
      <c r="B206" s="190" t="str">
        <f>BIODATA_SISWA!B207</f>
        <v/>
      </c>
      <c r="C206" s="191" t="str">
        <f>IF(BIODATA_SISWA!C207="","",BIODATA_SISWA!C207)</f>
        <v/>
      </c>
      <c r="D206" s="191" t="str">
        <f>IF(BIODATA_SISWA!L207="","",BIODATA_SISWA!L207)</f>
        <v/>
      </c>
      <c r="E206" s="199"/>
      <c r="F206" s="199"/>
      <c r="G206" s="199"/>
      <c r="H206" s="199"/>
      <c r="I206" s="199"/>
      <c r="J206" s="199"/>
      <c r="K206" s="193" t="str">
        <f t="shared" si="57"/>
        <v/>
      </c>
      <c r="L206" s="199"/>
      <c r="M206" s="199"/>
      <c r="N206" s="199"/>
      <c r="O206" s="199"/>
      <c r="P206" s="199"/>
      <c r="Q206" s="199"/>
      <c r="R206" s="193" t="str">
        <f t="shared" si="58"/>
        <v/>
      </c>
      <c r="S206" s="199"/>
      <c r="T206" s="199"/>
      <c r="U206" s="199"/>
      <c r="V206" s="199"/>
      <c r="W206" s="199"/>
      <c r="X206" s="199"/>
      <c r="Y206" s="193" t="str">
        <f t="shared" si="59"/>
        <v/>
      </c>
      <c r="Z206" s="199"/>
      <c r="AA206" s="199"/>
      <c r="AB206" s="199"/>
      <c r="AC206" s="199"/>
      <c r="AD206" s="199"/>
      <c r="AE206" s="199"/>
      <c r="AF206" s="193" t="str">
        <f t="shared" si="60"/>
        <v/>
      </c>
      <c r="AG206" s="199"/>
      <c r="AH206" s="199"/>
      <c r="AI206" s="199"/>
      <c r="AJ206" s="199"/>
      <c r="AK206" s="199"/>
      <c r="AL206" s="199"/>
      <c r="AM206" s="193" t="str">
        <f t="shared" si="61"/>
        <v/>
      </c>
      <c r="AN206" s="199"/>
      <c r="AO206" s="199"/>
      <c r="AP206" s="199"/>
      <c r="AQ206" s="199"/>
      <c r="AR206" s="199"/>
      <c r="AS206" s="199"/>
      <c r="AT206" s="193" t="str">
        <f t="shared" si="62"/>
        <v/>
      </c>
      <c r="AU206" s="199"/>
      <c r="AV206" s="199"/>
      <c r="AW206" s="199"/>
      <c r="AX206" s="199"/>
      <c r="AY206" s="199"/>
      <c r="AZ206" s="199"/>
      <c r="BA206" s="193" t="str">
        <f t="shared" si="63"/>
        <v/>
      </c>
      <c r="BB206" s="199"/>
      <c r="BC206" s="199"/>
      <c r="BD206" s="199"/>
      <c r="BE206" s="199"/>
      <c r="BF206" s="199"/>
      <c r="BG206" s="199"/>
      <c r="BH206" s="193" t="str">
        <f t="shared" si="64"/>
        <v/>
      </c>
      <c r="BI206" s="199"/>
      <c r="BJ206" s="199"/>
      <c r="BK206" s="199"/>
      <c r="BL206" s="199"/>
      <c r="BM206" s="199"/>
      <c r="BN206" s="199"/>
      <c r="BO206" s="193" t="str">
        <f t="shared" si="65"/>
        <v/>
      </c>
      <c r="BP206" s="199"/>
      <c r="BQ206" s="199"/>
      <c r="BR206" s="199"/>
      <c r="BS206" s="199"/>
      <c r="BT206" s="199"/>
      <c r="BU206" s="199"/>
      <c r="BV206" s="193" t="str">
        <f t="shared" si="66"/>
        <v/>
      </c>
      <c r="BW206" s="199"/>
      <c r="BX206" s="199"/>
      <c r="BY206" s="199"/>
      <c r="BZ206" s="199"/>
      <c r="CA206" s="199"/>
      <c r="CB206" s="199"/>
      <c r="CC206" s="193" t="str">
        <f t="shared" si="67"/>
        <v/>
      </c>
      <c r="CD206" s="199"/>
      <c r="CE206" s="199"/>
      <c r="CF206" s="199"/>
      <c r="CG206" s="199"/>
      <c r="CH206" s="199"/>
      <c r="CI206" s="199"/>
      <c r="CJ206" s="193" t="str">
        <f t="shared" si="68"/>
        <v/>
      </c>
      <c r="CK206" s="199"/>
      <c r="CL206" s="199"/>
      <c r="CM206" s="199"/>
      <c r="CN206" s="199"/>
      <c r="CO206" s="199"/>
      <c r="CP206" s="199"/>
      <c r="CQ206" s="193" t="str">
        <f t="shared" si="69"/>
        <v/>
      </c>
      <c r="CR206" s="199"/>
      <c r="CS206" s="199"/>
      <c r="CT206" s="199"/>
      <c r="CU206" s="199"/>
      <c r="CV206" s="199"/>
      <c r="CW206" s="199"/>
      <c r="CX206" s="193" t="str">
        <f t="shared" si="70"/>
        <v/>
      </c>
      <c r="CY206" s="199"/>
      <c r="CZ206" s="199"/>
      <c r="DA206" s="199"/>
      <c r="DB206" s="199"/>
      <c r="DC206" s="199"/>
      <c r="DD206" s="199"/>
      <c r="DE206" s="193" t="str">
        <f t="shared" si="71"/>
        <v/>
      </c>
      <c r="DF206" s="199"/>
      <c r="DG206" s="199"/>
      <c r="DH206" s="199"/>
      <c r="DI206" s="199"/>
      <c r="DJ206" s="199"/>
      <c r="DK206" s="199"/>
      <c r="DL206" s="193" t="str">
        <f t="shared" si="72"/>
        <v/>
      </c>
      <c r="DM206" s="199"/>
      <c r="DN206" s="199"/>
      <c r="DO206" s="199"/>
      <c r="DP206" s="199"/>
      <c r="DQ206" s="199"/>
      <c r="DR206" s="199"/>
      <c r="DS206" s="193" t="str">
        <f t="shared" si="73"/>
        <v/>
      </c>
      <c r="DT206" s="194" t="str">
        <f t="shared" si="74"/>
        <v/>
      </c>
      <c r="DU206" s="195" t="str">
        <f t="shared" si="75"/>
        <v/>
      </c>
      <c r="DV206" s="196" t="str">
        <f>IF(OR(C206="",E206=""),"",RANK(DT206,$DT$9:$DT$408)+COUNTIF(DT$9:DT206,DT206)-1)</f>
        <v/>
      </c>
      <c r="DW206" s="173"/>
    </row>
    <row r="207" spans="1:127" ht="20.100000000000001" customHeight="1">
      <c r="A207" s="173"/>
      <c r="B207" s="190" t="str">
        <f>BIODATA_SISWA!B208</f>
        <v/>
      </c>
      <c r="C207" s="191" t="str">
        <f>IF(BIODATA_SISWA!C208="","",BIODATA_SISWA!C208)</f>
        <v/>
      </c>
      <c r="D207" s="191" t="str">
        <f>IF(BIODATA_SISWA!L208="","",BIODATA_SISWA!L208)</f>
        <v/>
      </c>
      <c r="E207" s="199"/>
      <c r="F207" s="199"/>
      <c r="G207" s="199"/>
      <c r="H207" s="199"/>
      <c r="I207" s="199"/>
      <c r="J207" s="199"/>
      <c r="K207" s="193" t="str">
        <f t="shared" si="57"/>
        <v/>
      </c>
      <c r="L207" s="199"/>
      <c r="M207" s="199"/>
      <c r="N207" s="199"/>
      <c r="O207" s="199"/>
      <c r="P207" s="199"/>
      <c r="Q207" s="199"/>
      <c r="R207" s="193" t="str">
        <f t="shared" si="58"/>
        <v/>
      </c>
      <c r="S207" s="199"/>
      <c r="T207" s="199"/>
      <c r="U207" s="199"/>
      <c r="V207" s="199"/>
      <c r="W207" s="199"/>
      <c r="X207" s="199"/>
      <c r="Y207" s="193" t="str">
        <f t="shared" si="59"/>
        <v/>
      </c>
      <c r="Z207" s="199"/>
      <c r="AA207" s="199"/>
      <c r="AB207" s="199"/>
      <c r="AC207" s="199"/>
      <c r="AD207" s="199"/>
      <c r="AE207" s="199"/>
      <c r="AF207" s="193" t="str">
        <f t="shared" si="60"/>
        <v/>
      </c>
      <c r="AG207" s="199"/>
      <c r="AH207" s="199"/>
      <c r="AI207" s="199"/>
      <c r="AJ207" s="199"/>
      <c r="AK207" s="199"/>
      <c r="AL207" s="199"/>
      <c r="AM207" s="193" t="str">
        <f t="shared" si="61"/>
        <v/>
      </c>
      <c r="AN207" s="199"/>
      <c r="AO207" s="199"/>
      <c r="AP207" s="199"/>
      <c r="AQ207" s="199"/>
      <c r="AR207" s="199"/>
      <c r="AS207" s="199"/>
      <c r="AT207" s="193" t="str">
        <f t="shared" si="62"/>
        <v/>
      </c>
      <c r="AU207" s="199"/>
      <c r="AV207" s="199"/>
      <c r="AW207" s="199"/>
      <c r="AX207" s="199"/>
      <c r="AY207" s="199"/>
      <c r="AZ207" s="199"/>
      <c r="BA207" s="193" t="str">
        <f t="shared" si="63"/>
        <v/>
      </c>
      <c r="BB207" s="199"/>
      <c r="BC207" s="199"/>
      <c r="BD207" s="199"/>
      <c r="BE207" s="199"/>
      <c r="BF207" s="199"/>
      <c r="BG207" s="199"/>
      <c r="BH207" s="193" t="str">
        <f t="shared" si="64"/>
        <v/>
      </c>
      <c r="BI207" s="199"/>
      <c r="BJ207" s="199"/>
      <c r="BK207" s="199"/>
      <c r="BL207" s="199"/>
      <c r="BM207" s="199"/>
      <c r="BN207" s="199"/>
      <c r="BO207" s="193" t="str">
        <f t="shared" si="65"/>
        <v/>
      </c>
      <c r="BP207" s="199"/>
      <c r="BQ207" s="199"/>
      <c r="BR207" s="199"/>
      <c r="BS207" s="199"/>
      <c r="BT207" s="199"/>
      <c r="BU207" s="199"/>
      <c r="BV207" s="193" t="str">
        <f t="shared" si="66"/>
        <v/>
      </c>
      <c r="BW207" s="199"/>
      <c r="BX207" s="199"/>
      <c r="BY207" s="199"/>
      <c r="BZ207" s="199"/>
      <c r="CA207" s="199"/>
      <c r="CB207" s="199"/>
      <c r="CC207" s="193" t="str">
        <f t="shared" si="67"/>
        <v/>
      </c>
      <c r="CD207" s="199"/>
      <c r="CE207" s="199"/>
      <c r="CF207" s="199"/>
      <c r="CG207" s="199"/>
      <c r="CH207" s="199"/>
      <c r="CI207" s="199"/>
      <c r="CJ207" s="193" t="str">
        <f t="shared" si="68"/>
        <v/>
      </c>
      <c r="CK207" s="199"/>
      <c r="CL207" s="199"/>
      <c r="CM207" s="199"/>
      <c r="CN207" s="199"/>
      <c r="CO207" s="199"/>
      <c r="CP207" s="199"/>
      <c r="CQ207" s="193" t="str">
        <f t="shared" si="69"/>
        <v/>
      </c>
      <c r="CR207" s="199"/>
      <c r="CS207" s="199"/>
      <c r="CT207" s="199"/>
      <c r="CU207" s="199"/>
      <c r="CV207" s="199"/>
      <c r="CW207" s="199"/>
      <c r="CX207" s="193" t="str">
        <f t="shared" si="70"/>
        <v/>
      </c>
      <c r="CY207" s="199"/>
      <c r="CZ207" s="199"/>
      <c r="DA207" s="199"/>
      <c r="DB207" s="199"/>
      <c r="DC207" s="199"/>
      <c r="DD207" s="199"/>
      <c r="DE207" s="193" t="str">
        <f t="shared" si="71"/>
        <v/>
      </c>
      <c r="DF207" s="199"/>
      <c r="DG207" s="199"/>
      <c r="DH207" s="199"/>
      <c r="DI207" s="199"/>
      <c r="DJ207" s="199"/>
      <c r="DK207" s="199"/>
      <c r="DL207" s="193" t="str">
        <f t="shared" si="72"/>
        <v/>
      </c>
      <c r="DM207" s="199"/>
      <c r="DN207" s="199"/>
      <c r="DO207" s="199"/>
      <c r="DP207" s="199"/>
      <c r="DQ207" s="199"/>
      <c r="DR207" s="199"/>
      <c r="DS207" s="193" t="str">
        <f t="shared" si="73"/>
        <v/>
      </c>
      <c r="DT207" s="194" t="str">
        <f t="shared" si="74"/>
        <v/>
      </c>
      <c r="DU207" s="195" t="str">
        <f t="shared" si="75"/>
        <v/>
      </c>
      <c r="DV207" s="196" t="str">
        <f>IF(OR(C207="",E207=""),"",RANK(DT207,$DT$9:$DT$408)+COUNTIF(DT$9:DT207,DT207)-1)</f>
        <v/>
      </c>
      <c r="DW207" s="173"/>
    </row>
    <row r="208" spans="1:127" ht="20.100000000000001" customHeight="1">
      <c r="A208" s="173"/>
      <c r="B208" s="190" t="str">
        <f>BIODATA_SISWA!B209</f>
        <v/>
      </c>
      <c r="C208" s="191" t="str">
        <f>IF(BIODATA_SISWA!C209="","",BIODATA_SISWA!C209)</f>
        <v/>
      </c>
      <c r="D208" s="191" t="str">
        <f>IF(BIODATA_SISWA!L209="","",BIODATA_SISWA!L209)</f>
        <v/>
      </c>
      <c r="E208" s="199"/>
      <c r="F208" s="199"/>
      <c r="G208" s="199"/>
      <c r="H208" s="199"/>
      <c r="I208" s="199"/>
      <c r="J208" s="199"/>
      <c r="K208" s="193" t="str">
        <f t="shared" si="57"/>
        <v/>
      </c>
      <c r="L208" s="199"/>
      <c r="M208" s="199"/>
      <c r="N208" s="199"/>
      <c r="O208" s="199"/>
      <c r="P208" s="199"/>
      <c r="Q208" s="199"/>
      <c r="R208" s="193" t="str">
        <f t="shared" si="58"/>
        <v/>
      </c>
      <c r="S208" s="199"/>
      <c r="T208" s="199"/>
      <c r="U208" s="199"/>
      <c r="V208" s="199"/>
      <c r="W208" s="199"/>
      <c r="X208" s="199"/>
      <c r="Y208" s="193" t="str">
        <f t="shared" si="59"/>
        <v/>
      </c>
      <c r="Z208" s="199"/>
      <c r="AA208" s="199"/>
      <c r="AB208" s="199"/>
      <c r="AC208" s="199"/>
      <c r="AD208" s="199"/>
      <c r="AE208" s="199"/>
      <c r="AF208" s="193" t="str">
        <f t="shared" si="60"/>
        <v/>
      </c>
      <c r="AG208" s="199"/>
      <c r="AH208" s="199"/>
      <c r="AI208" s="199"/>
      <c r="AJ208" s="199"/>
      <c r="AK208" s="199"/>
      <c r="AL208" s="199"/>
      <c r="AM208" s="193" t="str">
        <f t="shared" si="61"/>
        <v/>
      </c>
      <c r="AN208" s="199"/>
      <c r="AO208" s="199"/>
      <c r="AP208" s="199"/>
      <c r="AQ208" s="199"/>
      <c r="AR208" s="199"/>
      <c r="AS208" s="199"/>
      <c r="AT208" s="193" t="str">
        <f t="shared" si="62"/>
        <v/>
      </c>
      <c r="AU208" s="199"/>
      <c r="AV208" s="199"/>
      <c r="AW208" s="199"/>
      <c r="AX208" s="199"/>
      <c r="AY208" s="199"/>
      <c r="AZ208" s="199"/>
      <c r="BA208" s="193" t="str">
        <f t="shared" si="63"/>
        <v/>
      </c>
      <c r="BB208" s="199"/>
      <c r="BC208" s="199"/>
      <c r="BD208" s="199"/>
      <c r="BE208" s="199"/>
      <c r="BF208" s="199"/>
      <c r="BG208" s="199"/>
      <c r="BH208" s="193" t="str">
        <f t="shared" si="64"/>
        <v/>
      </c>
      <c r="BI208" s="199"/>
      <c r="BJ208" s="199"/>
      <c r="BK208" s="199"/>
      <c r="BL208" s="199"/>
      <c r="BM208" s="199"/>
      <c r="BN208" s="199"/>
      <c r="BO208" s="193" t="str">
        <f t="shared" si="65"/>
        <v/>
      </c>
      <c r="BP208" s="199"/>
      <c r="BQ208" s="199"/>
      <c r="BR208" s="199"/>
      <c r="BS208" s="199"/>
      <c r="BT208" s="199"/>
      <c r="BU208" s="199"/>
      <c r="BV208" s="193" t="str">
        <f t="shared" si="66"/>
        <v/>
      </c>
      <c r="BW208" s="199"/>
      <c r="BX208" s="199"/>
      <c r="BY208" s="199"/>
      <c r="BZ208" s="199"/>
      <c r="CA208" s="199"/>
      <c r="CB208" s="199"/>
      <c r="CC208" s="193" t="str">
        <f t="shared" si="67"/>
        <v/>
      </c>
      <c r="CD208" s="199"/>
      <c r="CE208" s="199"/>
      <c r="CF208" s="199"/>
      <c r="CG208" s="199"/>
      <c r="CH208" s="199"/>
      <c r="CI208" s="199"/>
      <c r="CJ208" s="193" t="str">
        <f t="shared" si="68"/>
        <v/>
      </c>
      <c r="CK208" s="199"/>
      <c r="CL208" s="199"/>
      <c r="CM208" s="199"/>
      <c r="CN208" s="199"/>
      <c r="CO208" s="199"/>
      <c r="CP208" s="199"/>
      <c r="CQ208" s="193" t="str">
        <f t="shared" si="69"/>
        <v/>
      </c>
      <c r="CR208" s="199"/>
      <c r="CS208" s="199"/>
      <c r="CT208" s="199"/>
      <c r="CU208" s="199"/>
      <c r="CV208" s="199"/>
      <c r="CW208" s="199"/>
      <c r="CX208" s="193" t="str">
        <f t="shared" si="70"/>
        <v/>
      </c>
      <c r="CY208" s="199"/>
      <c r="CZ208" s="199"/>
      <c r="DA208" s="199"/>
      <c r="DB208" s="199"/>
      <c r="DC208" s="199"/>
      <c r="DD208" s="199"/>
      <c r="DE208" s="193" t="str">
        <f t="shared" si="71"/>
        <v/>
      </c>
      <c r="DF208" s="199"/>
      <c r="DG208" s="199"/>
      <c r="DH208" s="199"/>
      <c r="DI208" s="199"/>
      <c r="DJ208" s="199"/>
      <c r="DK208" s="199"/>
      <c r="DL208" s="193" t="str">
        <f t="shared" si="72"/>
        <v/>
      </c>
      <c r="DM208" s="199"/>
      <c r="DN208" s="199"/>
      <c r="DO208" s="199"/>
      <c r="DP208" s="199"/>
      <c r="DQ208" s="199"/>
      <c r="DR208" s="199"/>
      <c r="DS208" s="193" t="str">
        <f t="shared" si="73"/>
        <v/>
      </c>
      <c r="DT208" s="194" t="str">
        <f t="shared" si="74"/>
        <v/>
      </c>
      <c r="DU208" s="195" t="str">
        <f t="shared" si="75"/>
        <v/>
      </c>
      <c r="DV208" s="196" t="str">
        <f>IF(OR(C208="",E208=""),"",RANK(DT208,$DT$9:$DT$408)+COUNTIF(DT$9:DT208,DT208)-1)</f>
        <v/>
      </c>
      <c r="DW208" s="173"/>
    </row>
    <row r="209" spans="1:127" ht="20.100000000000001" customHeight="1">
      <c r="A209" s="173"/>
      <c r="B209" s="190" t="str">
        <f>BIODATA_SISWA!B210</f>
        <v/>
      </c>
      <c r="C209" s="191" t="str">
        <f>IF(BIODATA_SISWA!C210="","",BIODATA_SISWA!C210)</f>
        <v/>
      </c>
      <c r="D209" s="191" t="str">
        <f>IF(BIODATA_SISWA!L210="","",BIODATA_SISWA!L210)</f>
        <v/>
      </c>
      <c r="E209" s="199"/>
      <c r="F209" s="199"/>
      <c r="G209" s="199"/>
      <c r="H209" s="199"/>
      <c r="I209" s="199"/>
      <c r="J209" s="199"/>
      <c r="K209" s="193" t="str">
        <f t="shared" si="57"/>
        <v/>
      </c>
      <c r="L209" s="199"/>
      <c r="M209" s="199"/>
      <c r="N209" s="199"/>
      <c r="O209" s="199"/>
      <c r="P209" s="199"/>
      <c r="Q209" s="199"/>
      <c r="R209" s="193" t="str">
        <f t="shared" si="58"/>
        <v/>
      </c>
      <c r="S209" s="199"/>
      <c r="T209" s="199"/>
      <c r="U209" s="199"/>
      <c r="V209" s="199"/>
      <c r="W209" s="199"/>
      <c r="X209" s="199"/>
      <c r="Y209" s="193" t="str">
        <f t="shared" si="59"/>
        <v/>
      </c>
      <c r="Z209" s="199"/>
      <c r="AA209" s="199"/>
      <c r="AB209" s="199"/>
      <c r="AC209" s="199"/>
      <c r="AD209" s="199"/>
      <c r="AE209" s="199"/>
      <c r="AF209" s="193" t="str">
        <f t="shared" si="60"/>
        <v/>
      </c>
      <c r="AG209" s="199"/>
      <c r="AH209" s="199"/>
      <c r="AI209" s="199"/>
      <c r="AJ209" s="199"/>
      <c r="AK209" s="199"/>
      <c r="AL209" s="199"/>
      <c r="AM209" s="193" t="str">
        <f t="shared" si="61"/>
        <v/>
      </c>
      <c r="AN209" s="199"/>
      <c r="AO209" s="199"/>
      <c r="AP209" s="199"/>
      <c r="AQ209" s="199"/>
      <c r="AR209" s="199"/>
      <c r="AS209" s="199"/>
      <c r="AT209" s="193" t="str">
        <f t="shared" si="62"/>
        <v/>
      </c>
      <c r="AU209" s="199"/>
      <c r="AV209" s="199"/>
      <c r="AW209" s="199"/>
      <c r="AX209" s="199"/>
      <c r="AY209" s="199"/>
      <c r="AZ209" s="199"/>
      <c r="BA209" s="193" t="str">
        <f t="shared" si="63"/>
        <v/>
      </c>
      <c r="BB209" s="199"/>
      <c r="BC209" s="199"/>
      <c r="BD209" s="199"/>
      <c r="BE209" s="199"/>
      <c r="BF209" s="199"/>
      <c r="BG209" s="199"/>
      <c r="BH209" s="193" t="str">
        <f t="shared" si="64"/>
        <v/>
      </c>
      <c r="BI209" s="199"/>
      <c r="BJ209" s="199"/>
      <c r="BK209" s="199"/>
      <c r="BL209" s="199"/>
      <c r="BM209" s="199"/>
      <c r="BN209" s="199"/>
      <c r="BO209" s="193" t="str">
        <f t="shared" si="65"/>
        <v/>
      </c>
      <c r="BP209" s="199"/>
      <c r="BQ209" s="199"/>
      <c r="BR209" s="199"/>
      <c r="BS209" s="199"/>
      <c r="BT209" s="199"/>
      <c r="BU209" s="199"/>
      <c r="BV209" s="193" t="str">
        <f t="shared" si="66"/>
        <v/>
      </c>
      <c r="BW209" s="199"/>
      <c r="BX209" s="199"/>
      <c r="BY209" s="199"/>
      <c r="BZ209" s="199"/>
      <c r="CA209" s="199"/>
      <c r="CB209" s="199"/>
      <c r="CC209" s="193" t="str">
        <f t="shared" si="67"/>
        <v/>
      </c>
      <c r="CD209" s="199"/>
      <c r="CE209" s="199"/>
      <c r="CF209" s="199"/>
      <c r="CG209" s="199"/>
      <c r="CH209" s="199"/>
      <c r="CI209" s="199"/>
      <c r="CJ209" s="193" t="str">
        <f t="shared" si="68"/>
        <v/>
      </c>
      <c r="CK209" s="199"/>
      <c r="CL209" s="199"/>
      <c r="CM209" s="199"/>
      <c r="CN209" s="199"/>
      <c r="CO209" s="199"/>
      <c r="CP209" s="199"/>
      <c r="CQ209" s="193" t="str">
        <f t="shared" si="69"/>
        <v/>
      </c>
      <c r="CR209" s="199"/>
      <c r="CS209" s="199"/>
      <c r="CT209" s="199"/>
      <c r="CU209" s="199"/>
      <c r="CV209" s="199"/>
      <c r="CW209" s="199"/>
      <c r="CX209" s="193" t="str">
        <f t="shared" si="70"/>
        <v/>
      </c>
      <c r="CY209" s="199"/>
      <c r="CZ209" s="199"/>
      <c r="DA209" s="199"/>
      <c r="DB209" s="199"/>
      <c r="DC209" s="199"/>
      <c r="DD209" s="199"/>
      <c r="DE209" s="193" t="str">
        <f t="shared" si="71"/>
        <v/>
      </c>
      <c r="DF209" s="199"/>
      <c r="DG209" s="199"/>
      <c r="DH209" s="199"/>
      <c r="DI209" s="199"/>
      <c r="DJ209" s="199"/>
      <c r="DK209" s="199"/>
      <c r="DL209" s="193" t="str">
        <f t="shared" si="72"/>
        <v/>
      </c>
      <c r="DM209" s="199"/>
      <c r="DN209" s="199"/>
      <c r="DO209" s="199"/>
      <c r="DP209" s="199"/>
      <c r="DQ209" s="199"/>
      <c r="DR209" s="199"/>
      <c r="DS209" s="193" t="str">
        <f t="shared" si="73"/>
        <v/>
      </c>
      <c r="DT209" s="194" t="str">
        <f t="shared" si="74"/>
        <v/>
      </c>
      <c r="DU209" s="195" t="str">
        <f t="shared" si="75"/>
        <v/>
      </c>
      <c r="DV209" s="196" t="str">
        <f>IF(OR(C209="",E209=""),"",RANK(DT209,$DT$9:$DT$408)+COUNTIF(DT$9:DT209,DT209)-1)</f>
        <v/>
      </c>
      <c r="DW209" s="173"/>
    </row>
    <row r="210" spans="1:127" ht="20.100000000000001" customHeight="1">
      <c r="A210" s="173"/>
      <c r="B210" s="190" t="str">
        <f>BIODATA_SISWA!B211</f>
        <v/>
      </c>
      <c r="C210" s="191" t="str">
        <f>IF(BIODATA_SISWA!C211="","",BIODATA_SISWA!C211)</f>
        <v/>
      </c>
      <c r="D210" s="191" t="str">
        <f>IF(BIODATA_SISWA!L211="","",BIODATA_SISWA!L211)</f>
        <v/>
      </c>
      <c r="E210" s="199"/>
      <c r="F210" s="199"/>
      <c r="G210" s="199"/>
      <c r="H210" s="199"/>
      <c r="I210" s="199"/>
      <c r="J210" s="199"/>
      <c r="K210" s="193" t="str">
        <f t="shared" si="57"/>
        <v/>
      </c>
      <c r="L210" s="199"/>
      <c r="M210" s="199"/>
      <c r="N210" s="199"/>
      <c r="O210" s="199"/>
      <c r="P210" s="199"/>
      <c r="Q210" s="199"/>
      <c r="R210" s="193" t="str">
        <f t="shared" si="58"/>
        <v/>
      </c>
      <c r="S210" s="199"/>
      <c r="T210" s="199"/>
      <c r="U210" s="199"/>
      <c r="V210" s="199"/>
      <c r="W210" s="199"/>
      <c r="X210" s="199"/>
      <c r="Y210" s="193" t="str">
        <f t="shared" si="59"/>
        <v/>
      </c>
      <c r="Z210" s="199"/>
      <c r="AA210" s="199"/>
      <c r="AB210" s="199"/>
      <c r="AC210" s="199"/>
      <c r="AD210" s="199"/>
      <c r="AE210" s="199"/>
      <c r="AF210" s="193" t="str">
        <f t="shared" si="60"/>
        <v/>
      </c>
      <c r="AG210" s="199"/>
      <c r="AH210" s="199"/>
      <c r="AI210" s="199"/>
      <c r="AJ210" s="199"/>
      <c r="AK210" s="199"/>
      <c r="AL210" s="199"/>
      <c r="AM210" s="193" t="str">
        <f t="shared" si="61"/>
        <v/>
      </c>
      <c r="AN210" s="199"/>
      <c r="AO210" s="199"/>
      <c r="AP210" s="199"/>
      <c r="AQ210" s="199"/>
      <c r="AR210" s="199"/>
      <c r="AS210" s="199"/>
      <c r="AT210" s="193" t="str">
        <f t="shared" si="62"/>
        <v/>
      </c>
      <c r="AU210" s="199"/>
      <c r="AV210" s="199"/>
      <c r="AW210" s="199"/>
      <c r="AX210" s="199"/>
      <c r="AY210" s="199"/>
      <c r="AZ210" s="199"/>
      <c r="BA210" s="193" t="str">
        <f t="shared" si="63"/>
        <v/>
      </c>
      <c r="BB210" s="199"/>
      <c r="BC210" s="199"/>
      <c r="BD210" s="199"/>
      <c r="BE210" s="199"/>
      <c r="BF210" s="199"/>
      <c r="BG210" s="199"/>
      <c r="BH210" s="193" t="str">
        <f t="shared" si="64"/>
        <v/>
      </c>
      <c r="BI210" s="199"/>
      <c r="BJ210" s="199"/>
      <c r="BK210" s="199"/>
      <c r="BL210" s="199"/>
      <c r="BM210" s="199"/>
      <c r="BN210" s="199"/>
      <c r="BO210" s="193" t="str">
        <f t="shared" si="65"/>
        <v/>
      </c>
      <c r="BP210" s="199"/>
      <c r="BQ210" s="199"/>
      <c r="BR210" s="199"/>
      <c r="BS210" s="199"/>
      <c r="BT210" s="199"/>
      <c r="BU210" s="199"/>
      <c r="BV210" s="193" t="str">
        <f t="shared" si="66"/>
        <v/>
      </c>
      <c r="BW210" s="199"/>
      <c r="BX210" s="199"/>
      <c r="BY210" s="199"/>
      <c r="BZ210" s="199"/>
      <c r="CA210" s="199"/>
      <c r="CB210" s="199"/>
      <c r="CC210" s="193" t="str">
        <f t="shared" si="67"/>
        <v/>
      </c>
      <c r="CD210" s="199"/>
      <c r="CE210" s="199"/>
      <c r="CF210" s="199"/>
      <c r="CG210" s="199"/>
      <c r="CH210" s="199"/>
      <c r="CI210" s="199"/>
      <c r="CJ210" s="193" t="str">
        <f t="shared" si="68"/>
        <v/>
      </c>
      <c r="CK210" s="199"/>
      <c r="CL210" s="199"/>
      <c r="CM210" s="199"/>
      <c r="CN210" s="199"/>
      <c r="CO210" s="199"/>
      <c r="CP210" s="199"/>
      <c r="CQ210" s="193" t="str">
        <f t="shared" si="69"/>
        <v/>
      </c>
      <c r="CR210" s="199"/>
      <c r="CS210" s="199"/>
      <c r="CT210" s="199"/>
      <c r="CU210" s="199"/>
      <c r="CV210" s="199"/>
      <c r="CW210" s="199"/>
      <c r="CX210" s="193" t="str">
        <f t="shared" si="70"/>
        <v/>
      </c>
      <c r="CY210" s="199"/>
      <c r="CZ210" s="199"/>
      <c r="DA210" s="199"/>
      <c r="DB210" s="199"/>
      <c r="DC210" s="199"/>
      <c r="DD210" s="199"/>
      <c r="DE210" s="193" t="str">
        <f t="shared" si="71"/>
        <v/>
      </c>
      <c r="DF210" s="199"/>
      <c r="DG210" s="199"/>
      <c r="DH210" s="199"/>
      <c r="DI210" s="199"/>
      <c r="DJ210" s="199"/>
      <c r="DK210" s="199"/>
      <c r="DL210" s="193" t="str">
        <f t="shared" si="72"/>
        <v/>
      </c>
      <c r="DM210" s="199"/>
      <c r="DN210" s="199"/>
      <c r="DO210" s="199"/>
      <c r="DP210" s="199"/>
      <c r="DQ210" s="199"/>
      <c r="DR210" s="199"/>
      <c r="DS210" s="193" t="str">
        <f t="shared" si="73"/>
        <v/>
      </c>
      <c r="DT210" s="194" t="str">
        <f t="shared" si="74"/>
        <v/>
      </c>
      <c r="DU210" s="195" t="str">
        <f t="shared" si="75"/>
        <v/>
      </c>
      <c r="DV210" s="196" t="str">
        <f>IF(OR(C210="",E210=""),"",RANK(DT210,$DT$9:$DT$408)+COUNTIF(DT$9:DT210,DT210)-1)</f>
        <v/>
      </c>
      <c r="DW210" s="173"/>
    </row>
    <row r="211" spans="1:127" ht="20.100000000000001" customHeight="1">
      <c r="A211" s="173"/>
      <c r="B211" s="190" t="str">
        <f>BIODATA_SISWA!B212</f>
        <v/>
      </c>
      <c r="C211" s="191" t="str">
        <f>IF(BIODATA_SISWA!C212="","",BIODATA_SISWA!C212)</f>
        <v/>
      </c>
      <c r="D211" s="191" t="str">
        <f>IF(BIODATA_SISWA!L212="","",BIODATA_SISWA!L212)</f>
        <v/>
      </c>
      <c r="E211" s="199"/>
      <c r="F211" s="199"/>
      <c r="G211" s="199"/>
      <c r="H211" s="199"/>
      <c r="I211" s="199"/>
      <c r="J211" s="199"/>
      <c r="K211" s="193" t="str">
        <f t="shared" si="57"/>
        <v/>
      </c>
      <c r="L211" s="199"/>
      <c r="M211" s="199"/>
      <c r="N211" s="199"/>
      <c r="O211" s="199"/>
      <c r="P211" s="199"/>
      <c r="Q211" s="199"/>
      <c r="R211" s="193" t="str">
        <f t="shared" si="58"/>
        <v/>
      </c>
      <c r="S211" s="199"/>
      <c r="T211" s="199"/>
      <c r="U211" s="199"/>
      <c r="V211" s="199"/>
      <c r="W211" s="199"/>
      <c r="X211" s="199"/>
      <c r="Y211" s="193" t="str">
        <f t="shared" si="59"/>
        <v/>
      </c>
      <c r="Z211" s="199"/>
      <c r="AA211" s="199"/>
      <c r="AB211" s="199"/>
      <c r="AC211" s="199"/>
      <c r="AD211" s="199"/>
      <c r="AE211" s="199"/>
      <c r="AF211" s="193" t="str">
        <f t="shared" si="60"/>
        <v/>
      </c>
      <c r="AG211" s="199"/>
      <c r="AH211" s="199"/>
      <c r="AI211" s="199"/>
      <c r="AJ211" s="199"/>
      <c r="AK211" s="199"/>
      <c r="AL211" s="199"/>
      <c r="AM211" s="193" t="str">
        <f t="shared" si="61"/>
        <v/>
      </c>
      <c r="AN211" s="199"/>
      <c r="AO211" s="199"/>
      <c r="AP211" s="199"/>
      <c r="AQ211" s="199"/>
      <c r="AR211" s="199"/>
      <c r="AS211" s="199"/>
      <c r="AT211" s="193" t="str">
        <f t="shared" si="62"/>
        <v/>
      </c>
      <c r="AU211" s="199"/>
      <c r="AV211" s="199"/>
      <c r="AW211" s="199"/>
      <c r="AX211" s="199"/>
      <c r="AY211" s="199"/>
      <c r="AZ211" s="199"/>
      <c r="BA211" s="193" t="str">
        <f t="shared" si="63"/>
        <v/>
      </c>
      <c r="BB211" s="199"/>
      <c r="BC211" s="199"/>
      <c r="BD211" s="199"/>
      <c r="BE211" s="199"/>
      <c r="BF211" s="199"/>
      <c r="BG211" s="199"/>
      <c r="BH211" s="193" t="str">
        <f t="shared" si="64"/>
        <v/>
      </c>
      <c r="BI211" s="199"/>
      <c r="BJ211" s="199"/>
      <c r="BK211" s="199"/>
      <c r="BL211" s="199"/>
      <c r="BM211" s="199"/>
      <c r="BN211" s="199"/>
      <c r="BO211" s="193" t="str">
        <f t="shared" si="65"/>
        <v/>
      </c>
      <c r="BP211" s="199"/>
      <c r="BQ211" s="199"/>
      <c r="BR211" s="199"/>
      <c r="BS211" s="199"/>
      <c r="BT211" s="199"/>
      <c r="BU211" s="199"/>
      <c r="BV211" s="193" t="str">
        <f t="shared" si="66"/>
        <v/>
      </c>
      <c r="BW211" s="199"/>
      <c r="BX211" s="199"/>
      <c r="BY211" s="199"/>
      <c r="BZ211" s="199"/>
      <c r="CA211" s="199"/>
      <c r="CB211" s="199"/>
      <c r="CC211" s="193" t="str">
        <f t="shared" si="67"/>
        <v/>
      </c>
      <c r="CD211" s="199"/>
      <c r="CE211" s="199"/>
      <c r="CF211" s="199"/>
      <c r="CG211" s="199"/>
      <c r="CH211" s="199"/>
      <c r="CI211" s="199"/>
      <c r="CJ211" s="193" t="str">
        <f t="shared" si="68"/>
        <v/>
      </c>
      <c r="CK211" s="199"/>
      <c r="CL211" s="199"/>
      <c r="CM211" s="199"/>
      <c r="CN211" s="199"/>
      <c r="CO211" s="199"/>
      <c r="CP211" s="199"/>
      <c r="CQ211" s="193" t="str">
        <f t="shared" si="69"/>
        <v/>
      </c>
      <c r="CR211" s="199"/>
      <c r="CS211" s="199"/>
      <c r="CT211" s="199"/>
      <c r="CU211" s="199"/>
      <c r="CV211" s="199"/>
      <c r="CW211" s="199"/>
      <c r="CX211" s="193" t="str">
        <f t="shared" si="70"/>
        <v/>
      </c>
      <c r="CY211" s="199"/>
      <c r="CZ211" s="199"/>
      <c r="DA211" s="199"/>
      <c r="DB211" s="199"/>
      <c r="DC211" s="199"/>
      <c r="DD211" s="199"/>
      <c r="DE211" s="193" t="str">
        <f t="shared" si="71"/>
        <v/>
      </c>
      <c r="DF211" s="199"/>
      <c r="DG211" s="199"/>
      <c r="DH211" s="199"/>
      <c r="DI211" s="199"/>
      <c r="DJ211" s="199"/>
      <c r="DK211" s="199"/>
      <c r="DL211" s="193" t="str">
        <f t="shared" si="72"/>
        <v/>
      </c>
      <c r="DM211" s="199"/>
      <c r="DN211" s="199"/>
      <c r="DO211" s="199"/>
      <c r="DP211" s="199"/>
      <c r="DQ211" s="199"/>
      <c r="DR211" s="199"/>
      <c r="DS211" s="193" t="str">
        <f t="shared" si="73"/>
        <v/>
      </c>
      <c r="DT211" s="194" t="str">
        <f t="shared" si="74"/>
        <v/>
      </c>
      <c r="DU211" s="195" t="str">
        <f t="shared" si="75"/>
        <v/>
      </c>
      <c r="DV211" s="196" t="str">
        <f>IF(OR(C211="",E211=""),"",RANK(DT211,$DT$9:$DT$408)+COUNTIF(DT$9:DT211,DT211)-1)</f>
        <v/>
      </c>
      <c r="DW211" s="173"/>
    </row>
    <row r="212" spans="1:127" ht="20.100000000000001" customHeight="1">
      <c r="A212" s="173"/>
      <c r="B212" s="190" t="str">
        <f>BIODATA_SISWA!B213</f>
        <v/>
      </c>
      <c r="C212" s="191" t="str">
        <f>IF(BIODATA_SISWA!C213="","",BIODATA_SISWA!C213)</f>
        <v/>
      </c>
      <c r="D212" s="191" t="str">
        <f>IF(BIODATA_SISWA!L213="","",BIODATA_SISWA!L213)</f>
        <v/>
      </c>
      <c r="E212" s="199"/>
      <c r="F212" s="199"/>
      <c r="G212" s="199"/>
      <c r="H212" s="199"/>
      <c r="I212" s="199"/>
      <c r="J212" s="199"/>
      <c r="K212" s="193" t="str">
        <f t="shared" si="57"/>
        <v/>
      </c>
      <c r="L212" s="199"/>
      <c r="M212" s="199"/>
      <c r="N212" s="199"/>
      <c r="O212" s="199"/>
      <c r="P212" s="199"/>
      <c r="Q212" s="199"/>
      <c r="R212" s="193" t="str">
        <f t="shared" si="58"/>
        <v/>
      </c>
      <c r="S212" s="199"/>
      <c r="T212" s="199"/>
      <c r="U212" s="199"/>
      <c r="V212" s="199"/>
      <c r="W212" s="199"/>
      <c r="X212" s="199"/>
      <c r="Y212" s="193" t="str">
        <f t="shared" si="59"/>
        <v/>
      </c>
      <c r="Z212" s="199"/>
      <c r="AA212" s="199"/>
      <c r="AB212" s="199"/>
      <c r="AC212" s="199"/>
      <c r="AD212" s="199"/>
      <c r="AE212" s="199"/>
      <c r="AF212" s="193" t="str">
        <f t="shared" si="60"/>
        <v/>
      </c>
      <c r="AG212" s="199"/>
      <c r="AH212" s="199"/>
      <c r="AI212" s="199"/>
      <c r="AJ212" s="199"/>
      <c r="AK212" s="199"/>
      <c r="AL212" s="199"/>
      <c r="AM212" s="193" t="str">
        <f t="shared" si="61"/>
        <v/>
      </c>
      <c r="AN212" s="199"/>
      <c r="AO212" s="199"/>
      <c r="AP212" s="199"/>
      <c r="AQ212" s="199"/>
      <c r="AR212" s="199"/>
      <c r="AS212" s="199"/>
      <c r="AT212" s="193" t="str">
        <f t="shared" si="62"/>
        <v/>
      </c>
      <c r="AU212" s="199"/>
      <c r="AV212" s="199"/>
      <c r="AW212" s="199"/>
      <c r="AX212" s="199"/>
      <c r="AY212" s="199"/>
      <c r="AZ212" s="199"/>
      <c r="BA212" s="193" t="str">
        <f t="shared" si="63"/>
        <v/>
      </c>
      <c r="BB212" s="199"/>
      <c r="BC212" s="199"/>
      <c r="BD212" s="199"/>
      <c r="BE212" s="199"/>
      <c r="BF212" s="199"/>
      <c r="BG212" s="199"/>
      <c r="BH212" s="193" t="str">
        <f t="shared" si="64"/>
        <v/>
      </c>
      <c r="BI212" s="199"/>
      <c r="BJ212" s="199"/>
      <c r="BK212" s="199"/>
      <c r="BL212" s="199"/>
      <c r="BM212" s="199"/>
      <c r="BN212" s="199"/>
      <c r="BO212" s="193" t="str">
        <f t="shared" si="65"/>
        <v/>
      </c>
      <c r="BP212" s="199"/>
      <c r="BQ212" s="199"/>
      <c r="BR212" s="199"/>
      <c r="BS212" s="199"/>
      <c r="BT212" s="199"/>
      <c r="BU212" s="199"/>
      <c r="BV212" s="193" t="str">
        <f t="shared" si="66"/>
        <v/>
      </c>
      <c r="BW212" s="199"/>
      <c r="BX212" s="199"/>
      <c r="BY212" s="199"/>
      <c r="BZ212" s="199"/>
      <c r="CA212" s="199"/>
      <c r="CB212" s="199"/>
      <c r="CC212" s="193" t="str">
        <f t="shared" si="67"/>
        <v/>
      </c>
      <c r="CD212" s="199"/>
      <c r="CE212" s="199"/>
      <c r="CF212" s="199"/>
      <c r="CG212" s="199"/>
      <c r="CH212" s="199"/>
      <c r="CI212" s="199"/>
      <c r="CJ212" s="193" t="str">
        <f t="shared" si="68"/>
        <v/>
      </c>
      <c r="CK212" s="199"/>
      <c r="CL212" s="199"/>
      <c r="CM212" s="199"/>
      <c r="CN212" s="199"/>
      <c r="CO212" s="199"/>
      <c r="CP212" s="199"/>
      <c r="CQ212" s="193" t="str">
        <f t="shared" si="69"/>
        <v/>
      </c>
      <c r="CR212" s="199"/>
      <c r="CS212" s="199"/>
      <c r="CT212" s="199"/>
      <c r="CU212" s="199"/>
      <c r="CV212" s="199"/>
      <c r="CW212" s="199"/>
      <c r="CX212" s="193" t="str">
        <f t="shared" si="70"/>
        <v/>
      </c>
      <c r="CY212" s="199"/>
      <c r="CZ212" s="199"/>
      <c r="DA212" s="199"/>
      <c r="DB212" s="199"/>
      <c r="DC212" s="199"/>
      <c r="DD212" s="199"/>
      <c r="DE212" s="193" t="str">
        <f t="shared" si="71"/>
        <v/>
      </c>
      <c r="DF212" s="199"/>
      <c r="DG212" s="199"/>
      <c r="DH212" s="199"/>
      <c r="DI212" s="199"/>
      <c r="DJ212" s="199"/>
      <c r="DK212" s="199"/>
      <c r="DL212" s="193" t="str">
        <f t="shared" si="72"/>
        <v/>
      </c>
      <c r="DM212" s="199"/>
      <c r="DN212" s="199"/>
      <c r="DO212" s="199"/>
      <c r="DP212" s="199"/>
      <c r="DQ212" s="199"/>
      <c r="DR212" s="199"/>
      <c r="DS212" s="193" t="str">
        <f t="shared" si="73"/>
        <v/>
      </c>
      <c r="DT212" s="194" t="str">
        <f t="shared" si="74"/>
        <v/>
      </c>
      <c r="DU212" s="195" t="str">
        <f t="shared" si="75"/>
        <v/>
      </c>
      <c r="DV212" s="196" t="str">
        <f>IF(OR(C212="",E212=""),"",RANK(DT212,$DT$9:$DT$408)+COUNTIF(DT$9:DT212,DT212)-1)</f>
        <v/>
      </c>
      <c r="DW212" s="173"/>
    </row>
    <row r="213" spans="1:127" ht="20.100000000000001" customHeight="1">
      <c r="A213" s="173"/>
      <c r="B213" s="190" t="str">
        <f>BIODATA_SISWA!B214</f>
        <v/>
      </c>
      <c r="C213" s="191" t="str">
        <f>IF(BIODATA_SISWA!C214="","",BIODATA_SISWA!C214)</f>
        <v/>
      </c>
      <c r="D213" s="191" t="str">
        <f>IF(BIODATA_SISWA!L214="","",BIODATA_SISWA!L214)</f>
        <v/>
      </c>
      <c r="E213" s="199"/>
      <c r="F213" s="199"/>
      <c r="G213" s="199"/>
      <c r="H213" s="199"/>
      <c r="I213" s="199"/>
      <c r="J213" s="199"/>
      <c r="K213" s="193" t="str">
        <f t="shared" si="57"/>
        <v/>
      </c>
      <c r="L213" s="199"/>
      <c r="M213" s="199"/>
      <c r="N213" s="199"/>
      <c r="O213" s="199"/>
      <c r="P213" s="199"/>
      <c r="Q213" s="199"/>
      <c r="R213" s="193" t="str">
        <f t="shared" si="58"/>
        <v/>
      </c>
      <c r="S213" s="199"/>
      <c r="T213" s="199"/>
      <c r="U213" s="199"/>
      <c r="V213" s="199"/>
      <c r="W213" s="199"/>
      <c r="X213" s="199"/>
      <c r="Y213" s="193" t="str">
        <f t="shared" si="59"/>
        <v/>
      </c>
      <c r="Z213" s="199"/>
      <c r="AA213" s="199"/>
      <c r="AB213" s="199"/>
      <c r="AC213" s="199"/>
      <c r="AD213" s="199"/>
      <c r="AE213" s="199"/>
      <c r="AF213" s="193" t="str">
        <f t="shared" si="60"/>
        <v/>
      </c>
      <c r="AG213" s="199"/>
      <c r="AH213" s="199"/>
      <c r="AI213" s="199"/>
      <c r="AJ213" s="199"/>
      <c r="AK213" s="199"/>
      <c r="AL213" s="199"/>
      <c r="AM213" s="193" t="str">
        <f t="shared" si="61"/>
        <v/>
      </c>
      <c r="AN213" s="199"/>
      <c r="AO213" s="199"/>
      <c r="AP213" s="199"/>
      <c r="AQ213" s="199"/>
      <c r="AR213" s="199"/>
      <c r="AS213" s="199"/>
      <c r="AT213" s="193" t="str">
        <f t="shared" si="62"/>
        <v/>
      </c>
      <c r="AU213" s="199"/>
      <c r="AV213" s="199"/>
      <c r="AW213" s="199"/>
      <c r="AX213" s="199"/>
      <c r="AY213" s="199"/>
      <c r="AZ213" s="199"/>
      <c r="BA213" s="193" t="str">
        <f t="shared" si="63"/>
        <v/>
      </c>
      <c r="BB213" s="199"/>
      <c r="BC213" s="199"/>
      <c r="BD213" s="199"/>
      <c r="BE213" s="199"/>
      <c r="BF213" s="199"/>
      <c r="BG213" s="199"/>
      <c r="BH213" s="193" t="str">
        <f t="shared" si="64"/>
        <v/>
      </c>
      <c r="BI213" s="199"/>
      <c r="BJ213" s="199"/>
      <c r="BK213" s="199"/>
      <c r="BL213" s="199"/>
      <c r="BM213" s="199"/>
      <c r="BN213" s="199"/>
      <c r="BO213" s="193" t="str">
        <f t="shared" si="65"/>
        <v/>
      </c>
      <c r="BP213" s="199"/>
      <c r="BQ213" s="199"/>
      <c r="BR213" s="199"/>
      <c r="BS213" s="199"/>
      <c r="BT213" s="199"/>
      <c r="BU213" s="199"/>
      <c r="BV213" s="193" t="str">
        <f t="shared" si="66"/>
        <v/>
      </c>
      <c r="BW213" s="199"/>
      <c r="BX213" s="199"/>
      <c r="BY213" s="199"/>
      <c r="BZ213" s="199"/>
      <c r="CA213" s="199"/>
      <c r="CB213" s="199"/>
      <c r="CC213" s="193" t="str">
        <f t="shared" si="67"/>
        <v/>
      </c>
      <c r="CD213" s="199"/>
      <c r="CE213" s="199"/>
      <c r="CF213" s="199"/>
      <c r="CG213" s="199"/>
      <c r="CH213" s="199"/>
      <c r="CI213" s="199"/>
      <c r="CJ213" s="193" t="str">
        <f t="shared" si="68"/>
        <v/>
      </c>
      <c r="CK213" s="199"/>
      <c r="CL213" s="199"/>
      <c r="CM213" s="199"/>
      <c r="CN213" s="199"/>
      <c r="CO213" s="199"/>
      <c r="CP213" s="199"/>
      <c r="CQ213" s="193" t="str">
        <f t="shared" si="69"/>
        <v/>
      </c>
      <c r="CR213" s="199"/>
      <c r="CS213" s="199"/>
      <c r="CT213" s="199"/>
      <c r="CU213" s="199"/>
      <c r="CV213" s="199"/>
      <c r="CW213" s="199"/>
      <c r="CX213" s="193" t="str">
        <f t="shared" si="70"/>
        <v/>
      </c>
      <c r="CY213" s="199"/>
      <c r="CZ213" s="199"/>
      <c r="DA213" s="199"/>
      <c r="DB213" s="199"/>
      <c r="DC213" s="199"/>
      <c r="DD213" s="199"/>
      <c r="DE213" s="193" t="str">
        <f t="shared" si="71"/>
        <v/>
      </c>
      <c r="DF213" s="199"/>
      <c r="DG213" s="199"/>
      <c r="DH213" s="199"/>
      <c r="DI213" s="199"/>
      <c r="DJ213" s="199"/>
      <c r="DK213" s="199"/>
      <c r="DL213" s="193" t="str">
        <f t="shared" si="72"/>
        <v/>
      </c>
      <c r="DM213" s="199"/>
      <c r="DN213" s="199"/>
      <c r="DO213" s="199"/>
      <c r="DP213" s="199"/>
      <c r="DQ213" s="199"/>
      <c r="DR213" s="199"/>
      <c r="DS213" s="193" t="str">
        <f t="shared" si="73"/>
        <v/>
      </c>
      <c r="DT213" s="194" t="str">
        <f t="shared" si="74"/>
        <v/>
      </c>
      <c r="DU213" s="195" t="str">
        <f t="shared" si="75"/>
        <v/>
      </c>
      <c r="DV213" s="196" t="str">
        <f>IF(OR(C213="",E213=""),"",RANK(DT213,$DT$9:$DT$408)+COUNTIF(DT$9:DT213,DT213)-1)</f>
        <v/>
      </c>
      <c r="DW213" s="173"/>
    </row>
    <row r="214" spans="1:127" ht="20.100000000000001" customHeight="1">
      <c r="A214" s="173"/>
      <c r="B214" s="190" t="str">
        <f>BIODATA_SISWA!B215</f>
        <v/>
      </c>
      <c r="C214" s="191" t="str">
        <f>IF(BIODATA_SISWA!C215="","",BIODATA_SISWA!C215)</f>
        <v/>
      </c>
      <c r="D214" s="191" t="str">
        <f>IF(BIODATA_SISWA!L215="","",BIODATA_SISWA!L215)</f>
        <v/>
      </c>
      <c r="E214" s="199"/>
      <c r="F214" s="199"/>
      <c r="G214" s="199"/>
      <c r="H214" s="199"/>
      <c r="I214" s="199"/>
      <c r="J214" s="199"/>
      <c r="K214" s="193" t="str">
        <f t="shared" si="57"/>
        <v/>
      </c>
      <c r="L214" s="199"/>
      <c r="M214" s="199"/>
      <c r="N214" s="199"/>
      <c r="O214" s="199"/>
      <c r="P214" s="199"/>
      <c r="Q214" s="199"/>
      <c r="R214" s="193" t="str">
        <f t="shared" si="58"/>
        <v/>
      </c>
      <c r="S214" s="199"/>
      <c r="T214" s="199"/>
      <c r="U214" s="199"/>
      <c r="V214" s="199"/>
      <c r="W214" s="199"/>
      <c r="X214" s="199"/>
      <c r="Y214" s="193" t="str">
        <f t="shared" si="59"/>
        <v/>
      </c>
      <c r="Z214" s="199"/>
      <c r="AA214" s="199"/>
      <c r="AB214" s="199"/>
      <c r="AC214" s="199"/>
      <c r="AD214" s="199"/>
      <c r="AE214" s="199"/>
      <c r="AF214" s="193" t="str">
        <f t="shared" si="60"/>
        <v/>
      </c>
      <c r="AG214" s="199"/>
      <c r="AH214" s="199"/>
      <c r="AI214" s="199"/>
      <c r="AJ214" s="199"/>
      <c r="AK214" s="199"/>
      <c r="AL214" s="199"/>
      <c r="AM214" s="193" t="str">
        <f t="shared" si="61"/>
        <v/>
      </c>
      <c r="AN214" s="199"/>
      <c r="AO214" s="199"/>
      <c r="AP214" s="199"/>
      <c r="AQ214" s="199"/>
      <c r="AR214" s="199"/>
      <c r="AS214" s="199"/>
      <c r="AT214" s="193" t="str">
        <f t="shared" si="62"/>
        <v/>
      </c>
      <c r="AU214" s="199"/>
      <c r="AV214" s="199"/>
      <c r="AW214" s="199"/>
      <c r="AX214" s="199"/>
      <c r="AY214" s="199"/>
      <c r="AZ214" s="199"/>
      <c r="BA214" s="193" t="str">
        <f t="shared" si="63"/>
        <v/>
      </c>
      <c r="BB214" s="199"/>
      <c r="BC214" s="199"/>
      <c r="BD214" s="199"/>
      <c r="BE214" s="199"/>
      <c r="BF214" s="199"/>
      <c r="BG214" s="199"/>
      <c r="BH214" s="193" t="str">
        <f t="shared" si="64"/>
        <v/>
      </c>
      <c r="BI214" s="199"/>
      <c r="BJ214" s="199"/>
      <c r="BK214" s="199"/>
      <c r="BL214" s="199"/>
      <c r="BM214" s="199"/>
      <c r="BN214" s="199"/>
      <c r="BO214" s="193" t="str">
        <f t="shared" si="65"/>
        <v/>
      </c>
      <c r="BP214" s="199"/>
      <c r="BQ214" s="199"/>
      <c r="BR214" s="199"/>
      <c r="BS214" s="199"/>
      <c r="BT214" s="199"/>
      <c r="BU214" s="199"/>
      <c r="BV214" s="193" t="str">
        <f t="shared" si="66"/>
        <v/>
      </c>
      <c r="BW214" s="199"/>
      <c r="BX214" s="199"/>
      <c r="BY214" s="199"/>
      <c r="BZ214" s="199"/>
      <c r="CA214" s="199"/>
      <c r="CB214" s="199"/>
      <c r="CC214" s="193" t="str">
        <f t="shared" si="67"/>
        <v/>
      </c>
      <c r="CD214" s="199"/>
      <c r="CE214" s="199"/>
      <c r="CF214" s="199"/>
      <c r="CG214" s="199"/>
      <c r="CH214" s="199"/>
      <c r="CI214" s="199"/>
      <c r="CJ214" s="193" t="str">
        <f t="shared" si="68"/>
        <v/>
      </c>
      <c r="CK214" s="199"/>
      <c r="CL214" s="199"/>
      <c r="CM214" s="199"/>
      <c r="CN214" s="199"/>
      <c r="CO214" s="199"/>
      <c r="CP214" s="199"/>
      <c r="CQ214" s="193" t="str">
        <f t="shared" si="69"/>
        <v/>
      </c>
      <c r="CR214" s="199"/>
      <c r="CS214" s="199"/>
      <c r="CT214" s="199"/>
      <c r="CU214" s="199"/>
      <c r="CV214" s="199"/>
      <c r="CW214" s="199"/>
      <c r="CX214" s="193" t="str">
        <f t="shared" si="70"/>
        <v/>
      </c>
      <c r="CY214" s="199"/>
      <c r="CZ214" s="199"/>
      <c r="DA214" s="199"/>
      <c r="DB214" s="199"/>
      <c r="DC214" s="199"/>
      <c r="DD214" s="199"/>
      <c r="DE214" s="193" t="str">
        <f t="shared" si="71"/>
        <v/>
      </c>
      <c r="DF214" s="199"/>
      <c r="DG214" s="199"/>
      <c r="DH214" s="199"/>
      <c r="DI214" s="199"/>
      <c r="DJ214" s="199"/>
      <c r="DK214" s="199"/>
      <c r="DL214" s="193" t="str">
        <f t="shared" si="72"/>
        <v/>
      </c>
      <c r="DM214" s="199"/>
      <c r="DN214" s="199"/>
      <c r="DO214" s="199"/>
      <c r="DP214" s="199"/>
      <c r="DQ214" s="199"/>
      <c r="DR214" s="199"/>
      <c r="DS214" s="193" t="str">
        <f t="shared" si="73"/>
        <v/>
      </c>
      <c r="DT214" s="194" t="str">
        <f t="shared" si="74"/>
        <v/>
      </c>
      <c r="DU214" s="195" t="str">
        <f t="shared" si="75"/>
        <v/>
      </c>
      <c r="DV214" s="196" t="str">
        <f>IF(OR(C214="",E214=""),"",RANK(DT214,$DT$9:$DT$408)+COUNTIF(DT$9:DT214,DT214)-1)</f>
        <v/>
      </c>
      <c r="DW214" s="173"/>
    </row>
    <row r="215" spans="1:127" ht="20.100000000000001" customHeight="1">
      <c r="A215" s="173"/>
      <c r="B215" s="190" t="str">
        <f>BIODATA_SISWA!B216</f>
        <v/>
      </c>
      <c r="C215" s="191" t="str">
        <f>IF(BIODATA_SISWA!C216="","",BIODATA_SISWA!C216)</f>
        <v/>
      </c>
      <c r="D215" s="191" t="str">
        <f>IF(BIODATA_SISWA!L216="","",BIODATA_SISWA!L216)</f>
        <v/>
      </c>
      <c r="E215" s="199"/>
      <c r="F215" s="199"/>
      <c r="G215" s="199"/>
      <c r="H215" s="199"/>
      <c r="I215" s="199"/>
      <c r="J215" s="199"/>
      <c r="K215" s="193" t="str">
        <f t="shared" si="57"/>
        <v/>
      </c>
      <c r="L215" s="199"/>
      <c r="M215" s="199"/>
      <c r="N215" s="199"/>
      <c r="O215" s="199"/>
      <c r="P215" s="199"/>
      <c r="Q215" s="199"/>
      <c r="R215" s="193" t="str">
        <f t="shared" si="58"/>
        <v/>
      </c>
      <c r="S215" s="199"/>
      <c r="T215" s="199"/>
      <c r="U215" s="199"/>
      <c r="V215" s="199"/>
      <c r="W215" s="199"/>
      <c r="X215" s="199"/>
      <c r="Y215" s="193" t="str">
        <f t="shared" si="59"/>
        <v/>
      </c>
      <c r="Z215" s="199"/>
      <c r="AA215" s="199"/>
      <c r="AB215" s="199"/>
      <c r="AC215" s="199"/>
      <c r="AD215" s="199"/>
      <c r="AE215" s="199"/>
      <c r="AF215" s="193" t="str">
        <f t="shared" si="60"/>
        <v/>
      </c>
      <c r="AG215" s="199"/>
      <c r="AH215" s="199"/>
      <c r="AI215" s="199"/>
      <c r="AJ215" s="199"/>
      <c r="AK215" s="199"/>
      <c r="AL215" s="199"/>
      <c r="AM215" s="193" t="str">
        <f t="shared" si="61"/>
        <v/>
      </c>
      <c r="AN215" s="199"/>
      <c r="AO215" s="199"/>
      <c r="AP215" s="199"/>
      <c r="AQ215" s="199"/>
      <c r="AR215" s="199"/>
      <c r="AS215" s="199"/>
      <c r="AT215" s="193" t="str">
        <f t="shared" si="62"/>
        <v/>
      </c>
      <c r="AU215" s="199"/>
      <c r="AV215" s="199"/>
      <c r="AW215" s="199"/>
      <c r="AX215" s="199"/>
      <c r="AY215" s="199"/>
      <c r="AZ215" s="199"/>
      <c r="BA215" s="193" t="str">
        <f t="shared" si="63"/>
        <v/>
      </c>
      <c r="BB215" s="199"/>
      <c r="BC215" s="199"/>
      <c r="BD215" s="199"/>
      <c r="BE215" s="199"/>
      <c r="BF215" s="199"/>
      <c r="BG215" s="199"/>
      <c r="BH215" s="193" t="str">
        <f t="shared" si="64"/>
        <v/>
      </c>
      <c r="BI215" s="199"/>
      <c r="BJ215" s="199"/>
      <c r="BK215" s="199"/>
      <c r="BL215" s="199"/>
      <c r="BM215" s="199"/>
      <c r="BN215" s="199"/>
      <c r="BO215" s="193" t="str">
        <f t="shared" si="65"/>
        <v/>
      </c>
      <c r="BP215" s="199"/>
      <c r="BQ215" s="199"/>
      <c r="BR215" s="199"/>
      <c r="BS215" s="199"/>
      <c r="BT215" s="199"/>
      <c r="BU215" s="199"/>
      <c r="BV215" s="193" t="str">
        <f t="shared" si="66"/>
        <v/>
      </c>
      <c r="BW215" s="199"/>
      <c r="BX215" s="199"/>
      <c r="BY215" s="199"/>
      <c r="BZ215" s="199"/>
      <c r="CA215" s="199"/>
      <c r="CB215" s="199"/>
      <c r="CC215" s="193" t="str">
        <f t="shared" si="67"/>
        <v/>
      </c>
      <c r="CD215" s="199"/>
      <c r="CE215" s="199"/>
      <c r="CF215" s="199"/>
      <c r="CG215" s="199"/>
      <c r="CH215" s="199"/>
      <c r="CI215" s="199"/>
      <c r="CJ215" s="193" t="str">
        <f t="shared" si="68"/>
        <v/>
      </c>
      <c r="CK215" s="199"/>
      <c r="CL215" s="199"/>
      <c r="CM215" s="199"/>
      <c r="CN215" s="199"/>
      <c r="CO215" s="199"/>
      <c r="CP215" s="199"/>
      <c r="CQ215" s="193" t="str">
        <f t="shared" si="69"/>
        <v/>
      </c>
      <c r="CR215" s="199"/>
      <c r="CS215" s="199"/>
      <c r="CT215" s="199"/>
      <c r="CU215" s="199"/>
      <c r="CV215" s="199"/>
      <c r="CW215" s="199"/>
      <c r="CX215" s="193" t="str">
        <f t="shared" si="70"/>
        <v/>
      </c>
      <c r="CY215" s="199"/>
      <c r="CZ215" s="199"/>
      <c r="DA215" s="199"/>
      <c r="DB215" s="199"/>
      <c r="DC215" s="199"/>
      <c r="DD215" s="199"/>
      <c r="DE215" s="193" t="str">
        <f t="shared" si="71"/>
        <v/>
      </c>
      <c r="DF215" s="199"/>
      <c r="DG215" s="199"/>
      <c r="DH215" s="199"/>
      <c r="DI215" s="199"/>
      <c r="DJ215" s="199"/>
      <c r="DK215" s="199"/>
      <c r="DL215" s="193" t="str">
        <f t="shared" si="72"/>
        <v/>
      </c>
      <c r="DM215" s="199"/>
      <c r="DN215" s="199"/>
      <c r="DO215" s="199"/>
      <c r="DP215" s="199"/>
      <c r="DQ215" s="199"/>
      <c r="DR215" s="199"/>
      <c r="DS215" s="193" t="str">
        <f t="shared" si="73"/>
        <v/>
      </c>
      <c r="DT215" s="194" t="str">
        <f t="shared" si="74"/>
        <v/>
      </c>
      <c r="DU215" s="195" t="str">
        <f t="shared" si="75"/>
        <v/>
      </c>
      <c r="DV215" s="196" t="str">
        <f>IF(OR(C215="",E215=""),"",RANK(DT215,$DT$9:$DT$408)+COUNTIF(DT$9:DT215,DT215)-1)</f>
        <v/>
      </c>
      <c r="DW215" s="173"/>
    </row>
    <row r="216" spans="1:127" ht="20.100000000000001" customHeight="1">
      <c r="A216" s="173"/>
      <c r="B216" s="190" t="str">
        <f>BIODATA_SISWA!B217</f>
        <v/>
      </c>
      <c r="C216" s="191" t="str">
        <f>IF(BIODATA_SISWA!C217="","",BIODATA_SISWA!C217)</f>
        <v/>
      </c>
      <c r="D216" s="191" t="str">
        <f>IF(BIODATA_SISWA!L217="","",BIODATA_SISWA!L217)</f>
        <v/>
      </c>
      <c r="E216" s="199"/>
      <c r="F216" s="199"/>
      <c r="G216" s="199"/>
      <c r="H216" s="199"/>
      <c r="I216" s="199"/>
      <c r="J216" s="199"/>
      <c r="K216" s="193" t="str">
        <f t="shared" si="57"/>
        <v/>
      </c>
      <c r="L216" s="199"/>
      <c r="M216" s="199"/>
      <c r="N216" s="199"/>
      <c r="O216" s="199"/>
      <c r="P216" s="199"/>
      <c r="Q216" s="199"/>
      <c r="R216" s="193" t="str">
        <f t="shared" si="58"/>
        <v/>
      </c>
      <c r="S216" s="199"/>
      <c r="T216" s="199"/>
      <c r="U216" s="199"/>
      <c r="V216" s="199"/>
      <c r="W216" s="199"/>
      <c r="X216" s="199"/>
      <c r="Y216" s="193" t="str">
        <f t="shared" si="59"/>
        <v/>
      </c>
      <c r="Z216" s="199"/>
      <c r="AA216" s="199"/>
      <c r="AB216" s="199"/>
      <c r="AC216" s="199"/>
      <c r="AD216" s="199"/>
      <c r="AE216" s="199"/>
      <c r="AF216" s="193" t="str">
        <f t="shared" si="60"/>
        <v/>
      </c>
      <c r="AG216" s="199"/>
      <c r="AH216" s="199"/>
      <c r="AI216" s="199"/>
      <c r="AJ216" s="199"/>
      <c r="AK216" s="199"/>
      <c r="AL216" s="199"/>
      <c r="AM216" s="193" t="str">
        <f t="shared" si="61"/>
        <v/>
      </c>
      <c r="AN216" s="199"/>
      <c r="AO216" s="199"/>
      <c r="AP216" s="199"/>
      <c r="AQ216" s="199"/>
      <c r="AR216" s="199"/>
      <c r="AS216" s="199"/>
      <c r="AT216" s="193" t="str">
        <f t="shared" si="62"/>
        <v/>
      </c>
      <c r="AU216" s="199"/>
      <c r="AV216" s="199"/>
      <c r="AW216" s="199"/>
      <c r="AX216" s="199"/>
      <c r="AY216" s="199"/>
      <c r="AZ216" s="199"/>
      <c r="BA216" s="193" t="str">
        <f t="shared" si="63"/>
        <v/>
      </c>
      <c r="BB216" s="199"/>
      <c r="BC216" s="199"/>
      <c r="BD216" s="199"/>
      <c r="BE216" s="199"/>
      <c r="BF216" s="199"/>
      <c r="BG216" s="199"/>
      <c r="BH216" s="193" t="str">
        <f t="shared" si="64"/>
        <v/>
      </c>
      <c r="BI216" s="199"/>
      <c r="BJ216" s="199"/>
      <c r="BK216" s="199"/>
      <c r="BL216" s="199"/>
      <c r="BM216" s="199"/>
      <c r="BN216" s="199"/>
      <c r="BO216" s="193" t="str">
        <f t="shared" si="65"/>
        <v/>
      </c>
      <c r="BP216" s="199"/>
      <c r="BQ216" s="199"/>
      <c r="BR216" s="199"/>
      <c r="BS216" s="199"/>
      <c r="BT216" s="199"/>
      <c r="BU216" s="199"/>
      <c r="BV216" s="193" t="str">
        <f t="shared" si="66"/>
        <v/>
      </c>
      <c r="BW216" s="199"/>
      <c r="BX216" s="199"/>
      <c r="BY216" s="199"/>
      <c r="BZ216" s="199"/>
      <c r="CA216" s="199"/>
      <c r="CB216" s="199"/>
      <c r="CC216" s="193" t="str">
        <f t="shared" si="67"/>
        <v/>
      </c>
      <c r="CD216" s="199"/>
      <c r="CE216" s="199"/>
      <c r="CF216" s="199"/>
      <c r="CG216" s="199"/>
      <c r="CH216" s="199"/>
      <c r="CI216" s="199"/>
      <c r="CJ216" s="193" t="str">
        <f t="shared" si="68"/>
        <v/>
      </c>
      <c r="CK216" s="199"/>
      <c r="CL216" s="199"/>
      <c r="CM216" s="199"/>
      <c r="CN216" s="199"/>
      <c r="CO216" s="199"/>
      <c r="CP216" s="199"/>
      <c r="CQ216" s="193" t="str">
        <f t="shared" si="69"/>
        <v/>
      </c>
      <c r="CR216" s="199"/>
      <c r="CS216" s="199"/>
      <c r="CT216" s="199"/>
      <c r="CU216" s="199"/>
      <c r="CV216" s="199"/>
      <c r="CW216" s="199"/>
      <c r="CX216" s="193" t="str">
        <f t="shared" si="70"/>
        <v/>
      </c>
      <c r="CY216" s="199"/>
      <c r="CZ216" s="199"/>
      <c r="DA216" s="199"/>
      <c r="DB216" s="199"/>
      <c r="DC216" s="199"/>
      <c r="DD216" s="199"/>
      <c r="DE216" s="193" t="str">
        <f t="shared" si="71"/>
        <v/>
      </c>
      <c r="DF216" s="199"/>
      <c r="DG216" s="199"/>
      <c r="DH216" s="199"/>
      <c r="DI216" s="199"/>
      <c r="DJ216" s="199"/>
      <c r="DK216" s="199"/>
      <c r="DL216" s="193" t="str">
        <f t="shared" si="72"/>
        <v/>
      </c>
      <c r="DM216" s="199"/>
      <c r="DN216" s="199"/>
      <c r="DO216" s="199"/>
      <c r="DP216" s="199"/>
      <c r="DQ216" s="199"/>
      <c r="DR216" s="199"/>
      <c r="DS216" s="193" t="str">
        <f t="shared" si="73"/>
        <v/>
      </c>
      <c r="DT216" s="194" t="str">
        <f t="shared" si="74"/>
        <v/>
      </c>
      <c r="DU216" s="195" t="str">
        <f t="shared" si="75"/>
        <v/>
      </c>
      <c r="DV216" s="196" t="str">
        <f>IF(OR(C216="",E216=""),"",RANK(DT216,$DT$9:$DT$408)+COUNTIF(DT$9:DT216,DT216)-1)</f>
        <v/>
      </c>
      <c r="DW216" s="173"/>
    </row>
    <row r="217" spans="1:127" ht="20.100000000000001" customHeight="1">
      <c r="A217" s="173"/>
      <c r="B217" s="190" t="str">
        <f>BIODATA_SISWA!B218</f>
        <v/>
      </c>
      <c r="C217" s="191" t="str">
        <f>IF(BIODATA_SISWA!C218="","",BIODATA_SISWA!C218)</f>
        <v/>
      </c>
      <c r="D217" s="191" t="str">
        <f>IF(BIODATA_SISWA!L218="","",BIODATA_SISWA!L218)</f>
        <v/>
      </c>
      <c r="E217" s="199"/>
      <c r="F217" s="199"/>
      <c r="G217" s="199"/>
      <c r="H217" s="199"/>
      <c r="I217" s="199"/>
      <c r="J217" s="199"/>
      <c r="K217" s="193" t="str">
        <f t="shared" si="57"/>
        <v/>
      </c>
      <c r="L217" s="199"/>
      <c r="M217" s="199"/>
      <c r="N217" s="199"/>
      <c r="O217" s="199"/>
      <c r="P217" s="199"/>
      <c r="Q217" s="199"/>
      <c r="R217" s="193" t="str">
        <f t="shared" si="58"/>
        <v/>
      </c>
      <c r="S217" s="199"/>
      <c r="T217" s="199"/>
      <c r="U217" s="199"/>
      <c r="V217" s="199"/>
      <c r="W217" s="199"/>
      <c r="X217" s="199"/>
      <c r="Y217" s="193" t="str">
        <f t="shared" si="59"/>
        <v/>
      </c>
      <c r="Z217" s="199"/>
      <c r="AA217" s="199"/>
      <c r="AB217" s="199"/>
      <c r="AC217" s="199"/>
      <c r="AD217" s="199"/>
      <c r="AE217" s="199"/>
      <c r="AF217" s="193" t="str">
        <f t="shared" si="60"/>
        <v/>
      </c>
      <c r="AG217" s="199"/>
      <c r="AH217" s="199"/>
      <c r="AI217" s="199"/>
      <c r="AJ217" s="199"/>
      <c r="AK217" s="199"/>
      <c r="AL217" s="199"/>
      <c r="AM217" s="193" t="str">
        <f t="shared" si="61"/>
        <v/>
      </c>
      <c r="AN217" s="199"/>
      <c r="AO217" s="199"/>
      <c r="AP217" s="199"/>
      <c r="AQ217" s="199"/>
      <c r="AR217" s="199"/>
      <c r="AS217" s="199"/>
      <c r="AT217" s="193" t="str">
        <f t="shared" si="62"/>
        <v/>
      </c>
      <c r="AU217" s="199"/>
      <c r="AV217" s="199"/>
      <c r="AW217" s="199"/>
      <c r="AX217" s="199"/>
      <c r="AY217" s="199"/>
      <c r="AZ217" s="199"/>
      <c r="BA217" s="193" t="str">
        <f t="shared" si="63"/>
        <v/>
      </c>
      <c r="BB217" s="199"/>
      <c r="BC217" s="199"/>
      <c r="BD217" s="199"/>
      <c r="BE217" s="199"/>
      <c r="BF217" s="199"/>
      <c r="BG217" s="199"/>
      <c r="BH217" s="193" t="str">
        <f t="shared" si="64"/>
        <v/>
      </c>
      <c r="BI217" s="199"/>
      <c r="BJ217" s="199"/>
      <c r="BK217" s="199"/>
      <c r="BL217" s="199"/>
      <c r="BM217" s="199"/>
      <c r="BN217" s="199"/>
      <c r="BO217" s="193" t="str">
        <f t="shared" si="65"/>
        <v/>
      </c>
      <c r="BP217" s="199"/>
      <c r="BQ217" s="199"/>
      <c r="BR217" s="199"/>
      <c r="BS217" s="199"/>
      <c r="BT217" s="199"/>
      <c r="BU217" s="199"/>
      <c r="BV217" s="193" t="str">
        <f t="shared" si="66"/>
        <v/>
      </c>
      <c r="BW217" s="199"/>
      <c r="BX217" s="199"/>
      <c r="BY217" s="199"/>
      <c r="BZ217" s="199"/>
      <c r="CA217" s="199"/>
      <c r="CB217" s="199"/>
      <c r="CC217" s="193" t="str">
        <f t="shared" si="67"/>
        <v/>
      </c>
      <c r="CD217" s="199"/>
      <c r="CE217" s="199"/>
      <c r="CF217" s="199"/>
      <c r="CG217" s="199"/>
      <c r="CH217" s="199"/>
      <c r="CI217" s="199"/>
      <c r="CJ217" s="193" t="str">
        <f t="shared" si="68"/>
        <v/>
      </c>
      <c r="CK217" s="199"/>
      <c r="CL217" s="199"/>
      <c r="CM217" s="199"/>
      <c r="CN217" s="199"/>
      <c r="CO217" s="199"/>
      <c r="CP217" s="199"/>
      <c r="CQ217" s="193" t="str">
        <f t="shared" si="69"/>
        <v/>
      </c>
      <c r="CR217" s="199"/>
      <c r="CS217" s="199"/>
      <c r="CT217" s="199"/>
      <c r="CU217" s="199"/>
      <c r="CV217" s="199"/>
      <c r="CW217" s="199"/>
      <c r="CX217" s="193" t="str">
        <f t="shared" si="70"/>
        <v/>
      </c>
      <c r="CY217" s="199"/>
      <c r="CZ217" s="199"/>
      <c r="DA217" s="199"/>
      <c r="DB217" s="199"/>
      <c r="DC217" s="199"/>
      <c r="DD217" s="199"/>
      <c r="DE217" s="193" t="str">
        <f t="shared" si="71"/>
        <v/>
      </c>
      <c r="DF217" s="199"/>
      <c r="DG217" s="199"/>
      <c r="DH217" s="199"/>
      <c r="DI217" s="199"/>
      <c r="DJ217" s="199"/>
      <c r="DK217" s="199"/>
      <c r="DL217" s="193" t="str">
        <f t="shared" si="72"/>
        <v/>
      </c>
      <c r="DM217" s="199"/>
      <c r="DN217" s="199"/>
      <c r="DO217" s="199"/>
      <c r="DP217" s="199"/>
      <c r="DQ217" s="199"/>
      <c r="DR217" s="199"/>
      <c r="DS217" s="193" t="str">
        <f t="shared" si="73"/>
        <v/>
      </c>
      <c r="DT217" s="194" t="str">
        <f t="shared" si="74"/>
        <v/>
      </c>
      <c r="DU217" s="195" t="str">
        <f t="shared" si="75"/>
        <v/>
      </c>
      <c r="DV217" s="196" t="str">
        <f>IF(OR(C217="",E217=""),"",RANK(DT217,$DT$9:$DT$408)+COUNTIF(DT$9:DT217,DT217)-1)</f>
        <v/>
      </c>
      <c r="DW217" s="173"/>
    </row>
    <row r="218" spans="1:127" ht="20.100000000000001" customHeight="1">
      <c r="A218" s="173"/>
      <c r="B218" s="190" t="str">
        <f>BIODATA_SISWA!B219</f>
        <v/>
      </c>
      <c r="C218" s="191" t="str">
        <f>IF(BIODATA_SISWA!C219="","",BIODATA_SISWA!C219)</f>
        <v/>
      </c>
      <c r="D218" s="191" t="str">
        <f>IF(BIODATA_SISWA!L219="","",BIODATA_SISWA!L219)</f>
        <v/>
      </c>
      <c r="E218" s="199"/>
      <c r="F218" s="199"/>
      <c r="G218" s="199"/>
      <c r="H218" s="199"/>
      <c r="I218" s="199"/>
      <c r="J218" s="199"/>
      <c r="K218" s="193" t="str">
        <f t="shared" si="57"/>
        <v/>
      </c>
      <c r="L218" s="199"/>
      <c r="M218" s="199"/>
      <c r="N218" s="199"/>
      <c r="O218" s="199"/>
      <c r="P218" s="199"/>
      <c r="Q218" s="199"/>
      <c r="R218" s="193" t="str">
        <f t="shared" si="58"/>
        <v/>
      </c>
      <c r="S218" s="199"/>
      <c r="T218" s="199"/>
      <c r="U218" s="199"/>
      <c r="V218" s="199"/>
      <c r="W218" s="199"/>
      <c r="X218" s="199"/>
      <c r="Y218" s="193" t="str">
        <f t="shared" si="59"/>
        <v/>
      </c>
      <c r="Z218" s="199"/>
      <c r="AA218" s="199"/>
      <c r="AB218" s="199"/>
      <c r="AC218" s="199"/>
      <c r="AD218" s="199"/>
      <c r="AE218" s="199"/>
      <c r="AF218" s="193" t="str">
        <f t="shared" si="60"/>
        <v/>
      </c>
      <c r="AG218" s="199"/>
      <c r="AH218" s="199"/>
      <c r="AI218" s="199"/>
      <c r="AJ218" s="199"/>
      <c r="AK218" s="199"/>
      <c r="AL218" s="199"/>
      <c r="AM218" s="193" t="str">
        <f t="shared" si="61"/>
        <v/>
      </c>
      <c r="AN218" s="199"/>
      <c r="AO218" s="199"/>
      <c r="AP218" s="199"/>
      <c r="AQ218" s="199"/>
      <c r="AR218" s="199"/>
      <c r="AS218" s="199"/>
      <c r="AT218" s="193" t="str">
        <f t="shared" si="62"/>
        <v/>
      </c>
      <c r="AU218" s="199"/>
      <c r="AV218" s="199"/>
      <c r="AW218" s="199"/>
      <c r="AX218" s="199"/>
      <c r="AY218" s="199"/>
      <c r="AZ218" s="199"/>
      <c r="BA218" s="193" t="str">
        <f t="shared" si="63"/>
        <v/>
      </c>
      <c r="BB218" s="199"/>
      <c r="BC218" s="199"/>
      <c r="BD218" s="199"/>
      <c r="BE218" s="199"/>
      <c r="BF218" s="199"/>
      <c r="BG218" s="199"/>
      <c r="BH218" s="193" t="str">
        <f t="shared" si="64"/>
        <v/>
      </c>
      <c r="BI218" s="199"/>
      <c r="BJ218" s="199"/>
      <c r="BK218" s="199"/>
      <c r="BL218" s="199"/>
      <c r="BM218" s="199"/>
      <c r="BN218" s="199"/>
      <c r="BO218" s="193" t="str">
        <f t="shared" si="65"/>
        <v/>
      </c>
      <c r="BP218" s="199"/>
      <c r="BQ218" s="199"/>
      <c r="BR218" s="199"/>
      <c r="BS218" s="199"/>
      <c r="BT218" s="199"/>
      <c r="BU218" s="199"/>
      <c r="BV218" s="193" t="str">
        <f t="shared" si="66"/>
        <v/>
      </c>
      <c r="BW218" s="199"/>
      <c r="BX218" s="199"/>
      <c r="BY218" s="199"/>
      <c r="BZ218" s="199"/>
      <c r="CA218" s="199"/>
      <c r="CB218" s="199"/>
      <c r="CC218" s="193" t="str">
        <f t="shared" si="67"/>
        <v/>
      </c>
      <c r="CD218" s="199"/>
      <c r="CE218" s="199"/>
      <c r="CF218" s="199"/>
      <c r="CG218" s="199"/>
      <c r="CH218" s="199"/>
      <c r="CI218" s="199"/>
      <c r="CJ218" s="193" t="str">
        <f t="shared" si="68"/>
        <v/>
      </c>
      <c r="CK218" s="199"/>
      <c r="CL218" s="199"/>
      <c r="CM218" s="199"/>
      <c r="CN218" s="199"/>
      <c r="CO218" s="199"/>
      <c r="CP218" s="199"/>
      <c r="CQ218" s="193" t="str">
        <f t="shared" si="69"/>
        <v/>
      </c>
      <c r="CR218" s="199"/>
      <c r="CS218" s="199"/>
      <c r="CT218" s="199"/>
      <c r="CU218" s="199"/>
      <c r="CV218" s="199"/>
      <c r="CW218" s="199"/>
      <c r="CX218" s="193" t="str">
        <f t="shared" si="70"/>
        <v/>
      </c>
      <c r="CY218" s="199"/>
      <c r="CZ218" s="199"/>
      <c r="DA218" s="199"/>
      <c r="DB218" s="199"/>
      <c r="DC218" s="199"/>
      <c r="DD218" s="199"/>
      <c r="DE218" s="193" t="str">
        <f t="shared" si="71"/>
        <v/>
      </c>
      <c r="DF218" s="199"/>
      <c r="DG218" s="199"/>
      <c r="DH218" s="199"/>
      <c r="DI218" s="199"/>
      <c r="DJ218" s="199"/>
      <c r="DK218" s="199"/>
      <c r="DL218" s="193" t="str">
        <f t="shared" si="72"/>
        <v/>
      </c>
      <c r="DM218" s="199"/>
      <c r="DN218" s="199"/>
      <c r="DO218" s="199"/>
      <c r="DP218" s="199"/>
      <c r="DQ218" s="199"/>
      <c r="DR218" s="199"/>
      <c r="DS218" s="193" t="str">
        <f t="shared" si="73"/>
        <v/>
      </c>
      <c r="DT218" s="194" t="str">
        <f t="shared" si="74"/>
        <v/>
      </c>
      <c r="DU218" s="195" t="str">
        <f t="shared" si="75"/>
        <v/>
      </c>
      <c r="DV218" s="196" t="str">
        <f>IF(OR(C218="",E218=""),"",RANK(DT218,$DT$9:$DT$408)+COUNTIF(DT$9:DT218,DT218)-1)</f>
        <v/>
      </c>
      <c r="DW218" s="173"/>
    </row>
    <row r="219" spans="1:127" ht="20.100000000000001" customHeight="1">
      <c r="A219" s="173"/>
      <c r="B219" s="190" t="str">
        <f>BIODATA_SISWA!B220</f>
        <v/>
      </c>
      <c r="C219" s="191" t="str">
        <f>IF(BIODATA_SISWA!C220="","",BIODATA_SISWA!C220)</f>
        <v/>
      </c>
      <c r="D219" s="191" t="str">
        <f>IF(BIODATA_SISWA!L220="","",BIODATA_SISWA!L220)</f>
        <v/>
      </c>
      <c r="E219" s="199"/>
      <c r="F219" s="199"/>
      <c r="G219" s="199"/>
      <c r="H219" s="199"/>
      <c r="I219" s="199"/>
      <c r="J219" s="199"/>
      <c r="K219" s="193" t="str">
        <f t="shared" si="57"/>
        <v/>
      </c>
      <c r="L219" s="199"/>
      <c r="M219" s="199"/>
      <c r="N219" s="199"/>
      <c r="O219" s="199"/>
      <c r="P219" s="199"/>
      <c r="Q219" s="199"/>
      <c r="R219" s="193" t="str">
        <f t="shared" si="58"/>
        <v/>
      </c>
      <c r="S219" s="199"/>
      <c r="T219" s="199"/>
      <c r="U219" s="199"/>
      <c r="V219" s="199"/>
      <c r="W219" s="199"/>
      <c r="X219" s="199"/>
      <c r="Y219" s="193" t="str">
        <f t="shared" si="59"/>
        <v/>
      </c>
      <c r="Z219" s="199"/>
      <c r="AA219" s="199"/>
      <c r="AB219" s="199"/>
      <c r="AC219" s="199"/>
      <c r="AD219" s="199"/>
      <c r="AE219" s="199"/>
      <c r="AF219" s="193" t="str">
        <f t="shared" si="60"/>
        <v/>
      </c>
      <c r="AG219" s="199"/>
      <c r="AH219" s="199"/>
      <c r="AI219" s="199"/>
      <c r="AJ219" s="199"/>
      <c r="AK219" s="199"/>
      <c r="AL219" s="199"/>
      <c r="AM219" s="193" t="str">
        <f t="shared" si="61"/>
        <v/>
      </c>
      <c r="AN219" s="199"/>
      <c r="AO219" s="199"/>
      <c r="AP219" s="199"/>
      <c r="AQ219" s="199"/>
      <c r="AR219" s="199"/>
      <c r="AS219" s="199"/>
      <c r="AT219" s="193" t="str">
        <f t="shared" si="62"/>
        <v/>
      </c>
      <c r="AU219" s="199"/>
      <c r="AV219" s="199"/>
      <c r="AW219" s="199"/>
      <c r="AX219" s="199"/>
      <c r="AY219" s="199"/>
      <c r="AZ219" s="199"/>
      <c r="BA219" s="193" t="str">
        <f t="shared" si="63"/>
        <v/>
      </c>
      <c r="BB219" s="199"/>
      <c r="BC219" s="199"/>
      <c r="BD219" s="199"/>
      <c r="BE219" s="199"/>
      <c r="BF219" s="199"/>
      <c r="BG219" s="199"/>
      <c r="BH219" s="193" t="str">
        <f t="shared" si="64"/>
        <v/>
      </c>
      <c r="BI219" s="199"/>
      <c r="BJ219" s="199"/>
      <c r="BK219" s="199"/>
      <c r="BL219" s="199"/>
      <c r="BM219" s="199"/>
      <c r="BN219" s="199"/>
      <c r="BO219" s="193" t="str">
        <f t="shared" si="65"/>
        <v/>
      </c>
      <c r="BP219" s="199"/>
      <c r="BQ219" s="199"/>
      <c r="BR219" s="199"/>
      <c r="BS219" s="199"/>
      <c r="BT219" s="199"/>
      <c r="BU219" s="199"/>
      <c r="BV219" s="193" t="str">
        <f t="shared" si="66"/>
        <v/>
      </c>
      <c r="BW219" s="199"/>
      <c r="BX219" s="199"/>
      <c r="BY219" s="199"/>
      <c r="BZ219" s="199"/>
      <c r="CA219" s="199"/>
      <c r="CB219" s="199"/>
      <c r="CC219" s="193" t="str">
        <f t="shared" si="67"/>
        <v/>
      </c>
      <c r="CD219" s="199"/>
      <c r="CE219" s="199"/>
      <c r="CF219" s="199"/>
      <c r="CG219" s="199"/>
      <c r="CH219" s="199"/>
      <c r="CI219" s="199"/>
      <c r="CJ219" s="193" t="str">
        <f t="shared" si="68"/>
        <v/>
      </c>
      <c r="CK219" s="199"/>
      <c r="CL219" s="199"/>
      <c r="CM219" s="199"/>
      <c r="CN219" s="199"/>
      <c r="CO219" s="199"/>
      <c r="CP219" s="199"/>
      <c r="CQ219" s="193" t="str">
        <f t="shared" si="69"/>
        <v/>
      </c>
      <c r="CR219" s="199"/>
      <c r="CS219" s="199"/>
      <c r="CT219" s="199"/>
      <c r="CU219" s="199"/>
      <c r="CV219" s="199"/>
      <c r="CW219" s="199"/>
      <c r="CX219" s="193" t="str">
        <f t="shared" si="70"/>
        <v/>
      </c>
      <c r="CY219" s="199"/>
      <c r="CZ219" s="199"/>
      <c r="DA219" s="199"/>
      <c r="DB219" s="199"/>
      <c r="DC219" s="199"/>
      <c r="DD219" s="199"/>
      <c r="DE219" s="193" t="str">
        <f t="shared" si="71"/>
        <v/>
      </c>
      <c r="DF219" s="199"/>
      <c r="DG219" s="199"/>
      <c r="DH219" s="199"/>
      <c r="DI219" s="199"/>
      <c r="DJ219" s="199"/>
      <c r="DK219" s="199"/>
      <c r="DL219" s="193" t="str">
        <f t="shared" si="72"/>
        <v/>
      </c>
      <c r="DM219" s="199"/>
      <c r="DN219" s="199"/>
      <c r="DO219" s="199"/>
      <c r="DP219" s="199"/>
      <c r="DQ219" s="199"/>
      <c r="DR219" s="199"/>
      <c r="DS219" s="193" t="str">
        <f t="shared" si="73"/>
        <v/>
      </c>
      <c r="DT219" s="194" t="str">
        <f t="shared" si="74"/>
        <v/>
      </c>
      <c r="DU219" s="195" t="str">
        <f t="shared" si="75"/>
        <v/>
      </c>
      <c r="DV219" s="196" t="str">
        <f>IF(OR(C219="",E219=""),"",RANK(DT219,$DT$9:$DT$408)+COUNTIF(DT$9:DT219,DT219)-1)</f>
        <v/>
      </c>
      <c r="DW219" s="173"/>
    </row>
    <row r="220" spans="1:127" ht="20.100000000000001" customHeight="1">
      <c r="A220" s="173"/>
      <c r="B220" s="190" t="str">
        <f>BIODATA_SISWA!B221</f>
        <v/>
      </c>
      <c r="C220" s="191" t="str">
        <f>IF(BIODATA_SISWA!C221="","",BIODATA_SISWA!C221)</f>
        <v/>
      </c>
      <c r="D220" s="191" t="str">
        <f>IF(BIODATA_SISWA!L221="","",BIODATA_SISWA!L221)</f>
        <v/>
      </c>
      <c r="E220" s="199"/>
      <c r="F220" s="199"/>
      <c r="G220" s="199"/>
      <c r="H220" s="199"/>
      <c r="I220" s="199"/>
      <c r="J220" s="199"/>
      <c r="K220" s="193" t="str">
        <f t="shared" si="57"/>
        <v/>
      </c>
      <c r="L220" s="199"/>
      <c r="M220" s="199"/>
      <c r="N220" s="199"/>
      <c r="O220" s="199"/>
      <c r="P220" s="199"/>
      <c r="Q220" s="199"/>
      <c r="R220" s="193" t="str">
        <f t="shared" si="58"/>
        <v/>
      </c>
      <c r="S220" s="199"/>
      <c r="T220" s="199"/>
      <c r="U220" s="199"/>
      <c r="V220" s="199"/>
      <c r="W220" s="199"/>
      <c r="X220" s="199"/>
      <c r="Y220" s="193" t="str">
        <f t="shared" si="59"/>
        <v/>
      </c>
      <c r="Z220" s="199"/>
      <c r="AA220" s="199"/>
      <c r="AB220" s="199"/>
      <c r="AC220" s="199"/>
      <c r="AD220" s="199"/>
      <c r="AE220" s="199"/>
      <c r="AF220" s="193" t="str">
        <f t="shared" si="60"/>
        <v/>
      </c>
      <c r="AG220" s="199"/>
      <c r="AH220" s="199"/>
      <c r="AI220" s="199"/>
      <c r="AJ220" s="199"/>
      <c r="AK220" s="199"/>
      <c r="AL220" s="199"/>
      <c r="AM220" s="193" t="str">
        <f t="shared" si="61"/>
        <v/>
      </c>
      <c r="AN220" s="199"/>
      <c r="AO220" s="199"/>
      <c r="AP220" s="199"/>
      <c r="AQ220" s="199"/>
      <c r="AR220" s="199"/>
      <c r="AS220" s="199"/>
      <c r="AT220" s="193" t="str">
        <f t="shared" si="62"/>
        <v/>
      </c>
      <c r="AU220" s="199"/>
      <c r="AV220" s="199"/>
      <c r="AW220" s="199"/>
      <c r="AX220" s="199"/>
      <c r="AY220" s="199"/>
      <c r="AZ220" s="199"/>
      <c r="BA220" s="193" t="str">
        <f t="shared" si="63"/>
        <v/>
      </c>
      <c r="BB220" s="199"/>
      <c r="BC220" s="199"/>
      <c r="BD220" s="199"/>
      <c r="BE220" s="199"/>
      <c r="BF220" s="199"/>
      <c r="BG220" s="199"/>
      <c r="BH220" s="193" t="str">
        <f t="shared" si="64"/>
        <v/>
      </c>
      <c r="BI220" s="199"/>
      <c r="BJ220" s="199"/>
      <c r="BK220" s="199"/>
      <c r="BL220" s="199"/>
      <c r="BM220" s="199"/>
      <c r="BN220" s="199"/>
      <c r="BO220" s="193" t="str">
        <f t="shared" si="65"/>
        <v/>
      </c>
      <c r="BP220" s="199"/>
      <c r="BQ220" s="199"/>
      <c r="BR220" s="199"/>
      <c r="BS220" s="199"/>
      <c r="BT220" s="199"/>
      <c r="BU220" s="199"/>
      <c r="BV220" s="193" t="str">
        <f t="shared" si="66"/>
        <v/>
      </c>
      <c r="BW220" s="199"/>
      <c r="BX220" s="199"/>
      <c r="BY220" s="199"/>
      <c r="BZ220" s="199"/>
      <c r="CA220" s="199"/>
      <c r="CB220" s="199"/>
      <c r="CC220" s="193" t="str">
        <f t="shared" si="67"/>
        <v/>
      </c>
      <c r="CD220" s="199"/>
      <c r="CE220" s="199"/>
      <c r="CF220" s="199"/>
      <c r="CG220" s="199"/>
      <c r="CH220" s="199"/>
      <c r="CI220" s="199"/>
      <c r="CJ220" s="193" t="str">
        <f t="shared" si="68"/>
        <v/>
      </c>
      <c r="CK220" s="199"/>
      <c r="CL220" s="199"/>
      <c r="CM220" s="199"/>
      <c r="CN220" s="199"/>
      <c r="CO220" s="199"/>
      <c r="CP220" s="199"/>
      <c r="CQ220" s="193" t="str">
        <f t="shared" si="69"/>
        <v/>
      </c>
      <c r="CR220" s="199"/>
      <c r="CS220" s="199"/>
      <c r="CT220" s="199"/>
      <c r="CU220" s="199"/>
      <c r="CV220" s="199"/>
      <c r="CW220" s="199"/>
      <c r="CX220" s="193" t="str">
        <f t="shared" si="70"/>
        <v/>
      </c>
      <c r="CY220" s="199"/>
      <c r="CZ220" s="199"/>
      <c r="DA220" s="199"/>
      <c r="DB220" s="199"/>
      <c r="DC220" s="199"/>
      <c r="DD220" s="199"/>
      <c r="DE220" s="193" t="str">
        <f t="shared" si="71"/>
        <v/>
      </c>
      <c r="DF220" s="199"/>
      <c r="DG220" s="199"/>
      <c r="DH220" s="199"/>
      <c r="DI220" s="199"/>
      <c r="DJ220" s="199"/>
      <c r="DK220" s="199"/>
      <c r="DL220" s="193" t="str">
        <f t="shared" si="72"/>
        <v/>
      </c>
      <c r="DM220" s="199"/>
      <c r="DN220" s="199"/>
      <c r="DO220" s="199"/>
      <c r="DP220" s="199"/>
      <c r="DQ220" s="199"/>
      <c r="DR220" s="199"/>
      <c r="DS220" s="193" t="str">
        <f t="shared" si="73"/>
        <v/>
      </c>
      <c r="DT220" s="194" t="str">
        <f t="shared" si="74"/>
        <v/>
      </c>
      <c r="DU220" s="195" t="str">
        <f t="shared" si="75"/>
        <v/>
      </c>
      <c r="DV220" s="196" t="str">
        <f>IF(OR(C220="",E220=""),"",RANK(DT220,$DT$9:$DT$408)+COUNTIF(DT$9:DT220,DT220)-1)</f>
        <v/>
      </c>
      <c r="DW220" s="173"/>
    </row>
    <row r="221" spans="1:127" ht="20.100000000000001" customHeight="1">
      <c r="A221" s="173"/>
      <c r="B221" s="190" t="str">
        <f>BIODATA_SISWA!B222</f>
        <v/>
      </c>
      <c r="C221" s="191" t="str">
        <f>IF(BIODATA_SISWA!C222="","",BIODATA_SISWA!C222)</f>
        <v/>
      </c>
      <c r="D221" s="191" t="str">
        <f>IF(BIODATA_SISWA!L222="","",BIODATA_SISWA!L222)</f>
        <v/>
      </c>
      <c r="E221" s="199"/>
      <c r="F221" s="199"/>
      <c r="G221" s="199"/>
      <c r="H221" s="199"/>
      <c r="I221" s="199"/>
      <c r="J221" s="199"/>
      <c r="K221" s="193" t="str">
        <f t="shared" si="57"/>
        <v/>
      </c>
      <c r="L221" s="199"/>
      <c r="M221" s="199"/>
      <c r="N221" s="199"/>
      <c r="O221" s="199"/>
      <c r="P221" s="199"/>
      <c r="Q221" s="199"/>
      <c r="R221" s="193" t="str">
        <f t="shared" si="58"/>
        <v/>
      </c>
      <c r="S221" s="199"/>
      <c r="T221" s="199"/>
      <c r="U221" s="199"/>
      <c r="V221" s="199"/>
      <c r="W221" s="199"/>
      <c r="X221" s="199"/>
      <c r="Y221" s="193" t="str">
        <f t="shared" si="59"/>
        <v/>
      </c>
      <c r="Z221" s="199"/>
      <c r="AA221" s="199"/>
      <c r="AB221" s="199"/>
      <c r="AC221" s="199"/>
      <c r="AD221" s="199"/>
      <c r="AE221" s="199"/>
      <c r="AF221" s="193" t="str">
        <f t="shared" si="60"/>
        <v/>
      </c>
      <c r="AG221" s="199"/>
      <c r="AH221" s="199"/>
      <c r="AI221" s="199"/>
      <c r="AJ221" s="199"/>
      <c r="AK221" s="199"/>
      <c r="AL221" s="199"/>
      <c r="AM221" s="193" t="str">
        <f t="shared" si="61"/>
        <v/>
      </c>
      <c r="AN221" s="199"/>
      <c r="AO221" s="199"/>
      <c r="AP221" s="199"/>
      <c r="AQ221" s="199"/>
      <c r="AR221" s="199"/>
      <c r="AS221" s="199"/>
      <c r="AT221" s="193" t="str">
        <f t="shared" si="62"/>
        <v/>
      </c>
      <c r="AU221" s="199"/>
      <c r="AV221" s="199"/>
      <c r="AW221" s="199"/>
      <c r="AX221" s="199"/>
      <c r="AY221" s="199"/>
      <c r="AZ221" s="199"/>
      <c r="BA221" s="193" t="str">
        <f t="shared" si="63"/>
        <v/>
      </c>
      <c r="BB221" s="199"/>
      <c r="BC221" s="199"/>
      <c r="BD221" s="199"/>
      <c r="BE221" s="199"/>
      <c r="BF221" s="199"/>
      <c r="BG221" s="199"/>
      <c r="BH221" s="193" t="str">
        <f t="shared" si="64"/>
        <v/>
      </c>
      <c r="BI221" s="199"/>
      <c r="BJ221" s="199"/>
      <c r="BK221" s="199"/>
      <c r="BL221" s="199"/>
      <c r="BM221" s="199"/>
      <c r="BN221" s="199"/>
      <c r="BO221" s="193" t="str">
        <f t="shared" si="65"/>
        <v/>
      </c>
      <c r="BP221" s="199"/>
      <c r="BQ221" s="199"/>
      <c r="BR221" s="199"/>
      <c r="BS221" s="199"/>
      <c r="BT221" s="199"/>
      <c r="BU221" s="199"/>
      <c r="BV221" s="193" t="str">
        <f t="shared" si="66"/>
        <v/>
      </c>
      <c r="BW221" s="199"/>
      <c r="BX221" s="199"/>
      <c r="BY221" s="199"/>
      <c r="BZ221" s="199"/>
      <c r="CA221" s="199"/>
      <c r="CB221" s="199"/>
      <c r="CC221" s="193" t="str">
        <f t="shared" si="67"/>
        <v/>
      </c>
      <c r="CD221" s="199"/>
      <c r="CE221" s="199"/>
      <c r="CF221" s="199"/>
      <c r="CG221" s="199"/>
      <c r="CH221" s="199"/>
      <c r="CI221" s="199"/>
      <c r="CJ221" s="193" t="str">
        <f t="shared" si="68"/>
        <v/>
      </c>
      <c r="CK221" s="199"/>
      <c r="CL221" s="199"/>
      <c r="CM221" s="199"/>
      <c r="CN221" s="199"/>
      <c r="CO221" s="199"/>
      <c r="CP221" s="199"/>
      <c r="CQ221" s="193" t="str">
        <f t="shared" si="69"/>
        <v/>
      </c>
      <c r="CR221" s="199"/>
      <c r="CS221" s="199"/>
      <c r="CT221" s="199"/>
      <c r="CU221" s="199"/>
      <c r="CV221" s="199"/>
      <c r="CW221" s="199"/>
      <c r="CX221" s="193" t="str">
        <f t="shared" si="70"/>
        <v/>
      </c>
      <c r="CY221" s="199"/>
      <c r="CZ221" s="199"/>
      <c r="DA221" s="199"/>
      <c r="DB221" s="199"/>
      <c r="DC221" s="199"/>
      <c r="DD221" s="199"/>
      <c r="DE221" s="193" t="str">
        <f t="shared" si="71"/>
        <v/>
      </c>
      <c r="DF221" s="199"/>
      <c r="DG221" s="199"/>
      <c r="DH221" s="199"/>
      <c r="DI221" s="199"/>
      <c r="DJ221" s="199"/>
      <c r="DK221" s="199"/>
      <c r="DL221" s="193" t="str">
        <f t="shared" si="72"/>
        <v/>
      </c>
      <c r="DM221" s="199"/>
      <c r="DN221" s="199"/>
      <c r="DO221" s="199"/>
      <c r="DP221" s="199"/>
      <c r="DQ221" s="199"/>
      <c r="DR221" s="199"/>
      <c r="DS221" s="193" t="str">
        <f t="shared" si="73"/>
        <v/>
      </c>
      <c r="DT221" s="194" t="str">
        <f t="shared" si="74"/>
        <v/>
      </c>
      <c r="DU221" s="195" t="str">
        <f t="shared" si="75"/>
        <v/>
      </c>
      <c r="DV221" s="196" t="str">
        <f>IF(OR(C221="",E221=""),"",RANK(DT221,$DT$9:$DT$408)+COUNTIF(DT$9:DT221,DT221)-1)</f>
        <v/>
      </c>
      <c r="DW221" s="173"/>
    </row>
    <row r="222" spans="1:127" ht="20.100000000000001" customHeight="1">
      <c r="A222" s="173"/>
      <c r="B222" s="190" t="str">
        <f>BIODATA_SISWA!B223</f>
        <v/>
      </c>
      <c r="C222" s="191" t="str">
        <f>IF(BIODATA_SISWA!C223="","",BIODATA_SISWA!C223)</f>
        <v/>
      </c>
      <c r="D222" s="191" t="str">
        <f>IF(BIODATA_SISWA!L223="","",BIODATA_SISWA!L223)</f>
        <v/>
      </c>
      <c r="E222" s="199"/>
      <c r="F222" s="199"/>
      <c r="G222" s="199"/>
      <c r="H222" s="199"/>
      <c r="I222" s="199"/>
      <c r="J222" s="199"/>
      <c r="K222" s="193" t="str">
        <f t="shared" si="57"/>
        <v/>
      </c>
      <c r="L222" s="199"/>
      <c r="M222" s="199"/>
      <c r="N222" s="199"/>
      <c r="O222" s="199"/>
      <c r="P222" s="199"/>
      <c r="Q222" s="199"/>
      <c r="R222" s="193" t="str">
        <f t="shared" si="58"/>
        <v/>
      </c>
      <c r="S222" s="199"/>
      <c r="T222" s="199"/>
      <c r="U222" s="199"/>
      <c r="V222" s="199"/>
      <c r="W222" s="199"/>
      <c r="X222" s="199"/>
      <c r="Y222" s="193" t="str">
        <f t="shared" si="59"/>
        <v/>
      </c>
      <c r="Z222" s="199"/>
      <c r="AA222" s="199"/>
      <c r="AB222" s="199"/>
      <c r="AC222" s="199"/>
      <c r="AD222" s="199"/>
      <c r="AE222" s="199"/>
      <c r="AF222" s="193" t="str">
        <f t="shared" si="60"/>
        <v/>
      </c>
      <c r="AG222" s="199"/>
      <c r="AH222" s="199"/>
      <c r="AI222" s="199"/>
      <c r="AJ222" s="199"/>
      <c r="AK222" s="199"/>
      <c r="AL222" s="199"/>
      <c r="AM222" s="193" t="str">
        <f t="shared" si="61"/>
        <v/>
      </c>
      <c r="AN222" s="199"/>
      <c r="AO222" s="199"/>
      <c r="AP222" s="199"/>
      <c r="AQ222" s="199"/>
      <c r="AR222" s="199"/>
      <c r="AS222" s="199"/>
      <c r="AT222" s="193" t="str">
        <f t="shared" si="62"/>
        <v/>
      </c>
      <c r="AU222" s="199"/>
      <c r="AV222" s="199"/>
      <c r="AW222" s="199"/>
      <c r="AX222" s="199"/>
      <c r="AY222" s="199"/>
      <c r="AZ222" s="199"/>
      <c r="BA222" s="193" t="str">
        <f t="shared" si="63"/>
        <v/>
      </c>
      <c r="BB222" s="199"/>
      <c r="BC222" s="199"/>
      <c r="BD222" s="199"/>
      <c r="BE222" s="199"/>
      <c r="BF222" s="199"/>
      <c r="BG222" s="199"/>
      <c r="BH222" s="193" t="str">
        <f t="shared" si="64"/>
        <v/>
      </c>
      <c r="BI222" s="199"/>
      <c r="BJ222" s="199"/>
      <c r="BK222" s="199"/>
      <c r="BL222" s="199"/>
      <c r="BM222" s="199"/>
      <c r="BN222" s="199"/>
      <c r="BO222" s="193" t="str">
        <f t="shared" si="65"/>
        <v/>
      </c>
      <c r="BP222" s="199"/>
      <c r="BQ222" s="199"/>
      <c r="BR222" s="199"/>
      <c r="BS222" s="199"/>
      <c r="BT222" s="199"/>
      <c r="BU222" s="199"/>
      <c r="BV222" s="193" t="str">
        <f t="shared" si="66"/>
        <v/>
      </c>
      <c r="BW222" s="199"/>
      <c r="BX222" s="199"/>
      <c r="BY222" s="199"/>
      <c r="BZ222" s="199"/>
      <c r="CA222" s="199"/>
      <c r="CB222" s="199"/>
      <c r="CC222" s="193" t="str">
        <f t="shared" si="67"/>
        <v/>
      </c>
      <c r="CD222" s="199"/>
      <c r="CE222" s="199"/>
      <c r="CF222" s="199"/>
      <c r="CG222" s="199"/>
      <c r="CH222" s="199"/>
      <c r="CI222" s="199"/>
      <c r="CJ222" s="193" t="str">
        <f t="shared" si="68"/>
        <v/>
      </c>
      <c r="CK222" s="199"/>
      <c r="CL222" s="199"/>
      <c r="CM222" s="199"/>
      <c r="CN222" s="199"/>
      <c r="CO222" s="199"/>
      <c r="CP222" s="199"/>
      <c r="CQ222" s="193" t="str">
        <f t="shared" si="69"/>
        <v/>
      </c>
      <c r="CR222" s="199"/>
      <c r="CS222" s="199"/>
      <c r="CT222" s="199"/>
      <c r="CU222" s="199"/>
      <c r="CV222" s="199"/>
      <c r="CW222" s="199"/>
      <c r="CX222" s="193" t="str">
        <f t="shared" si="70"/>
        <v/>
      </c>
      <c r="CY222" s="199"/>
      <c r="CZ222" s="199"/>
      <c r="DA222" s="199"/>
      <c r="DB222" s="199"/>
      <c r="DC222" s="199"/>
      <c r="DD222" s="199"/>
      <c r="DE222" s="193" t="str">
        <f t="shared" si="71"/>
        <v/>
      </c>
      <c r="DF222" s="199"/>
      <c r="DG222" s="199"/>
      <c r="DH222" s="199"/>
      <c r="DI222" s="199"/>
      <c r="DJ222" s="199"/>
      <c r="DK222" s="199"/>
      <c r="DL222" s="193" t="str">
        <f t="shared" si="72"/>
        <v/>
      </c>
      <c r="DM222" s="199"/>
      <c r="DN222" s="199"/>
      <c r="DO222" s="199"/>
      <c r="DP222" s="199"/>
      <c r="DQ222" s="199"/>
      <c r="DR222" s="199"/>
      <c r="DS222" s="193" t="str">
        <f t="shared" si="73"/>
        <v/>
      </c>
      <c r="DT222" s="194" t="str">
        <f t="shared" si="74"/>
        <v/>
      </c>
      <c r="DU222" s="195" t="str">
        <f t="shared" si="75"/>
        <v/>
      </c>
      <c r="DV222" s="196" t="str">
        <f>IF(OR(C222="",E222=""),"",RANK(DT222,$DT$9:$DT$408)+COUNTIF(DT$9:DT222,DT222)-1)</f>
        <v/>
      </c>
      <c r="DW222" s="173"/>
    </row>
    <row r="223" spans="1:127" ht="20.100000000000001" customHeight="1">
      <c r="A223" s="173"/>
      <c r="B223" s="190" t="str">
        <f>BIODATA_SISWA!B224</f>
        <v/>
      </c>
      <c r="C223" s="191" t="str">
        <f>IF(BIODATA_SISWA!C224="","",BIODATA_SISWA!C224)</f>
        <v/>
      </c>
      <c r="D223" s="191" t="str">
        <f>IF(BIODATA_SISWA!L224="","",BIODATA_SISWA!L224)</f>
        <v/>
      </c>
      <c r="E223" s="199"/>
      <c r="F223" s="199"/>
      <c r="G223" s="199"/>
      <c r="H223" s="199"/>
      <c r="I223" s="199"/>
      <c r="J223" s="199"/>
      <c r="K223" s="193" t="str">
        <f t="shared" si="57"/>
        <v/>
      </c>
      <c r="L223" s="199"/>
      <c r="M223" s="199"/>
      <c r="N223" s="199"/>
      <c r="O223" s="199"/>
      <c r="P223" s="199"/>
      <c r="Q223" s="199"/>
      <c r="R223" s="193" t="str">
        <f t="shared" si="58"/>
        <v/>
      </c>
      <c r="S223" s="199"/>
      <c r="T223" s="199"/>
      <c r="U223" s="199"/>
      <c r="V223" s="199"/>
      <c r="W223" s="199"/>
      <c r="X223" s="199"/>
      <c r="Y223" s="193" t="str">
        <f t="shared" si="59"/>
        <v/>
      </c>
      <c r="Z223" s="199"/>
      <c r="AA223" s="199"/>
      <c r="AB223" s="199"/>
      <c r="AC223" s="199"/>
      <c r="AD223" s="199"/>
      <c r="AE223" s="199"/>
      <c r="AF223" s="193" t="str">
        <f t="shared" si="60"/>
        <v/>
      </c>
      <c r="AG223" s="199"/>
      <c r="AH223" s="199"/>
      <c r="AI223" s="199"/>
      <c r="AJ223" s="199"/>
      <c r="AK223" s="199"/>
      <c r="AL223" s="199"/>
      <c r="AM223" s="193" t="str">
        <f t="shared" si="61"/>
        <v/>
      </c>
      <c r="AN223" s="199"/>
      <c r="AO223" s="199"/>
      <c r="AP223" s="199"/>
      <c r="AQ223" s="199"/>
      <c r="AR223" s="199"/>
      <c r="AS223" s="199"/>
      <c r="AT223" s="193" t="str">
        <f t="shared" si="62"/>
        <v/>
      </c>
      <c r="AU223" s="199"/>
      <c r="AV223" s="199"/>
      <c r="AW223" s="199"/>
      <c r="AX223" s="199"/>
      <c r="AY223" s="199"/>
      <c r="AZ223" s="199"/>
      <c r="BA223" s="193" t="str">
        <f t="shared" si="63"/>
        <v/>
      </c>
      <c r="BB223" s="199"/>
      <c r="BC223" s="199"/>
      <c r="BD223" s="199"/>
      <c r="BE223" s="199"/>
      <c r="BF223" s="199"/>
      <c r="BG223" s="199"/>
      <c r="BH223" s="193" t="str">
        <f t="shared" si="64"/>
        <v/>
      </c>
      <c r="BI223" s="199"/>
      <c r="BJ223" s="199"/>
      <c r="BK223" s="199"/>
      <c r="BL223" s="199"/>
      <c r="BM223" s="199"/>
      <c r="BN223" s="199"/>
      <c r="BO223" s="193" t="str">
        <f t="shared" si="65"/>
        <v/>
      </c>
      <c r="BP223" s="199"/>
      <c r="BQ223" s="199"/>
      <c r="BR223" s="199"/>
      <c r="BS223" s="199"/>
      <c r="BT223" s="199"/>
      <c r="BU223" s="199"/>
      <c r="BV223" s="193" t="str">
        <f t="shared" si="66"/>
        <v/>
      </c>
      <c r="BW223" s="199"/>
      <c r="BX223" s="199"/>
      <c r="BY223" s="199"/>
      <c r="BZ223" s="199"/>
      <c r="CA223" s="199"/>
      <c r="CB223" s="199"/>
      <c r="CC223" s="193" t="str">
        <f t="shared" si="67"/>
        <v/>
      </c>
      <c r="CD223" s="199"/>
      <c r="CE223" s="199"/>
      <c r="CF223" s="199"/>
      <c r="CG223" s="199"/>
      <c r="CH223" s="199"/>
      <c r="CI223" s="199"/>
      <c r="CJ223" s="193" t="str">
        <f t="shared" si="68"/>
        <v/>
      </c>
      <c r="CK223" s="199"/>
      <c r="CL223" s="199"/>
      <c r="CM223" s="199"/>
      <c r="CN223" s="199"/>
      <c r="CO223" s="199"/>
      <c r="CP223" s="199"/>
      <c r="CQ223" s="193" t="str">
        <f t="shared" si="69"/>
        <v/>
      </c>
      <c r="CR223" s="199"/>
      <c r="CS223" s="199"/>
      <c r="CT223" s="199"/>
      <c r="CU223" s="199"/>
      <c r="CV223" s="199"/>
      <c r="CW223" s="199"/>
      <c r="CX223" s="193" t="str">
        <f t="shared" si="70"/>
        <v/>
      </c>
      <c r="CY223" s="199"/>
      <c r="CZ223" s="199"/>
      <c r="DA223" s="199"/>
      <c r="DB223" s="199"/>
      <c r="DC223" s="199"/>
      <c r="DD223" s="199"/>
      <c r="DE223" s="193" t="str">
        <f t="shared" si="71"/>
        <v/>
      </c>
      <c r="DF223" s="199"/>
      <c r="DG223" s="199"/>
      <c r="DH223" s="199"/>
      <c r="DI223" s="199"/>
      <c r="DJ223" s="199"/>
      <c r="DK223" s="199"/>
      <c r="DL223" s="193" t="str">
        <f t="shared" si="72"/>
        <v/>
      </c>
      <c r="DM223" s="199"/>
      <c r="DN223" s="199"/>
      <c r="DO223" s="199"/>
      <c r="DP223" s="199"/>
      <c r="DQ223" s="199"/>
      <c r="DR223" s="199"/>
      <c r="DS223" s="193" t="str">
        <f t="shared" si="73"/>
        <v/>
      </c>
      <c r="DT223" s="194" t="str">
        <f t="shared" si="74"/>
        <v/>
      </c>
      <c r="DU223" s="195" t="str">
        <f t="shared" si="75"/>
        <v/>
      </c>
      <c r="DV223" s="196" t="str">
        <f>IF(OR(C223="",E223=""),"",RANK(DT223,$DT$9:$DT$408)+COUNTIF(DT$9:DT223,DT223)-1)</f>
        <v/>
      </c>
      <c r="DW223" s="173"/>
    </row>
    <row r="224" spans="1:127" ht="20.100000000000001" customHeight="1">
      <c r="A224" s="173"/>
      <c r="B224" s="190" t="str">
        <f>BIODATA_SISWA!B225</f>
        <v/>
      </c>
      <c r="C224" s="191" t="str">
        <f>IF(BIODATA_SISWA!C225="","",BIODATA_SISWA!C225)</f>
        <v/>
      </c>
      <c r="D224" s="191" t="str">
        <f>IF(BIODATA_SISWA!L225="","",BIODATA_SISWA!L225)</f>
        <v/>
      </c>
      <c r="E224" s="199"/>
      <c r="F224" s="199"/>
      <c r="G224" s="199"/>
      <c r="H224" s="199"/>
      <c r="I224" s="199"/>
      <c r="J224" s="199"/>
      <c r="K224" s="193" t="str">
        <f t="shared" si="57"/>
        <v/>
      </c>
      <c r="L224" s="199"/>
      <c r="M224" s="199"/>
      <c r="N224" s="199"/>
      <c r="O224" s="199"/>
      <c r="P224" s="199"/>
      <c r="Q224" s="199"/>
      <c r="R224" s="193" t="str">
        <f t="shared" si="58"/>
        <v/>
      </c>
      <c r="S224" s="199"/>
      <c r="T224" s="199"/>
      <c r="U224" s="199"/>
      <c r="V224" s="199"/>
      <c r="W224" s="199"/>
      <c r="X224" s="199"/>
      <c r="Y224" s="193" t="str">
        <f t="shared" si="59"/>
        <v/>
      </c>
      <c r="Z224" s="199"/>
      <c r="AA224" s="199"/>
      <c r="AB224" s="199"/>
      <c r="AC224" s="199"/>
      <c r="AD224" s="199"/>
      <c r="AE224" s="199"/>
      <c r="AF224" s="193" t="str">
        <f t="shared" si="60"/>
        <v/>
      </c>
      <c r="AG224" s="199"/>
      <c r="AH224" s="199"/>
      <c r="AI224" s="199"/>
      <c r="AJ224" s="199"/>
      <c r="AK224" s="199"/>
      <c r="AL224" s="199"/>
      <c r="AM224" s="193" t="str">
        <f t="shared" si="61"/>
        <v/>
      </c>
      <c r="AN224" s="199"/>
      <c r="AO224" s="199"/>
      <c r="AP224" s="199"/>
      <c r="AQ224" s="199"/>
      <c r="AR224" s="199"/>
      <c r="AS224" s="199"/>
      <c r="AT224" s="193" t="str">
        <f t="shared" si="62"/>
        <v/>
      </c>
      <c r="AU224" s="199"/>
      <c r="AV224" s="199"/>
      <c r="AW224" s="199"/>
      <c r="AX224" s="199"/>
      <c r="AY224" s="199"/>
      <c r="AZ224" s="199"/>
      <c r="BA224" s="193" t="str">
        <f t="shared" si="63"/>
        <v/>
      </c>
      <c r="BB224" s="199"/>
      <c r="BC224" s="199"/>
      <c r="BD224" s="199"/>
      <c r="BE224" s="199"/>
      <c r="BF224" s="199"/>
      <c r="BG224" s="199"/>
      <c r="BH224" s="193" t="str">
        <f t="shared" si="64"/>
        <v/>
      </c>
      <c r="BI224" s="199"/>
      <c r="BJ224" s="199"/>
      <c r="BK224" s="199"/>
      <c r="BL224" s="199"/>
      <c r="BM224" s="199"/>
      <c r="BN224" s="199"/>
      <c r="BO224" s="193" t="str">
        <f t="shared" si="65"/>
        <v/>
      </c>
      <c r="BP224" s="199"/>
      <c r="BQ224" s="199"/>
      <c r="BR224" s="199"/>
      <c r="BS224" s="199"/>
      <c r="BT224" s="199"/>
      <c r="BU224" s="199"/>
      <c r="BV224" s="193" t="str">
        <f t="shared" si="66"/>
        <v/>
      </c>
      <c r="BW224" s="199"/>
      <c r="BX224" s="199"/>
      <c r="BY224" s="199"/>
      <c r="BZ224" s="199"/>
      <c r="CA224" s="199"/>
      <c r="CB224" s="199"/>
      <c r="CC224" s="193" t="str">
        <f t="shared" si="67"/>
        <v/>
      </c>
      <c r="CD224" s="199"/>
      <c r="CE224" s="199"/>
      <c r="CF224" s="199"/>
      <c r="CG224" s="199"/>
      <c r="CH224" s="199"/>
      <c r="CI224" s="199"/>
      <c r="CJ224" s="193" t="str">
        <f t="shared" si="68"/>
        <v/>
      </c>
      <c r="CK224" s="199"/>
      <c r="CL224" s="199"/>
      <c r="CM224" s="199"/>
      <c r="CN224" s="199"/>
      <c r="CO224" s="199"/>
      <c r="CP224" s="199"/>
      <c r="CQ224" s="193" t="str">
        <f t="shared" si="69"/>
        <v/>
      </c>
      <c r="CR224" s="199"/>
      <c r="CS224" s="199"/>
      <c r="CT224" s="199"/>
      <c r="CU224" s="199"/>
      <c r="CV224" s="199"/>
      <c r="CW224" s="199"/>
      <c r="CX224" s="193" t="str">
        <f t="shared" si="70"/>
        <v/>
      </c>
      <c r="CY224" s="199"/>
      <c r="CZ224" s="199"/>
      <c r="DA224" s="199"/>
      <c r="DB224" s="199"/>
      <c r="DC224" s="199"/>
      <c r="DD224" s="199"/>
      <c r="DE224" s="193" t="str">
        <f t="shared" si="71"/>
        <v/>
      </c>
      <c r="DF224" s="199"/>
      <c r="DG224" s="199"/>
      <c r="DH224" s="199"/>
      <c r="DI224" s="199"/>
      <c r="DJ224" s="199"/>
      <c r="DK224" s="199"/>
      <c r="DL224" s="193" t="str">
        <f t="shared" si="72"/>
        <v/>
      </c>
      <c r="DM224" s="199"/>
      <c r="DN224" s="199"/>
      <c r="DO224" s="199"/>
      <c r="DP224" s="199"/>
      <c r="DQ224" s="199"/>
      <c r="DR224" s="199"/>
      <c r="DS224" s="193" t="str">
        <f t="shared" si="73"/>
        <v/>
      </c>
      <c r="DT224" s="194" t="str">
        <f t="shared" si="74"/>
        <v/>
      </c>
      <c r="DU224" s="195" t="str">
        <f t="shared" si="75"/>
        <v/>
      </c>
      <c r="DV224" s="196" t="str">
        <f>IF(OR(C224="",E224=""),"",RANK(DT224,$DT$9:$DT$408)+COUNTIF(DT$9:DT224,DT224)-1)</f>
        <v/>
      </c>
      <c r="DW224" s="173"/>
    </row>
    <row r="225" spans="1:127" ht="20.100000000000001" customHeight="1">
      <c r="A225" s="173"/>
      <c r="B225" s="190" t="str">
        <f>BIODATA_SISWA!B226</f>
        <v/>
      </c>
      <c r="C225" s="191" t="str">
        <f>IF(BIODATA_SISWA!C226="","",BIODATA_SISWA!C226)</f>
        <v/>
      </c>
      <c r="D225" s="191" t="str">
        <f>IF(BIODATA_SISWA!L226="","",BIODATA_SISWA!L226)</f>
        <v/>
      </c>
      <c r="E225" s="199"/>
      <c r="F225" s="199"/>
      <c r="G225" s="199"/>
      <c r="H225" s="199"/>
      <c r="I225" s="199"/>
      <c r="J225" s="199"/>
      <c r="K225" s="193" t="str">
        <f t="shared" si="57"/>
        <v/>
      </c>
      <c r="L225" s="199"/>
      <c r="M225" s="199"/>
      <c r="N225" s="199"/>
      <c r="O225" s="199"/>
      <c r="P225" s="199"/>
      <c r="Q225" s="199"/>
      <c r="R225" s="193" t="str">
        <f t="shared" si="58"/>
        <v/>
      </c>
      <c r="S225" s="199"/>
      <c r="T225" s="199"/>
      <c r="U225" s="199"/>
      <c r="V225" s="199"/>
      <c r="W225" s="199"/>
      <c r="X225" s="199"/>
      <c r="Y225" s="193" t="str">
        <f t="shared" si="59"/>
        <v/>
      </c>
      <c r="Z225" s="199"/>
      <c r="AA225" s="199"/>
      <c r="AB225" s="199"/>
      <c r="AC225" s="199"/>
      <c r="AD225" s="199"/>
      <c r="AE225" s="199"/>
      <c r="AF225" s="193" t="str">
        <f t="shared" si="60"/>
        <v/>
      </c>
      <c r="AG225" s="199"/>
      <c r="AH225" s="199"/>
      <c r="AI225" s="199"/>
      <c r="AJ225" s="199"/>
      <c r="AK225" s="199"/>
      <c r="AL225" s="199"/>
      <c r="AM225" s="193" t="str">
        <f t="shared" si="61"/>
        <v/>
      </c>
      <c r="AN225" s="199"/>
      <c r="AO225" s="199"/>
      <c r="AP225" s="199"/>
      <c r="AQ225" s="199"/>
      <c r="AR225" s="199"/>
      <c r="AS225" s="199"/>
      <c r="AT225" s="193" t="str">
        <f t="shared" si="62"/>
        <v/>
      </c>
      <c r="AU225" s="199"/>
      <c r="AV225" s="199"/>
      <c r="AW225" s="199"/>
      <c r="AX225" s="199"/>
      <c r="AY225" s="199"/>
      <c r="AZ225" s="199"/>
      <c r="BA225" s="193" t="str">
        <f t="shared" si="63"/>
        <v/>
      </c>
      <c r="BB225" s="199"/>
      <c r="BC225" s="199"/>
      <c r="BD225" s="199"/>
      <c r="BE225" s="199"/>
      <c r="BF225" s="199"/>
      <c r="BG225" s="199"/>
      <c r="BH225" s="193" t="str">
        <f t="shared" si="64"/>
        <v/>
      </c>
      <c r="BI225" s="199"/>
      <c r="BJ225" s="199"/>
      <c r="BK225" s="199"/>
      <c r="BL225" s="199"/>
      <c r="BM225" s="199"/>
      <c r="BN225" s="199"/>
      <c r="BO225" s="193" t="str">
        <f t="shared" si="65"/>
        <v/>
      </c>
      <c r="BP225" s="199"/>
      <c r="BQ225" s="199"/>
      <c r="BR225" s="199"/>
      <c r="BS225" s="199"/>
      <c r="BT225" s="199"/>
      <c r="BU225" s="199"/>
      <c r="BV225" s="193" t="str">
        <f t="shared" si="66"/>
        <v/>
      </c>
      <c r="BW225" s="199"/>
      <c r="BX225" s="199"/>
      <c r="BY225" s="199"/>
      <c r="BZ225" s="199"/>
      <c r="CA225" s="199"/>
      <c r="CB225" s="199"/>
      <c r="CC225" s="193" t="str">
        <f t="shared" si="67"/>
        <v/>
      </c>
      <c r="CD225" s="199"/>
      <c r="CE225" s="199"/>
      <c r="CF225" s="199"/>
      <c r="CG225" s="199"/>
      <c r="CH225" s="199"/>
      <c r="CI225" s="199"/>
      <c r="CJ225" s="193" t="str">
        <f t="shared" si="68"/>
        <v/>
      </c>
      <c r="CK225" s="199"/>
      <c r="CL225" s="199"/>
      <c r="CM225" s="199"/>
      <c r="CN225" s="199"/>
      <c r="CO225" s="199"/>
      <c r="CP225" s="199"/>
      <c r="CQ225" s="193" t="str">
        <f t="shared" si="69"/>
        <v/>
      </c>
      <c r="CR225" s="199"/>
      <c r="CS225" s="199"/>
      <c r="CT225" s="199"/>
      <c r="CU225" s="199"/>
      <c r="CV225" s="199"/>
      <c r="CW225" s="199"/>
      <c r="CX225" s="193" t="str">
        <f t="shared" si="70"/>
        <v/>
      </c>
      <c r="CY225" s="199"/>
      <c r="CZ225" s="199"/>
      <c r="DA225" s="199"/>
      <c r="DB225" s="199"/>
      <c r="DC225" s="199"/>
      <c r="DD225" s="199"/>
      <c r="DE225" s="193" t="str">
        <f t="shared" si="71"/>
        <v/>
      </c>
      <c r="DF225" s="199"/>
      <c r="DG225" s="199"/>
      <c r="DH225" s="199"/>
      <c r="DI225" s="199"/>
      <c r="DJ225" s="199"/>
      <c r="DK225" s="199"/>
      <c r="DL225" s="193" t="str">
        <f t="shared" si="72"/>
        <v/>
      </c>
      <c r="DM225" s="199"/>
      <c r="DN225" s="199"/>
      <c r="DO225" s="199"/>
      <c r="DP225" s="199"/>
      <c r="DQ225" s="199"/>
      <c r="DR225" s="199"/>
      <c r="DS225" s="193" t="str">
        <f t="shared" si="73"/>
        <v/>
      </c>
      <c r="DT225" s="194" t="str">
        <f t="shared" si="74"/>
        <v/>
      </c>
      <c r="DU225" s="195" t="str">
        <f t="shared" si="75"/>
        <v/>
      </c>
      <c r="DV225" s="196" t="str">
        <f>IF(OR(C225="",E225=""),"",RANK(DT225,$DT$9:$DT$408)+COUNTIF(DT$9:DT225,DT225)-1)</f>
        <v/>
      </c>
      <c r="DW225" s="173"/>
    </row>
    <row r="226" spans="1:127" ht="20.100000000000001" customHeight="1">
      <c r="A226" s="173"/>
      <c r="B226" s="190" t="str">
        <f>BIODATA_SISWA!B227</f>
        <v/>
      </c>
      <c r="C226" s="191" t="str">
        <f>IF(BIODATA_SISWA!C227="","",BIODATA_SISWA!C227)</f>
        <v/>
      </c>
      <c r="D226" s="191" t="str">
        <f>IF(BIODATA_SISWA!L227="","",BIODATA_SISWA!L227)</f>
        <v/>
      </c>
      <c r="E226" s="199"/>
      <c r="F226" s="199"/>
      <c r="G226" s="199"/>
      <c r="H226" s="199"/>
      <c r="I226" s="199"/>
      <c r="J226" s="199"/>
      <c r="K226" s="193" t="str">
        <f t="shared" si="57"/>
        <v/>
      </c>
      <c r="L226" s="199"/>
      <c r="M226" s="199"/>
      <c r="N226" s="199"/>
      <c r="O226" s="199"/>
      <c r="P226" s="199"/>
      <c r="Q226" s="199"/>
      <c r="R226" s="193" t="str">
        <f t="shared" si="58"/>
        <v/>
      </c>
      <c r="S226" s="199"/>
      <c r="T226" s="199"/>
      <c r="U226" s="199"/>
      <c r="V226" s="199"/>
      <c r="W226" s="199"/>
      <c r="X226" s="199"/>
      <c r="Y226" s="193" t="str">
        <f t="shared" si="59"/>
        <v/>
      </c>
      <c r="Z226" s="199"/>
      <c r="AA226" s="199"/>
      <c r="AB226" s="199"/>
      <c r="AC226" s="199"/>
      <c r="AD226" s="199"/>
      <c r="AE226" s="199"/>
      <c r="AF226" s="193" t="str">
        <f t="shared" si="60"/>
        <v/>
      </c>
      <c r="AG226" s="199"/>
      <c r="AH226" s="199"/>
      <c r="AI226" s="199"/>
      <c r="AJ226" s="199"/>
      <c r="AK226" s="199"/>
      <c r="AL226" s="199"/>
      <c r="AM226" s="193" t="str">
        <f t="shared" si="61"/>
        <v/>
      </c>
      <c r="AN226" s="199"/>
      <c r="AO226" s="199"/>
      <c r="AP226" s="199"/>
      <c r="AQ226" s="199"/>
      <c r="AR226" s="199"/>
      <c r="AS226" s="199"/>
      <c r="AT226" s="193" t="str">
        <f t="shared" si="62"/>
        <v/>
      </c>
      <c r="AU226" s="199"/>
      <c r="AV226" s="199"/>
      <c r="AW226" s="199"/>
      <c r="AX226" s="199"/>
      <c r="AY226" s="199"/>
      <c r="AZ226" s="199"/>
      <c r="BA226" s="193" t="str">
        <f t="shared" si="63"/>
        <v/>
      </c>
      <c r="BB226" s="199"/>
      <c r="BC226" s="199"/>
      <c r="BD226" s="199"/>
      <c r="BE226" s="199"/>
      <c r="BF226" s="199"/>
      <c r="BG226" s="199"/>
      <c r="BH226" s="193" t="str">
        <f t="shared" si="64"/>
        <v/>
      </c>
      <c r="BI226" s="199"/>
      <c r="BJ226" s="199"/>
      <c r="BK226" s="199"/>
      <c r="BL226" s="199"/>
      <c r="BM226" s="199"/>
      <c r="BN226" s="199"/>
      <c r="BO226" s="193" t="str">
        <f t="shared" si="65"/>
        <v/>
      </c>
      <c r="BP226" s="199"/>
      <c r="BQ226" s="199"/>
      <c r="BR226" s="199"/>
      <c r="BS226" s="199"/>
      <c r="BT226" s="199"/>
      <c r="BU226" s="199"/>
      <c r="BV226" s="193" t="str">
        <f t="shared" si="66"/>
        <v/>
      </c>
      <c r="BW226" s="199"/>
      <c r="BX226" s="199"/>
      <c r="BY226" s="199"/>
      <c r="BZ226" s="199"/>
      <c r="CA226" s="199"/>
      <c r="CB226" s="199"/>
      <c r="CC226" s="193" t="str">
        <f t="shared" si="67"/>
        <v/>
      </c>
      <c r="CD226" s="199"/>
      <c r="CE226" s="199"/>
      <c r="CF226" s="199"/>
      <c r="CG226" s="199"/>
      <c r="CH226" s="199"/>
      <c r="CI226" s="199"/>
      <c r="CJ226" s="193" t="str">
        <f t="shared" si="68"/>
        <v/>
      </c>
      <c r="CK226" s="199"/>
      <c r="CL226" s="199"/>
      <c r="CM226" s="199"/>
      <c r="CN226" s="199"/>
      <c r="CO226" s="199"/>
      <c r="CP226" s="199"/>
      <c r="CQ226" s="193" t="str">
        <f t="shared" si="69"/>
        <v/>
      </c>
      <c r="CR226" s="199"/>
      <c r="CS226" s="199"/>
      <c r="CT226" s="199"/>
      <c r="CU226" s="199"/>
      <c r="CV226" s="199"/>
      <c r="CW226" s="199"/>
      <c r="CX226" s="193" t="str">
        <f t="shared" si="70"/>
        <v/>
      </c>
      <c r="CY226" s="199"/>
      <c r="CZ226" s="199"/>
      <c r="DA226" s="199"/>
      <c r="DB226" s="199"/>
      <c r="DC226" s="199"/>
      <c r="DD226" s="199"/>
      <c r="DE226" s="193" t="str">
        <f t="shared" si="71"/>
        <v/>
      </c>
      <c r="DF226" s="199"/>
      <c r="DG226" s="199"/>
      <c r="DH226" s="199"/>
      <c r="DI226" s="199"/>
      <c r="DJ226" s="199"/>
      <c r="DK226" s="199"/>
      <c r="DL226" s="193" t="str">
        <f t="shared" si="72"/>
        <v/>
      </c>
      <c r="DM226" s="199"/>
      <c r="DN226" s="199"/>
      <c r="DO226" s="199"/>
      <c r="DP226" s="199"/>
      <c r="DQ226" s="199"/>
      <c r="DR226" s="199"/>
      <c r="DS226" s="193" t="str">
        <f t="shared" si="73"/>
        <v/>
      </c>
      <c r="DT226" s="194" t="str">
        <f t="shared" si="74"/>
        <v/>
      </c>
      <c r="DU226" s="195" t="str">
        <f t="shared" si="75"/>
        <v/>
      </c>
      <c r="DV226" s="196" t="str">
        <f>IF(OR(C226="",E226=""),"",RANK(DT226,$DT$9:$DT$408)+COUNTIF(DT$9:DT226,DT226)-1)</f>
        <v/>
      </c>
      <c r="DW226" s="173"/>
    </row>
    <row r="227" spans="1:127" ht="20.100000000000001" customHeight="1">
      <c r="A227" s="173"/>
      <c r="B227" s="190" t="str">
        <f>BIODATA_SISWA!B228</f>
        <v/>
      </c>
      <c r="C227" s="191" t="str">
        <f>IF(BIODATA_SISWA!C228="","",BIODATA_SISWA!C228)</f>
        <v/>
      </c>
      <c r="D227" s="191" t="str">
        <f>IF(BIODATA_SISWA!L228="","",BIODATA_SISWA!L228)</f>
        <v/>
      </c>
      <c r="E227" s="199"/>
      <c r="F227" s="199"/>
      <c r="G227" s="199"/>
      <c r="H227" s="199"/>
      <c r="I227" s="199"/>
      <c r="J227" s="199"/>
      <c r="K227" s="193" t="str">
        <f t="shared" si="57"/>
        <v/>
      </c>
      <c r="L227" s="199"/>
      <c r="M227" s="199"/>
      <c r="N227" s="199"/>
      <c r="O227" s="199"/>
      <c r="P227" s="199"/>
      <c r="Q227" s="199"/>
      <c r="R227" s="193" t="str">
        <f t="shared" si="58"/>
        <v/>
      </c>
      <c r="S227" s="199"/>
      <c r="T227" s="199"/>
      <c r="U227" s="199"/>
      <c r="V227" s="199"/>
      <c r="W227" s="199"/>
      <c r="X227" s="199"/>
      <c r="Y227" s="193" t="str">
        <f t="shared" si="59"/>
        <v/>
      </c>
      <c r="Z227" s="199"/>
      <c r="AA227" s="199"/>
      <c r="AB227" s="199"/>
      <c r="AC227" s="199"/>
      <c r="AD227" s="199"/>
      <c r="AE227" s="199"/>
      <c r="AF227" s="193" t="str">
        <f t="shared" si="60"/>
        <v/>
      </c>
      <c r="AG227" s="199"/>
      <c r="AH227" s="199"/>
      <c r="AI227" s="199"/>
      <c r="AJ227" s="199"/>
      <c r="AK227" s="199"/>
      <c r="AL227" s="199"/>
      <c r="AM227" s="193" t="str">
        <f t="shared" si="61"/>
        <v/>
      </c>
      <c r="AN227" s="199"/>
      <c r="AO227" s="199"/>
      <c r="AP227" s="199"/>
      <c r="AQ227" s="199"/>
      <c r="AR227" s="199"/>
      <c r="AS227" s="199"/>
      <c r="AT227" s="193" t="str">
        <f t="shared" si="62"/>
        <v/>
      </c>
      <c r="AU227" s="199"/>
      <c r="AV227" s="199"/>
      <c r="AW227" s="199"/>
      <c r="AX227" s="199"/>
      <c r="AY227" s="199"/>
      <c r="AZ227" s="199"/>
      <c r="BA227" s="193" t="str">
        <f t="shared" si="63"/>
        <v/>
      </c>
      <c r="BB227" s="199"/>
      <c r="BC227" s="199"/>
      <c r="BD227" s="199"/>
      <c r="BE227" s="199"/>
      <c r="BF227" s="199"/>
      <c r="BG227" s="199"/>
      <c r="BH227" s="193" t="str">
        <f t="shared" si="64"/>
        <v/>
      </c>
      <c r="BI227" s="199"/>
      <c r="BJ227" s="199"/>
      <c r="BK227" s="199"/>
      <c r="BL227" s="199"/>
      <c r="BM227" s="199"/>
      <c r="BN227" s="199"/>
      <c r="BO227" s="193" t="str">
        <f t="shared" si="65"/>
        <v/>
      </c>
      <c r="BP227" s="199"/>
      <c r="BQ227" s="199"/>
      <c r="BR227" s="199"/>
      <c r="BS227" s="199"/>
      <c r="BT227" s="199"/>
      <c r="BU227" s="199"/>
      <c r="BV227" s="193" t="str">
        <f t="shared" si="66"/>
        <v/>
      </c>
      <c r="BW227" s="199"/>
      <c r="BX227" s="199"/>
      <c r="BY227" s="199"/>
      <c r="BZ227" s="199"/>
      <c r="CA227" s="199"/>
      <c r="CB227" s="199"/>
      <c r="CC227" s="193" t="str">
        <f t="shared" si="67"/>
        <v/>
      </c>
      <c r="CD227" s="199"/>
      <c r="CE227" s="199"/>
      <c r="CF227" s="199"/>
      <c r="CG227" s="199"/>
      <c r="CH227" s="199"/>
      <c r="CI227" s="199"/>
      <c r="CJ227" s="193" t="str">
        <f t="shared" si="68"/>
        <v/>
      </c>
      <c r="CK227" s="199"/>
      <c r="CL227" s="199"/>
      <c r="CM227" s="199"/>
      <c r="CN227" s="199"/>
      <c r="CO227" s="199"/>
      <c r="CP227" s="199"/>
      <c r="CQ227" s="193" t="str">
        <f t="shared" si="69"/>
        <v/>
      </c>
      <c r="CR227" s="199"/>
      <c r="CS227" s="199"/>
      <c r="CT227" s="199"/>
      <c r="CU227" s="199"/>
      <c r="CV227" s="199"/>
      <c r="CW227" s="199"/>
      <c r="CX227" s="193" t="str">
        <f t="shared" si="70"/>
        <v/>
      </c>
      <c r="CY227" s="199"/>
      <c r="CZ227" s="199"/>
      <c r="DA227" s="199"/>
      <c r="DB227" s="199"/>
      <c r="DC227" s="199"/>
      <c r="DD227" s="199"/>
      <c r="DE227" s="193" t="str">
        <f t="shared" si="71"/>
        <v/>
      </c>
      <c r="DF227" s="199"/>
      <c r="DG227" s="199"/>
      <c r="DH227" s="199"/>
      <c r="DI227" s="199"/>
      <c r="DJ227" s="199"/>
      <c r="DK227" s="199"/>
      <c r="DL227" s="193" t="str">
        <f t="shared" si="72"/>
        <v/>
      </c>
      <c r="DM227" s="199"/>
      <c r="DN227" s="199"/>
      <c r="DO227" s="199"/>
      <c r="DP227" s="199"/>
      <c r="DQ227" s="199"/>
      <c r="DR227" s="199"/>
      <c r="DS227" s="193" t="str">
        <f t="shared" si="73"/>
        <v/>
      </c>
      <c r="DT227" s="194" t="str">
        <f t="shared" si="74"/>
        <v/>
      </c>
      <c r="DU227" s="195" t="str">
        <f t="shared" si="75"/>
        <v/>
      </c>
      <c r="DV227" s="196" t="str">
        <f>IF(OR(C227="",E227=""),"",RANK(DT227,$DT$9:$DT$408)+COUNTIF(DT$9:DT227,DT227)-1)</f>
        <v/>
      </c>
      <c r="DW227" s="173"/>
    </row>
    <row r="228" spans="1:127" ht="20.100000000000001" customHeight="1">
      <c r="A228" s="173"/>
      <c r="B228" s="190" t="str">
        <f>BIODATA_SISWA!B229</f>
        <v/>
      </c>
      <c r="C228" s="191" t="str">
        <f>IF(BIODATA_SISWA!C229="","",BIODATA_SISWA!C229)</f>
        <v/>
      </c>
      <c r="D228" s="191" t="str">
        <f>IF(BIODATA_SISWA!L229="","",BIODATA_SISWA!L229)</f>
        <v/>
      </c>
      <c r="E228" s="199"/>
      <c r="F228" s="199"/>
      <c r="G228" s="199"/>
      <c r="H228" s="199"/>
      <c r="I228" s="199"/>
      <c r="J228" s="199"/>
      <c r="K228" s="193" t="str">
        <f t="shared" si="57"/>
        <v/>
      </c>
      <c r="L228" s="199"/>
      <c r="M228" s="199"/>
      <c r="N228" s="199"/>
      <c r="O228" s="199"/>
      <c r="P228" s="199"/>
      <c r="Q228" s="199"/>
      <c r="R228" s="193" t="str">
        <f t="shared" si="58"/>
        <v/>
      </c>
      <c r="S228" s="199"/>
      <c r="T228" s="199"/>
      <c r="U228" s="199"/>
      <c r="V228" s="199"/>
      <c r="W228" s="199"/>
      <c r="X228" s="199"/>
      <c r="Y228" s="193" t="str">
        <f t="shared" si="59"/>
        <v/>
      </c>
      <c r="Z228" s="199"/>
      <c r="AA228" s="199"/>
      <c r="AB228" s="199"/>
      <c r="AC228" s="199"/>
      <c r="AD228" s="199"/>
      <c r="AE228" s="199"/>
      <c r="AF228" s="193" t="str">
        <f t="shared" si="60"/>
        <v/>
      </c>
      <c r="AG228" s="199"/>
      <c r="AH228" s="199"/>
      <c r="AI228" s="199"/>
      <c r="AJ228" s="199"/>
      <c r="AK228" s="199"/>
      <c r="AL228" s="199"/>
      <c r="AM228" s="193" t="str">
        <f t="shared" si="61"/>
        <v/>
      </c>
      <c r="AN228" s="199"/>
      <c r="AO228" s="199"/>
      <c r="AP228" s="199"/>
      <c r="AQ228" s="199"/>
      <c r="AR228" s="199"/>
      <c r="AS228" s="199"/>
      <c r="AT228" s="193" t="str">
        <f t="shared" si="62"/>
        <v/>
      </c>
      <c r="AU228" s="199"/>
      <c r="AV228" s="199"/>
      <c r="AW228" s="199"/>
      <c r="AX228" s="199"/>
      <c r="AY228" s="199"/>
      <c r="AZ228" s="199"/>
      <c r="BA228" s="193" t="str">
        <f t="shared" si="63"/>
        <v/>
      </c>
      <c r="BB228" s="199"/>
      <c r="BC228" s="199"/>
      <c r="BD228" s="199"/>
      <c r="BE228" s="199"/>
      <c r="BF228" s="199"/>
      <c r="BG228" s="199"/>
      <c r="BH228" s="193" t="str">
        <f t="shared" si="64"/>
        <v/>
      </c>
      <c r="BI228" s="199"/>
      <c r="BJ228" s="199"/>
      <c r="BK228" s="199"/>
      <c r="BL228" s="199"/>
      <c r="BM228" s="199"/>
      <c r="BN228" s="199"/>
      <c r="BO228" s="193" t="str">
        <f t="shared" si="65"/>
        <v/>
      </c>
      <c r="BP228" s="199"/>
      <c r="BQ228" s="199"/>
      <c r="BR228" s="199"/>
      <c r="BS228" s="199"/>
      <c r="BT228" s="199"/>
      <c r="BU228" s="199"/>
      <c r="BV228" s="193" t="str">
        <f t="shared" si="66"/>
        <v/>
      </c>
      <c r="BW228" s="199"/>
      <c r="BX228" s="199"/>
      <c r="BY228" s="199"/>
      <c r="BZ228" s="199"/>
      <c r="CA228" s="199"/>
      <c r="CB228" s="199"/>
      <c r="CC228" s="193" t="str">
        <f t="shared" si="67"/>
        <v/>
      </c>
      <c r="CD228" s="199"/>
      <c r="CE228" s="199"/>
      <c r="CF228" s="199"/>
      <c r="CG228" s="199"/>
      <c r="CH228" s="199"/>
      <c r="CI228" s="199"/>
      <c r="CJ228" s="193" t="str">
        <f t="shared" si="68"/>
        <v/>
      </c>
      <c r="CK228" s="199"/>
      <c r="CL228" s="199"/>
      <c r="CM228" s="199"/>
      <c r="CN228" s="199"/>
      <c r="CO228" s="199"/>
      <c r="CP228" s="199"/>
      <c r="CQ228" s="193" t="str">
        <f t="shared" si="69"/>
        <v/>
      </c>
      <c r="CR228" s="199"/>
      <c r="CS228" s="199"/>
      <c r="CT228" s="199"/>
      <c r="CU228" s="199"/>
      <c r="CV228" s="199"/>
      <c r="CW228" s="199"/>
      <c r="CX228" s="193" t="str">
        <f t="shared" si="70"/>
        <v/>
      </c>
      <c r="CY228" s="199"/>
      <c r="CZ228" s="199"/>
      <c r="DA228" s="199"/>
      <c r="DB228" s="199"/>
      <c r="DC228" s="199"/>
      <c r="DD228" s="199"/>
      <c r="DE228" s="193" t="str">
        <f t="shared" si="71"/>
        <v/>
      </c>
      <c r="DF228" s="199"/>
      <c r="DG228" s="199"/>
      <c r="DH228" s="199"/>
      <c r="DI228" s="199"/>
      <c r="DJ228" s="199"/>
      <c r="DK228" s="199"/>
      <c r="DL228" s="193" t="str">
        <f t="shared" si="72"/>
        <v/>
      </c>
      <c r="DM228" s="199"/>
      <c r="DN228" s="199"/>
      <c r="DO228" s="199"/>
      <c r="DP228" s="199"/>
      <c r="DQ228" s="199"/>
      <c r="DR228" s="199"/>
      <c r="DS228" s="193" t="str">
        <f t="shared" si="73"/>
        <v/>
      </c>
      <c r="DT228" s="194" t="str">
        <f t="shared" si="74"/>
        <v/>
      </c>
      <c r="DU228" s="195" t="str">
        <f t="shared" si="75"/>
        <v/>
      </c>
      <c r="DV228" s="196" t="str">
        <f>IF(OR(C228="",E228=""),"",RANK(DT228,$DT$9:$DT$408)+COUNTIF(DT$9:DT228,DT228)-1)</f>
        <v/>
      </c>
      <c r="DW228" s="173"/>
    </row>
    <row r="229" spans="1:127" ht="20.100000000000001" customHeight="1">
      <c r="A229" s="173"/>
      <c r="B229" s="190" t="str">
        <f>BIODATA_SISWA!B230</f>
        <v/>
      </c>
      <c r="C229" s="191" t="str">
        <f>IF(BIODATA_SISWA!C230="","",BIODATA_SISWA!C230)</f>
        <v/>
      </c>
      <c r="D229" s="191" t="str">
        <f>IF(BIODATA_SISWA!L230="","",BIODATA_SISWA!L230)</f>
        <v/>
      </c>
      <c r="E229" s="199"/>
      <c r="F229" s="199"/>
      <c r="G229" s="199"/>
      <c r="H229" s="199"/>
      <c r="I229" s="199"/>
      <c r="J229" s="199"/>
      <c r="K229" s="193" t="str">
        <f t="shared" si="57"/>
        <v/>
      </c>
      <c r="L229" s="199"/>
      <c r="M229" s="199"/>
      <c r="N229" s="199"/>
      <c r="O229" s="199"/>
      <c r="P229" s="199"/>
      <c r="Q229" s="199"/>
      <c r="R229" s="193" t="str">
        <f t="shared" si="58"/>
        <v/>
      </c>
      <c r="S229" s="199"/>
      <c r="T229" s="199"/>
      <c r="U229" s="199"/>
      <c r="V229" s="199"/>
      <c r="W229" s="199"/>
      <c r="X229" s="199"/>
      <c r="Y229" s="193" t="str">
        <f t="shared" si="59"/>
        <v/>
      </c>
      <c r="Z229" s="199"/>
      <c r="AA229" s="199"/>
      <c r="AB229" s="199"/>
      <c r="AC229" s="199"/>
      <c r="AD229" s="199"/>
      <c r="AE229" s="199"/>
      <c r="AF229" s="193" t="str">
        <f t="shared" si="60"/>
        <v/>
      </c>
      <c r="AG229" s="199"/>
      <c r="AH229" s="199"/>
      <c r="AI229" s="199"/>
      <c r="AJ229" s="199"/>
      <c r="AK229" s="199"/>
      <c r="AL229" s="199"/>
      <c r="AM229" s="193" t="str">
        <f t="shared" si="61"/>
        <v/>
      </c>
      <c r="AN229" s="199"/>
      <c r="AO229" s="199"/>
      <c r="AP229" s="199"/>
      <c r="AQ229" s="199"/>
      <c r="AR229" s="199"/>
      <c r="AS229" s="199"/>
      <c r="AT229" s="193" t="str">
        <f t="shared" si="62"/>
        <v/>
      </c>
      <c r="AU229" s="199"/>
      <c r="AV229" s="199"/>
      <c r="AW229" s="199"/>
      <c r="AX229" s="199"/>
      <c r="AY229" s="199"/>
      <c r="AZ229" s="199"/>
      <c r="BA229" s="193" t="str">
        <f t="shared" si="63"/>
        <v/>
      </c>
      <c r="BB229" s="199"/>
      <c r="BC229" s="199"/>
      <c r="BD229" s="199"/>
      <c r="BE229" s="199"/>
      <c r="BF229" s="199"/>
      <c r="BG229" s="199"/>
      <c r="BH229" s="193" t="str">
        <f t="shared" si="64"/>
        <v/>
      </c>
      <c r="BI229" s="199"/>
      <c r="BJ229" s="199"/>
      <c r="BK229" s="199"/>
      <c r="BL229" s="199"/>
      <c r="BM229" s="199"/>
      <c r="BN229" s="199"/>
      <c r="BO229" s="193" t="str">
        <f t="shared" si="65"/>
        <v/>
      </c>
      <c r="BP229" s="199"/>
      <c r="BQ229" s="199"/>
      <c r="BR229" s="199"/>
      <c r="BS229" s="199"/>
      <c r="BT229" s="199"/>
      <c r="BU229" s="199"/>
      <c r="BV229" s="193" t="str">
        <f t="shared" si="66"/>
        <v/>
      </c>
      <c r="BW229" s="199"/>
      <c r="BX229" s="199"/>
      <c r="BY229" s="199"/>
      <c r="BZ229" s="199"/>
      <c r="CA229" s="199"/>
      <c r="CB229" s="199"/>
      <c r="CC229" s="193" t="str">
        <f t="shared" si="67"/>
        <v/>
      </c>
      <c r="CD229" s="199"/>
      <c r="CE229" s="199"/>
      <c r="CF229" s="199"/>
      <c r="CG229" s="199"/>
      <c r="CH229" s="199"/>
      <c r="CI229" s="199"/>
      <c r="CJ229" s="193" t="str">
        <f t="shared" si="68"/>
        <v/>
      </c>
      <c r="CK229" s="199"/>
      <c r="CL229" s="199"/>
      <c r="CM229" s="199"/>
      <c r="CN229" s="199"/>
      <c r="CO229" s="199"/>
      <c r="CP229" s="199"/>
      <c r="CQ229" s="193" t="str">
        <f t="shared" si="69"/>
        <v/>
      </c>
      <c r="CR229" s="199"/>
      <c r="CS229" s="199"/>
      <c r="CT229" s="199"/>
      <c r="CU229" s="199"/>
      <c r="CV229" s="199"/>
      <c r="CW229" s="199"/>
      <c r="CX229" s="193" t="str">
        <f t="shared" si="70"/>
        <v/>
      </c>
      <c r="CY229" s="199"/>
      <c r="CZ229" s="199"/>
      <c r="DA229" s="199"/>
      <c r="DB229" s="199"/>
      <c r="DC229" s="199"/>
      <c r="DD229" s="199"/>
      <c r="DE229" s="193" t="str">
        <f t="shared" si="71"/>
        <v/>
      </c>
      <c r="DF229" s="199"/>
      <c r="DG229" s="199"/>
      <c r="DH229" s="199"/>
      <c r="DI229" s="199"/>
      <c r="DJ229" s="199"/>
      <c r="DK229" s="199"/>
      <c r="DL229" s="193" t="str">
        <f t="shared" si="72"/>
        <v/>
      </c>
      <c r="DM229" s="199"/>
      <c r="DN229" s="199"/>
      <c r="DO229" s="199"/>
      <c r="DP229" s="199"/>
      <c r="DQ229" s="199"/>
      <c r="DR229" s="199"/>
      <c r="DS229" s="193" t="str">
        <f t="shared" si="73"/>
        <v/>
      </c>
      <c r="DT229" s="194" t="str">
        <f t="shared" si="74"/>
        <v/>
      </c>
      <c r="DU229" s="195" t="str">
        <f t="shared" si="75"/>
        <v/>
      </c>
      <c r="DV229" s="196" t="str">
        <f>IF(OR(C229="",E229=""),"",RANK(DT229,$DT$9:$DT$408)+COUNTIF(DT$9:DT229,DT229)-1)</f>
        <v/>
      </c>
      <c r="DW229" s="173"/>
    </row>
    <row r="230" spans="1:127" ht="20.100000000000001" customHeight="1">
      <c r="A230" s="173"/>
      <c r="B230" s="190" t="str">
        <f>BIODATA_SISWA!B231</f>
        <v/>
      </c>
      <c r="C230" s="191" t="str">
        <f>IF(BIODATA_SISWA!C231="","",BIODATA_SISWA!C231)</f>
        <v/>
      </c>
      <c r="D230" s="191" t="str">
        <f>IF(BIODATA_SISWA!L231="","",BIODATA_SISWA!L231)</f>
        <v/>
      </c>
      <c r="E230" s="199"/>
      <c r="F230" s="199"/>
      <c r="G230" s="199"/>
      <c r="H230" s="199"/>
      <c r="I230" s="199"/>
      <c r="J230" s="199"/>
      <c r="K230" s="193" t="str">
        <f t="shared" si="57"/>
        <v/>
      </c>
      <c r="L230" s="199"/>
      <c r="M230" s="199"/>
      <c r="N230" s="199"/>
      <c r="O230" s="199"/>
      <c r="P230" s="199"/>
      <c r="Q230" s="199"/>
      <c r="R230" s="193" t="str">
        <f t="shared" si="58"/>
        <v/>
      </c>
      <c r="S230" s="199"/>
      <c r="T230" s="199"/>
      <c r="U230" s="199"/>
      <c r="V230" s="199"/>
      <c r="W230" s="199"/>
      <c r="X230" s="199"/>
      <c r="Y230" s="193" t="str">
        <f t="shared" si="59"/>
        <v/>
      </c>
      <c r="Z230" s="199"/>
      <c r="AA230" s="199"/>
      <c r="AB230" s="199"/>
      <c r="AC230" s="199"/>
      <c r="AD230" s="199"/>
      <c r="AE230" s="199"/>
      <c r="AF230" s="193" t="str">
        <f t="shared" si="60"/>
        <v/>
      </c>
      <c r="AG230" s="199"/>
      <c r="AH230" s="199"/>
      <c r="AI230" s="199"/>
      <c r="AJ230" s="199"/>
      <c r="AK230" s="199"/>
      <c r="AL230" s="199"/>
      <c r="AM230" s="193" t="str">
        <f t="shared" si="61"/>
        <v/>
      </c>
      <c r="AN230" s="199"/>
      <c r="AO230" s="199"/>
      <c r="AP230" s="199"/>
      <c r="AQ230" s="199"/>
      <c r="AR230" s="199"/>
      <c r="AS230" s="199"/>
      <c r="AT230" s="193" t="str">
        <f t="shared" si="62"/>
        <v/>
      </c>
      <c r="AU230" s="199"/>
      <c r="AV230" s="199"/>
      <c r="AW230" s="199"/>
      <c r="AX230" s="199"/>
      <c r="AY230" s="199"/>
      <c r="AZ230" s="199"/>
      <c r="BA230" s="193" t="str">
        <f t="shared" si="63"/>
        <v/>
      </c>
      <c r="BB230" s="199"/>
      <c r="BC230" s="199"/>
      <c r="BD230" s="199"/>
      <c r="BE230" s="199"/>
      <c r="BF230" s="199"/>
      <c r="BG230" s="199"/>
      <c r="BH230" s="193" t="str">
        <f t="shared" si="64"/>
        <v/>
      </c>
      <c r="BI230" s="199"/>
      <c r="BJ230" s="199"/>
      <c r="BK230" s="199"/>
      <c r="BL230" s="199"/>
      <c r="BM230" s="199"/>
      <c r="BN230" s="199"/>
      <c r="BO230" s="193" t="str">
        <f t="shared" si="65"/>
        <v/>
      </c>
      <c r="BP230" s="199"/>
      <c r="BQ230" s="199"/>
      <c r="BR230" s="199"/>
      <c r="BS230" s="199"/>
      <c r="BT230" s="199"/>
      <c r="BU230" s="199"/>
      <c r="BV230" s="193" t="str">
        <f t="shared" si="66"/>
        <v/>
      </c>
      <c r="BW230" s="199"/>
      <c r="BX230" s="199"/>
      <c r="BY230" s="199"/>
      <c r="BZ230" s="199"/>
      <c r="CA230" s="199"/>
      <c r="CB230" s="199"/>
      <c r="CC230" s="193" t="str">
        <f t="shared" si="67"/>
        <v/>
      </c>
      <c r="CD230" s="199"/>
      <c r="CE230" s="199"/>
      <c r="CF230" s="199"/>
      <c r="CG230" s="199"/>
      <c r="CH230" s="199"/>
      <c r="CI230" s="199"/>
      <c r="CJ230" s="193" t="str">
        <f t="shared" si="68"/>
        <v/>
      </c>
      <c r="CK230" s="199"/>
      <c r="CL230" s="199"/>
      <c r="CM230" s="199"/>
      <c r="CN230" s="199"/>
      <c r="CO230" s="199"/>
      <c r="CP230" s="199"/>
      <c r="CQ230" s="193" t="str">
        <f t="shared" si="69"/>
        <v/>
      </c>
      <c r="CR230" s="199"/>
      <c r="CS230" s="199"/>
      <c r="CT230" s="199"/>
      <c r="CU230" s="199"/>
      <c r="CV230" s="199"/>
      <c r="CW230" s="199"/>
      <c r="CX230" s="193" t="str">
        <f t="shared" si="70"/>
        <v/>
      </c>
      <c r="CY230" s="199"/>
      <c r="CZ230" s="199"/>
      <c r="DA230" s="199"/>
      <c r="DB230" s="199"/>
      <c r="DC230" s="199"/>
      <c r="DD230" s="199"/>
      <c r="DE230" s="193" t="str">
        <f t="shared" si="71"/>
        <v/>
      </c>
      <c r="DF230" s="199"/>
      <c r="DG230" s="199"/>
      <c r="DH230" s="199"/>
      <c r="DI230" s="199"/>
      <c r="DJ230" s="199"/>
      <c r="DK230" s="199"/>
      <c r="DL230" s="193" t="str">
        <f t="shared" si="72"/>
        <v/>
      </c>
      <c r="DM230" s="199"/>
      <c r="DN230" s="199"/>
      <c r="DO230" s="199"/>
      <c r="DP230" s="199"/>
      <c r="DQ230" s="199"/>
      <c r="DR230" s="199"/>
      <c r="DS230" s="193" t="str">
        <f t="shared" si="73"/>
        <v/>
      </c>
      <c r="DT230" s="194" t="str">
        <f t="shared" si="74"/>
        <v/>
      </c>
      <c r="DU230" s="195" t="str">
        <f t="shared" si="75"/>
        <v/>
      </c>
      <c r="DV230" s="196" t="str">
        <f>IF(OR(C230="",E230=""),"",RANK(DT230,$DT$9:$DT$408)+COUNTIF(DT$9:DT230,DT230)-1)</f>
        <v/>
      </c>
      <c r="DW230" s="173"/>
    </row>
    <row r="231" spans="1:127" ht="20.100000000000001" customHeight="1">
      <c r="A231" s="173"/>
      <c r="B231" s="190" t="str">
        <f>BIODATA_SISWA!B232</f>
        <v/>
      </c>
      <c r="C231" s="191" t="str">
        <f>IF(BIODATA_SISWA!C232="","",BIODATA_SISWA!C232)</f>
        <v/>
      </c>
      <c r="D231" s="191" t="str">
        <f>IF(BIODATA_SISWA!L232="","",BIODATA_SISWA!L232)</f>
        <v/>
      </c>
      <c r="E231" s="199"/>
      <c r="F231" s="199"/>
      <c r="G231" s="199"/>
      <c r="H231" s="199"/>
      <c r="I231" s="199"/>
      <c r="J231" s="199"/>
      <c r="K231" s="193" t="str">
        <f t="shared" si="57"/>
        <v/>
      </c>
      <c r="L231" s="199"/>
      <c r="M231" s="199"/>
      <c r="N231" s="199"/>
      <c r="O231" s="199"/>
      <c r="P231" s="199"/>
      <c r="Q231" s="199"/>
      <c r="R231" s="193" t="str">
        <f t="shared" si="58"/>
        <v/>
      </c>
      <c r="S231" s="199"/>
      <c r="T231" s="199"/>
      <c r="U231" s="199"/>
      <c r="V231" s="199"/>
      <c r="W231" s="199"/>
      <c r="X231" s="199"/>
      <c r="Y231" s="193" t="str">
        <f t="shared" si="59"/>
        <v/>
      </c>
      <c r="Z231" s="199"/>
      <c r="AA231" s="199"/>
      <c r="AB231" s="199"/>
      <c r="AC231" s="199"/>
      <c r="AD231" s="199"/>
      <c r="AE231" s="199"/>
      <c r="AF231" s="193" t="str">
        <f t="shared" si="60"/>
        <v/>
      </c>
      <c r="AG231" s="199"/>
      <c r="AH231" s="199"/>
      <c r="AI231" s="199"/>
      <c r="AJ231" s="199"/>
      <c r="AK231" s="199"/>
      <c r="AL231" s="199"/>
      <c r="AM231" s="193" t="str">
        <f t="shared" si="61"/>
        <v/>
      </c>
      <c r="AN231" s="199"/>
      <c r="AO231" s="199"/>
      <c r="AP231" s="199"/>
      <c r="AQ231" s="199"/>
      <c r="AR231" s="199"/>
      <c r="AS231" s="199"/>
      <c r="AT231" s="193" t="str">
        <f t="shared" si="62"/>
        <v/>
      </c>
      <c r="AU231" s="199"/>
      <c r="AV231" s="199"/>
      <c r="AW231" s="199"/>
      <c r="AX231" s="199"/>
      <c r="AY231" s="199"/>
      <c r="AZ231" s="199"/>
      <c r="BA231" s="193" t="str">
        <f t="shared" si="63"/>
        <v/>
      </c>
      <c r="BB231" s="199"/>
      <c r="BC231" s="199"/>
      <c r="BD231" s="199"/>
      <c r="BE231" s="199"/>
      <c r="BF231" s="199"/>
      <c r="BG231" s="199"/>
      <c r="BH231" s="193" t="str">
        <f t="shared" si="64"/>
        <v/>
      </c>
      <c r="BI231" s="199"/>
      <c r="BJ231" s="199"/>
      <c r="BK231" s="199"/>
      <c r="BL231" s="199"/>
      <c r="BM231" s="199"/>
      <c r="BN231" s="199"/>
      <c r="BO231" s="193" t="str">
        <f t="shared" si="65"/>
        <v/>
      </c>
      <c r="BP231" s="199"/>
      <c r="BQ231" s="199"/>
      <c r="BR231" s="199"/>
      <c r="BS231" s="199"/>
      <c r="BT231" s="199"/>
      <c r="BU231" s="199"/>
      <c r="BV231" s="193" t="str">
        <f t="shared" si="66"/>
        <v/>
      </c>
      <c r="BW231" s="199"/>
      <c r="BX231" s="199"/>
      <c r="BY231" s="199"/>
      <c r="BZ231" s="199"/>
      <c r="CA231" s="199"/>
      <c r="CB231" s="199"/>
      <c r="CC231" s="193" t="str">
        <f t="shared" si="67"/>
        <v/>
      </c>
      <c r="CD231" s="199"/>
      <c r="CE231" s="199"/>
      <c r="CF231" s="199"/>
      <c r="CG231" s="199"/>
      <c r="CH231" s="199"/>
      <c r="CI231" s="199"/>
      <c r="CJ231" s="193" t="str">
        <f t="shared" si="68"/>
        <v/>
      </c>
      <c r="CK231" s="199"/>
      <c r="CL231" s="199"/>
      <c r="CM231" s="199"/>
      <c r="CN231" s="199"/>
      <c r="CO231" s="199"/>
      <c r="CP231" s="199"/>
      <c r="CQ231" s="193" t="str">
        <f t="shared" si="69"/>
        <v/>
      </c>
      <c r="CR231" s="199"/>
      <c r="CS231" s="199"/>
      <c r="CT231" s="199"/>
      <c r="CU231" s="199"/>
      <c r="CV231" s="199"/>
      <c r="CW231" s="199"/>
      <c r="CX231" s="193" t="str">
        <f t="shared" si="70"/>
        <v/>
      </c>
      <c r="CY231" s="199"/>
      <c r="CZ231" s="199"/>
      <c r="DA231" s="199"/>
      <c r="DB231" s="199"/>
      <c r="DC231" s="199"/>
      <c r="DD231" s="199"/>
      <c r="DE231" s="193" t="str">
        <f t="shared" si="71"/>
        <v/>
      </c>
      <c r="DF231" s="199"/>
      <c r="DG231" s="199"/>
      <c r="DH231" s="199"/>
      <c r="DI231" s="199"/>
      <c r="DJ231" s="199"/>
      <c r="DK231" s="199"/>
      <c r="DL231" s="193" t="str">
        <f t="shared" si="72"/>
        <v/>
      </c>
      <c r="DM231" s="199"/>
      <c r="DN231" s="199"/>
      <c r="DO231" s="199"/>
      <c r="DP231" s="199"/>
      <c r="DQ231" s="199"/>
      <c r="DR231" s="199"/>
      <c r="DS231" s="193" t="str">
        <f t="shared" si="73"/>
        <v/>
      </c>
      <c r="DT231" s="194" t="str">
        <f t="shared" si="74"/>
        <v/>
      </c>
      <c r="DU231" s="195" t="str">
        <f t="shared" si="75"/>
        <v/>
      </c>
      <c r="DV231" s="196" t="str">
        <f>IF(OR(C231="",E231=""),"",RANK(DT231,$DT$9:$DT$408)+COUNTIF(DT$9:DT231,DT231)-1)</f>
        <v/>
      </c>
      <c r="DW231" s="173"/>
    </row>
    <row r="232" spans="1:127" ht="20.100000000000001" customHeight="1">
      <c r="A232" s="173"/>
      <c r="B232" s="190" t="str">
        <f>BIODATA_SISWA!B233</f>
        <v/>
      </c>
      <c r="C232" s="191" t="str">
        <f>IF(BIODATA_SISWA!C233="","",BIODATA_SISWA!C233)</f>
        <v/>
      </c>
      <c r="D232" s="191" t="str">
        <f>IF(BIODATA_SISWA!L233="","",BIODATA_SISWA!L233)</f>
        <v/>
      </c>
      <c r="E232" s="199"/>
      <c r="F232" s="199"/>
      <c r="G232" s="199"/>
      <c r="H232" s="199"/>
      <c r="I232" s="199"/>
      <c r="J232" s="199"/>
      <c r="K232" s="193" t="str">
        <f t="shared" si="57"/>
        <v/>
      </c>
      <c r="L232" s="199"/>
      <c r="M232" s="199"/>
      <c r="N232" s="199"/>
      <c r="O232" s="199"/>
      <c r="P232" s="199"/>
      <c r="Q232" s="199"/>
      <c r="R232" s="193" t="str">
        <f t="shared" si="58"/>
        <v/>
      </c>
      <c r="S232" s="199"/>
      <c r="T232" s="199"/>
      <c r="U232" s="199"/>
      <c r="V232" s="199"/>
      <c r="W232" s="199"/>
      <c r="X232" s="199"/>
      <c r="Y232" s="193" t="str">
        <f t="shared" si="59"/>
        <v/>
      </c>
      <c r="Z232" s="199"/>
      <c r="AA232" s="199"/>
      <c r="AB232" s="199"/>
      <c r="AC232" s="199"/>
      <c r="AD232" s="199"/>
      <c r="AE232" s="199"/>
      <c r="AF232" s="193" t="str">
        <f t="shared" si="60"/>
        <v/>
      </c>
      <c r="AG232" s="199"/>
      <c r="AH232" s="199"/>
      <c r="AI232" s="199"/>
      <c r="AJ232" s="199"/>
      <c r="AK232" s="199"/>
      <c r="AL232" s="199"/>
      <c r="AM232" s="193" t="str">
        <f t="shared" si="61"/>
        <v/>
      </c>
      <c r="AN232" s="199"/>
      <c r="AO232" s="199"/>
      <c r="AP232" s="199"/>
      <c r="AQ232" s="199"/>
      <c r="AR232" s="199"/>
      <c r="AS232" s="199"/>
      <c r="AT232" s="193" t="str">
        <f t="shared" si="62"/>
        <v/>
      </c>
      <c r="AU232" s="199"/>
      <c r="AV232" s="199"/>
      <c r="AW232" s="199"/>
      <c r="AX232" s="199"/>
      <c r="AY232" s="199"/>
      <c r="AZ232" s="199"/>
      <c r="BA232" s="193" t="str">
        <f t="shared" si="63"/>
        <v/>
      </c>
      <c r="BB232" s="199"/>
      <c r="BC232" s="199"/>
      <c r="BD232" s="199"/>
      <c r="BE232" s="199"/>
      <c r="BF232" s="199"/>
      <c r="BG232" s="199"/>
      <c r="BH232" s="193" t="str">
        <f t="shared" si="64"/>
        <v/>
      </c>
      <c r="BI232" s="199"/>
      <c r="BJ232" s="199"/>
      <c r="BK232" s="199"/>
      <c r="BL232" s="199"/>
      <c r="BM232" s="199"/>
      <c r="BN232" s="199"/>
      <c r="BO232" s="193" t="str">
        <f t="shared" si="65"/>
        <v/>
      </c>
      <c r="BP232" s="199"/>
      <c r="BQ232" s="199"/>
      <c r="BR232" s="199"/>
      <c r="BS232" s="199"/>
      <c r="BT232" s="199"/>
      <c r="BU232" s="199"/>
      <c r="BV232" s="193" t="str">
        <f t="shared" si="66"/>
        <v/>
      </c>
      <c r="BW232" s="199"/>
      <c r="BX232" s="199"/>
      <c r="BY232" s="199"/>
      <c r="BZ232" s="199"/>
      <c r="CA232" s="199"/>
      <c r="CB232" s="199"/>
      <c r="CC232" s="193" t="str">
        <f t="shared" si="67"/>
        <v/>
      </c>
      <c r="CD232" s="199"/>
      <c r="CE232" s="199"/>
      <c r="CF232" s="199"/>
      <c r="CG232" s="199"/>
      <c r="CH232" s="199"/>
      <c r="CI232" s="199"/>
      <c r="CJ232" s="193" t="str">
        <f t="shared" si="68"/>
        <v/>
      </c>
      <c r="CK232" s="199"/>
      <c r="CL232" s="199"/>
      <c r="CM232" s="199"/>
      <c r="CN232" s="199"/>
      <c r="CO232" s="199"/>
      <c r="CP232" s="199"/>
      <c r="CQ232" s="193" t="str">
        <f t="shared" si="69"/>
        <v/>
      </c>
      <c r="CR232" s="199"/>
      <c r="CS232" s="199"/>
      <c r="CT232" s="199"/>
      <c r="CU232" s="199"/>
      <c r="CV232" s="199"/>
      <c r="CW232" s="199"/>
      <c r="CX232" s="193" t="str">
        <f t="shared" si="70"/>
        <v/>
      </c>
      <c r="CY232" s="199"/>
      <c r="CZ232" s="199"/>
      <c r="DA232" s="199"/>
      <c r="DB232" s="199"/>
      <c r="DC232" s="199"/>
      <c r="DD232" s="199"/>
      <c r="DE232" s="193" t="str">
        <f t="shared" si="71"/>
        <v/>
      </c>
      <c r="DF232" s="199"/>
      <c r="DG232" s="199"/>
      <c r="DH232" s="199"/>
      <c r="DI232" s="199"/>
      <c r="DJ232" s="199"/>
      <c r="DK232" s="199"/>
      <c r="DL232" s="193" t="str">
        <f t="shared" si="72"/>
        <v/>
      </c>
      <c r="DM232" s="199"/>
      <c r="DN232" s="199"/>
      <c r="DO232" s="199"/>
      <c r="DP232" s="199"/>
      <c r="DQ232" s="199"/>
      <c r="DR232" s="199"/>
      <c r="DS232" s="193" t="str">
        <f t="shared" si="73"/>
        <v/>
      </c>
      <c r="DT232" s="194" t="str">
        <f t="shared" si="74"/>
        <v/>
      </c>
      <c r="DU232" s="195" t="str">
        <f t="shared" si="75"/>
        <v/>
      </c>
      <c r="DV232" s="196" t="str">
        <f>IF(OR(C232="",E232=""),"",RANK(DT232,$DT$9:$DT$408)+COUNTIF(DT$9:DT232,DT232)-1)</f>
        <v/>
      </c>
      <c r="DW232" s="173"/>
    </row>
    <row r="233" spans="1:127" ht="20.100000000000001" customHeight="1">
      <c r="A233" s="173"/>
      <c r="B233" s="190" t="str">
        <f>BIODATA_SISWA!B234</f>
        <v/>
      </c>
      <c r="C233" s="191" t="str">
        <f>IF(BIODATA_SISWA!C234="","",BIODATA_SISWA!C234)</f>
        <v/>
      </c>
      <c r="D233" s="191" t="str">
        <f>IF(BIODATA_SISWA!L234="","",BIODATA_SISWA!L234)</f>
        <v/>
      </c>
      <c r="E233" s="199"/>
      <c r="F233" s="199"/>
      <c r="G233" s="199"/>
      <c r="H233" s="199"/>
      <c r="I233" s="199"/>
      <c r="J233" s="199"/>
      <c r="K233" s="193" t="str">
        <f t="shared" si="57"/>
        <v/>
      </c>
      <c r="L233" s="199"/>
      <c r="M233" s="199"/>
      <c r="N233" s="199"/>
      <c r="O233" s="199"/>
      <c r="P233" s="199"/>
      <c r="Q233" s="199"/>
      <c r="R233" s="193" t="str">
        <f t="shared" si="58"/>
        <v/>
      </c>
      <c r="S233" s="199"/>
      <c r="T233" s="199"/>
      <c r="U233" s="199"/>
      <c r="V233" s="199"/>
      <c r="W233" s="199"/>
      <c r="X233" s="199"/>
      <c r="Y233" s="193" t="str">
        <f t="shared" si="59"/>
        <v/>
      </c>
      <c r="Z233" s="199"/>
      <c r="AA233" s="199"/>
      <c r="AB233" s="199"/>
      <c r="AC233" s="199"/>
      <c r="AD233" s="199"/>
      <c r="AE233" s="199"/>
      <c r="AF233" s="193" t="str">
        <f t="shared" si="60"/>
        <v/>
      </c>
      <c r="AG233" s="199"/>
      <c r="AH233" s="199"/>
      <c r="AI233" s="199"/>
      <c r="AJ233" s="199"/>
      <c r="AK233" s="199"/>
      <c r="AL233" s="199"/>
      <c r="AM233" s="193" t="str">
        <f t="shared" si="61"/>
        <v/>
      </c>
      <c r="AN233" s="199"/>
      <c r="AO233" s="199"/>
      <c r="AP233" s="199"/>
      <c r="AQ233" s="199"/>
      <c r="AR233" s="199"/>
      <c r="AS233" s="199"/>
      <c r="AT233" s="193" t="str">
        <f t="shared" si="62"/>
        <v/>
      </c>
      <c r="AU233" s="199"/>
      <c r="AV233" s="199"/>
      <c r="AW233" s="199"/>
      <c r="AX233" s="199"/>
      <c r="AY233" s="199"/>
      <c r="AZ233" s="199"/>
      <c r="BA233" s="193" t="str">
        <f t="shared" si="63"/>
        <v/>
      </c>
      <c r="BB233" s="199"/>
      <c r="BC233" s="199"/>
      <c r="BD233" s="199"/>
      <c r="BE233" s="199"/>
      <c r="BF233" s="199"/>
      <c r="BG233" s="199"/>
      <c r="BH233" s="193" t="str">
        <f t="shared" si="64"/>
        <v/>
      </c>
      <c r="BI233" s="199"/>
      <c r="BJ233" s="199"/>
      <c r="BK233" s="199"/>
      <c r="BL233" s="199"/>
      <c r="BM233" s="199"/>
      <c r="BN233" s="199"/>
      <c r="BO233" s="193" t="str">
        <f t="shared" si="65"/>
        <v/>
      </c>
      <c r="BP233" s="199"/>
      <c r="BQ233" s="199"/>
      <c r="BR233" s="199"/>
      <c r="BS233" s="199"/>
      <c r="BT233" s="199"/>
      <c r="BU233" s="199"/>
      <c r="BV233" s="193" t="str">
        <f t="shared" si="66"/>
        <v/>
      </c>
      <c r="BW233" s="199"/>
      <c r="BX233" s="199"/>
      <c r="BY233" s="199"/>
      <c r="BZ233" s="199"/>
      <c r="CA233" s="199"/>
      <c r="CB233" s="199"/>
      <c r="CC233" s="193" t="str">
        <f t="shared" si="67"/>
        <v/>
      </c>
      <c r="CD233" s="199"/>
      <c r="CE233" s="199"/>
      <c r="CF233" s="199"/>
      <c r="CG233" s="199"/>
      <c r="CH233" s="199"/>
      <c r="CI233" s="199"/>
      <c r="CJ233" s="193" t="str">
        <f t="shared" si="68"/>
        <v/>
      </c>
      <c r="CK233" s="199"/>
      <c r="CL233" s="199"/>
      <c r="CM233" s="199"/>
      <c r="CN233" s="199"/>
      <c r="CO233" s="199"/>
      <c r="CP233" s="199"/>
      <c r="CQ233" s="193" t="str">
        <f t="shared" si="69"/>
        <v/>
      </c>
      <c r="CR233" s="199"/>
      <c r="CS233" s="199"/>
      <c r="CT233" s="199"/>
      <c r="CU233" s="199"/>
      <c r="CV233" s="199"/>
      <c r="CW233" s="199"/>
      <c r="CX233" s="193" t="str">
        <f t="shared" si="70"/>
        <v/>
      </c>
      <c r="CY233" s="199"/>
      <c r="CZ233" s="199"/>
      <c r="DA233" s="199"/>
      <c r="DB233" s="199"/>
      <c r="DC233" s="199"/>
      <c r="DD233" s="199"/>
      <c r="DE233" s="193" t="str">
        <f t="shared" si="71"/>
        <v/>
      </c>
      <c r="DF233" s="199"/>
      <c r="DG233" s="199"/>
      <c r="DH233" s="199"/>
      <c r="DI233" s="199"/>
      <c r="DJ233" s="199"/>
      <c r="DK233" s="199"/>
      <c r="DL233" s="193" t="str">
        <f t="shared" si="72"/>
        <v/>
      </c>
      <c r="DM233" s="199"/>
      <c r="DN233" s="199"/>
      <c r="DO233" s="199"/>
      <c r="DP233" s="199"/>
      <c r="DQ233" s="199"/>
      <c r="DR233" s="199"/>
      <c r="DS233" s="193" t="str">
        <f t="shared" si="73"/>
        <v/>
      </c>
      <c r="DT233" s="194" t="str">
        <f t="shared" si="74"/>
        <v/>
      </c>
      <c r="DU233" s="195" t="str">
        <f t="shared" si="75"/>
        <v/>
      </c>
      <c r="DV233" s="196" t="str">
        <f>IF(OR(C233="",E233=""),"",RANK(DT233,$DT$9:$DT$408)+COUNTIF(DT$9:DT233,DT233)-1)</f>
        <v/>
      </c>
      <c r="DW233" s="173"/>
    </row>
    <row r="234" spans="1:127" ht="20.100000000000001" customHeight="1">
      <c r="A234" s="173"/>
      <c r="B234" s="190" t="str">
        <f>BIODATA_SISWA!B235</f>
        <v/>
      </c>
      <c r="C234" s="191" t="str">
        <f>IF(BIODATA_SISWA!C235="","",BIODATA_SISWA!C235)</f>
        <v/>
      </c>
      <c r="D234" s="191" t="str">
        <f>IF(BIODATA_SISWA!L235="","",BIODATA_SISWA!L235)</f>
        <v/>
      </c>
      <c r="E234" s="199"/>
      <c r="F234" s="199"/>
      <c r="G234" s="199"/>
      <c r="H234" s="199"/>
      <c r="I234" s="199"/>
      <c r="J234" s="199"/>
      <c r="K234" s="193" t="str">
        <f t="shared" si="57"/>
        <v/>
      </c>
      <c r="L234" s="199"/>
      <c r="M234" s="199"/>
      <c r="N234" s="199"/>
      <c r="O234" s="199"/>
      <c r="P234" s="199"/>
      <c r="Q234" s="199"/>
      <c r="R234" s="193" t="str">
        <f t="shared" si="58"/>
        <v/>
      </c>
      <c r="S234" s="199"/>
      <c r="T234" s="199"/>
      <c r="U234" s="199"/>
      <c r="V234" s="199"/>
      <c r="W234" s="199"/>
      <c r="X234" s="199"/>
      <c r="Y234" s="193" t="str">
        <f t="shared" si="59"/>
        <v/>
      </c>
      <c r="Z234" s="199"/>
      <c r="AA234" s="199"/>
      <c r="AB234" s="199"/>
      <c r="AC234" s="199"/>
      <c r="AD234" s="199"/>
      <c r="AE234" s="199"/>
      <c r="AF234" s="193" t="str">
        <f t="shared" si="60"/>
        <v/>
      </c>
      <c r="AG234" s="199"/>
      <c r="AH234" s="199"/>
      <c r="AI234" s="199"/>
      <c r="AJ234" s="199"/>
      <c r="AK234" s="199"/>
      <c r="AL234" s="199"/>
      <c r="AM234" s="193" t="str">
        <f t="shared" si="61"/>
        <v/>
      </c>
      <c r="AN234" s="199"/>
      <c r="AO234" s="199"/>
      <c r="AP234" s="199"/>
      <c r="AQ234" s="199"/>
      <c r="AR234" s="199"/>
      <c r="AS234" s="199"/>
      <c r="AT234" s="193" t="str">
        <f t="shared" si="62"/>
        <v/>
      </c>
      <c r="AU234" s="199"/>
      <c r="AV234" s="199"/>
      <c r="AW234" s="199"/>
      <c r="AX234" s="199"/>
      <c r="AY234" s="199"/>
      <c r="AZ234" s="199"/>
      <c r="BA234" s="193" t="str">
        <f t="shared" si="63"/>
        <v/>
      </c>
      <c r="BB234" s="199"/>
      <c r="BC234" s="199"/>
      <c r="BD234" s="199"/>
      <c r="BE234" s="199"/>
      <c r="BF234" s="199"/>
      <c r="BG234" s="199"/>
      <c r="BH234" s="193" t="str">
        <f t="shared" si="64"/>
        <v/>
      </c>
      <c r="BI234" s="199"/>
      <c r="BJ234" s="199"/>
      <c r="BK234" s="199"/>
      <c r="BL234" s="199"/>
      <c r="BM234" s="199"/>
      <c r="BN234" s="199"/>
      <c r="BO234" s="193" t="str">
        <f t="shared" si="65"/>
        <v/>
      </c>
      <c r="BP234" s="199"/>
      <c r="BQ234" s="199"/>
      <c r="BR234" s="199"/>
      <c r="BS234" s="199"/>
      <c r="BT234" s="199"/>
      <c r="BU234" s="199"/>
      <c r="BV234" s="193" t="str">
        <f t="shared" si="66"/>
        <v/>
      </c>
      <c r="BW234" s="199"/>
      <c r="BX234" s="199"/>
      <c r="BY234" s="199"/>
      <c r="BZ234" s="199"/>
      <c r="CA234" s="199"/>
      <c r="CB234" s="199"/>
      <c r="CC234" s="193" t="str">
        <f t="shared" si="67"/>
        <v/>
      </c>
      <c r="CD234" s="199"/>
      <c r="CE234" s="199"/>
      <c r="CF234" s="199"/>
      <c r="CG234" s="199"/>
      <c r="CH234" s="199"/>
      <c r="CI234" s="199"/>
      <c r="CJ234" s="193" t="str">
        <f t="shared" si="68"/>
        <v/>
      </c>
      <c r="CK234" s="199"/>
      <c r="CL234" s="199"/>
      <c r="CM234" s="199"/>
      <c r="CN234" s="199"/>
      <c r="CO234" s="199"/>
      <c r="CP234" s="199"/>
      <c r="CQ234" s="193" t="str">
        <f t="shared" si="69"/>
        <v/>
      </c>
      <c r="CR234" s="199"/>
      <c r="CS234" s="199"/>
      <c r="CT234" s="199"/>
      <c r="CU234" s="199"/>
      <c r="CV234" s="199"/>
      <c r="CW234" s="199"/>
      <c r="CX234" s="193" t="str">
        <f t="shared" si="70"/>
        <v/>
      </c>
      <c r="CY234" s="199"/>
      <c r="CZ234" s="199"/>
      <c r="DA234" s="199"/>
      <c r="DB234" s="199"/>
      <c r="DC234" s="199"/>
      <c r="DD234" s="199"/>
      <c r="DE234" s="193" t="str">
        <f t="shared" si="71"/>
        <v/>
      </c>
      <c r="DF234" s="199"/>
      <c r="DG234" s="199"/>
      <c r="DH234" s="199"/>
      <c r="DI234" s="199"/>
      <c r="DJ234" s="199"/>
      <c r="DK234" s="199"/>
      <c r="DL234" s="193" t="str">
        <f t="shared" si="72"/>
        <v/>
      </c>
      <c r="DM234" s="199"/>
      <c r="DN234" s="199"/>
      <c r="DO234" s="199"/>
      <c r="DP234" s="199"/>
      <c r="DQ234" s="199"/>
      <c r="DR234" s="199"/>
      <c r="DS234" s="193" t="str">
        <f t="shared" si="73"/>
        <v/>
      </c>
      <c r="DT234" s="194" t="str">
        <f t="shared" si="74"/>
        <v/>
      </c>
      <c r="DU234" s="195" t="str">
        <f t="shared" si="75"/>
        <v/>
      </c>
      <c r="DV234" s="196" t="str">
        <f>IF(OR(C234="",E234=""),"",RANK(DT234,$DT$9:$DT$408)+COUNTIF(DT$9:DT234,DT234)-1)</f>
        <v/>
      </c>
      <c r="DW234" s="173"/>
    </row>
    <row r="235" spans="1:127" ht="20.100000000000001" customHeight="1">
      <c r="A235" s="173"/>
      <c r="B235" s="190" t="str">
        <f>BIODATA_SISWA!B236</f>
        <v/>
      </c>
      <c r="C235" s="191" t="str">
        <f>IF(BIODATA_SISWA!C236="","",BIODATA_SISWA!C236)</f>
        <v/>
      </c>
      <c r="D235" s="191" t="str">
        <f>IF(BIODATA_SISWA!L236="","",BIODATA_SISWA!L236)</f>
        <v/>
      </c>
      <c r="E235" s="199"/>
      <c r="F235" s="199"/>
      <c r="G235" s="199"/>
      <c r="H235" s="199"/>
      <c r="I235" s="199"/>
      <c r="J235" s="199"/>
      <c r="K235" s="193" t="str">
        <f t="shared" si="57"/>
        <v/>
      </c>
      <c r="L235" s="199"/>
      <c r="M235" s="199"/>
      <c r="N235" s="199"/>
      <c r="O235" s="199"/>
      <c r="P235" s="199"/>
      <c r="Q235" s="199"/>
      <c r="R235" s="193" t="str">
        <f t="shared" si="58"/>
        <v/>
      </c>
      <c r="S235" s="199"/>
      <c r="T235" s="199"/>
      <c r="U235" s="199"/>
      <c r="V235" s="199"/>
      <c r="W235" s="199"/>
      <c r="X235" s="199"/>
      <c r="Y235" s="193" t="str">
        <f t="shared" si="59"/>
        <v/>
      </c>
      <c r="Z235" s="199"/>
      <c r="AA235" s="199"/>
      <c r="AB235" s="199"/>
      <c r="AC235" s="199"/>
      <c r="AD235" s="199"/>
      <c r="AE235" s="199"/>
      <c r="AF235" s="193" t="str">
        <f t="shared" si="60"/>
        <v/>
      </c>
      <c r="AG235" s="199"/>
      <c r="AH235" s="199"/>
      <c r="AI235" s="199"/>
      <c r="AJ235" s="199"/>
      <c r="AK235" s="199"/>
      <c r="AL235" s="199"/>
      <c r="AM235" s="193" t="str">
        <f t="shared" si="61"/>
        <v/>
      </c>
      <c r="AN235" s="199"/>
      <c r="AO235" s="199"/>
      <c r="AP235" s="199"/>
      <c r="AQ235" s="199"/>
      <c r="AR235" s="199"/>
      <c r="AS235" s="199"/>
      <c r="AT235" s="193" t="str">
        <f t="shared" si="62"/>
        <v/>
      </c>
      <c r="AU235" s="199"/>
      <c r="AV235" s="199"/>
      <c r="AW235" s="199"/>
      <c r="AX235" s="199"/>
      <c r="AY235" s="199"/>
      <c r="AZ235" s="199"/>
      <c r="BA235" s="193" t="str">
        <f t="shared" si="63"/>
        <v/>
      </c>
      <c r="BB235" s="199"/>
      <c r="BC235" s="199"/>
      <c r="BD235" s="199"/>
      <c r="BE235" s="199"/>
      <c r="BF235" s="199"/>
      <c r="BG235" s="199"/>
      <c r="BH235" s="193" t="str">
        <f t="shared" si="64"/>
        <v/>
      </c>
      <c r="BI235" s="199"/>
      <c r="BJ235" s="199"/>
      <c r="BK235" s="199"/>
      <c r="BL235" s="199"/>
      <c r="BM235" s="199"/>
      <c r="BN235" s="199"/>
      <c r="BO235" s="193" t="str">
        <f t="shared" si="65"/>
        <v/>
      </c>
      <c r="BP235" s="199"/>
      <c r="BQ235" s="199"/>
      <c r="BR235" s="199"/>
      <c r="BS235" s="199"/>
      <c r="BT235" s="199"/>
      <c r="BU235" s="199"/>
      <c r="BV235" s="193" t="str">
        <f t="shared" si="66"/>
        <v/>
      </c>
      <c r="BW235" s="199"/>
      <c r="BX235" s="199"/>
      <c r="BY235" s="199"/>
      <c r="BZ235" s="199"/>
      <c r="CA235" s="199"/>
      <c r="CB235" s="199"/>
      <c r="CC235" s="193" t="str">
        <f t="shared" si="67"/>
        <v/>
      </c>
      <c r="CD235" s="199"/>
      <c r="CE235" s="199"/>
      <c r="CF235" s="199"/>
      <c r="CG235" s="199"/>
      <c r="CH235" s="199"/>
      <c r="CI235" s="199"/>
      <c r="CJ235" s="193" t="str">
        <f t="shared" si="68"/>
        <v/>
      </c>
      <c r="CK235" s="199"/>
      <c r="CL235" s="199"/>
      <c r="CM235" s="199"/>
      <c r="CN235" s="199"/>
      <c r="CO235" s="199"/>
      <c r="CP235" s="199"/>
      <c r="CQ235" s="193" t="str">
        <f t="shared" si="69"/>
        <v/>
      </c>
      <c r="CR235" s="199"/>
      <c r="CS235" s="199"/>
      <c r="CT235" s="199"/>
      <c r="CU235" s="199"/>
      <c r="CV235" s="199"/>
      <c r="CW235" s="199"/>
      <c r="CX235" s="193" t="str">
        <f t="shared" si="70"/>
        <v/>
      </c>
      <c r="CY235" s="199"/>
      <c r="CZ235" s="199"/>
      <c r="DA235" s="199"/>
      <c r="DB235" s="199"/>
      <c r="DC235" s="199"/>
      <c r="DD235" s="199"/>
      <c r="DE235" s="193" t="str">
        <f t="shared" si="71"/>
        <v/>
      </c>
      <c r="DF235" s="199"/>
      <c r="DG235" s="199"/>
      <c r="DH235" s="199"/>
      <c r="DI235" s="199"/>
      <c r="DJ235" s="199"/>
      <c r="DK235" s="199"/>
      <c r="DL235" s="193" t="str">
        <f t="shared" si="72"/>
        <v/>
      </c>
      <c r="DM235" s="199"/>
      <c r="DN235" s="199"/>
      <c r="DO235" s="199"/>
      <c r="DP235" s="199"/>
      <c r="DQ235" s="199"/>
      <c r="DR235" s="199"/>
      <c r="DS235" s="193" t="str">
        <f t="shared" si="73"/>
        <v/>
      </c>
      <c r="DT235" s="194" t="str">
        <f t="shared" si="74"/>
        <v/>
      </c>
      <c r="DU235" s="195" t="str">
        <f t="shared" si="75"/>
        <v/>
      </c>
      <c r="DV235" s="196" t="str">
        <f>IF(OR(C235="",E235=""),"",RANK(DT235,$DT$9:$DT$408)+COUNTIF(DT$9:DT235,DT235)-1)</f>
        <v/>
      </c>
      <c r="DW235" s="173"/>
    </row>
    <row r="236" spans="1:127" ht="20.100000000000001" customHeight="1">
      <c r="A236" s="173"/>
      <c r="B236" s="190" t="str">
        <f>BIODATA_SISWA!B237</f>
        <v/>
      </c>
      <c r="C236" s="191" t="str">
        <f>IF(BIODATA_SISWA!C237="","",BIODATA_SISWA!C237)</f>
        <v/>
      </c>
      <c r="D236" s="191" t="str">
        <f>IF(BIODATA_SISWA!L237="","",BIODATA_SISWA!L237)</f>
        <v/>
      </c>
      <c r="E236" s="199"/>
      <c r="F236" s="199"/>
      <c r="G236" s="199"/>
      <c r="H236" s="199"/>
      <c r="I236" s="199"/>
      <c r="J236" s="199"/>
      <c r="K236" s="193" t="str">
        <f t="shared" si="57"/>
        <v/>
      </c>
      <c r="L236" s="199"/>
      <c r="M236" s="199"/>
      <c r="N236" s="199"/>
      <c r="O236" s="199"/>
      <c r="P236" s="199"/>
      <c r="Q236" s="199"/>
      <c r="R236" s="193" t="str">
        <f t="shared" si="58"/>
        <v/>
      </c>
      <c r="S236" s="199"/>
      <c r="T236" s="199"/>
      <c r="U236" s="199"/>
      <c r="V236" s="199"/>
      <c r="W236" s="199"/>
      <c r="X236" s="199"/>
      <c r="Y236" s="193" t="str">
        <f t="shared" si="59"/>
        <v/>
      </c>
      <c r="Z236" s="199"/>
      <c r="AA236" s="199"/>
      <c r="AB236" s="199"/>
      <c r="AC236" s="199"/>
      <c r="AD236" s="199"/>
      <c r="AE236" s="199"/>
      <c r="AF236" s="193" t="str">
        <f t="shared" si="60"/>
        <v/>
      </c>
      <c r="AG236" s="199"/>
      <c r="AH236" s="199"/>
      <c r="AI236" s="199"/>
      <c r="AJ236" s="199"/>
      <c r="AK236" s="199"/>
      <c r="AL236" s="199"/>
      <c r="AM236" s="193" t="str">
        <f t="shared" si="61"/>
        <v/>
      </c>
      <c r="AN236" s="199"/>
      <c r="AO236" s="199"/>
      <c r="AP236" s="199"/>
      <c r="AQ236" s="199"/>
      <c r="AR236" s="199"/>
      <c r="AS236" s="199"/>
      <c r="AT236" s="193" t="str">
        <f t="shared" si="62"/>
        <v/>
      </c>
      <c r="AU236" s="199"/>
      <c r="AV236" s="199"/>
      <c r="AW236" s="199"/>
      <c r="AX236" s="199"/>
      <c r="AY236" s="199"/>
      <c r="AZ236" s="199"/>
      <c r="BA236" s="193" t="str">
        <f t="shared" si="63"/>
        <v/>
      </c>
      <c r="BB236" s="199"/>
      <c r="BC236" s="199"/>
      <c r="BD236" s="199"/>
      <c r="BE236" s="199"/>
      <c r="BF236" s="199"/>
      <c r="BG236" s="199"/>
      <c r="BH236" s="193" t="str">
        <f t="shared" si="64"/>
        <v/>
      </c>
      <c r="BI236" s="199"/>
      <c r="BJ236" s="199"/>
      <c r="BK236" s="199"/>
      <c r="BL236" s="199"/>
      <c r="BM236" s="199"/>
      <c r="BN236" s="199"/>
      <c r="BO236" s="193" t="str">
        <f t="shared" si="65"/>
        <v/>
      </c>
      <c r="BP236" s="199"/>
      <c r="BQ236" s="199"/>
      <c r="BR236" s="199"/>
      <c r="BS236" s="199"/>
      <c r="BT236" s="199"/>
      <c r="BU236" s="199"/>
      <c r="BV236" s="193" t="str">
        <f t="shared" si="66"/>
        <v/>
      </c>
      <c r="BW236" s="199"/>
      <c r="BX236" s="199"/>
      <c r="BY236" s="199"/>
      <c r="BZ236" s="199"/>
      <c r="CA236" s="199"/>
      <c r="CB236" s="199"/>
      <c r="CC236" s="193" t="str">
        <f t="shared" si="67"/>
        <v/>
      </c>
      <c r="CD236" s="199"/>
      <c r="CE236" s="199"/>
      <c r="CF236" s="199"/>
      <c r="CG236" s="199"/>
      <c r="CH236" s="199"/>
      <c r="CI236" s="199"/>
      <c r="CJ236" s="193" t="str">
        <f t="shared" si="68"/>
        <v/>
      </c>
      <c r="CK236" s="199"/>
      <c r="CL236" s="199"/>
      <c r="CM236" s="199"/>
      <c r="CN236" s="199"/>
      <c r="CO236" s="199"/>
      <c r="CP236" s="199"/>
      <c r="CQ236" s="193" t="str">
        <f t="shared" si="69"/>
        <v/>
      </c>
      <c r="CR236" s="199"/>
      <c r="CS236" s="199"/>
      <c r="CT236" s="199"/>
      <c r="CU236" s="199"/>
      <c r="CV236" s="199"/>
      <c r="CW236" s="199"/>
      <c r="CX236" s="193" t="str">
        <f t="shared" si="70"/>
        <v/>
      </c>
      <c r="CY236" s="199"/>
      <c r="CZ236" s="199"/>
      <c r="DA236" s="199"/>
      <c r="DB236" s="199"/>
      <c r="DC236" s="199"/>
      <c r="DD236" s="199"/>
      <c r="DE236" s="193" t="str">
        <f t="shared" si="71"/>
        <v/>
      </c>
      <c r="DF236" s="199"/>
      <c r="DG236" s="199"/>
      <c r="DH236" s="199"/>
      <c r="DI236" s="199"/>
      <c r="DJ236" s="199"/>
      <c r="DK236" s="199"/>
      <c r="DL236" s="193" t="str">
        <f t="shared" si="72"/>
        <v/>
      </c>
      <c r="DM236" s="199"/>
      <c r="DN236" s="199"/>
      <c r="DO236" s="199"/>
      <c r="DP236" s="199"/>
      <c r="DQ236" s="199"/>
      <c r="DR236" s="199"/>
      <c r="DS236" s="193" t="str">
        <f t="shared" si="73"/>
        <v/>
      </c>
      <c r="DT236" s="194" t="str">
        <f t="shared" si="74"/>
        <v/>
      </c>
      <c r="DU236" s="195" t="str">
        <f t="shared" si="75"/>
        <v/>
      </c>
      <c r="DV236" s="196" t="str">
        <f>IF(OR(C236="",E236=""),"",RANK(DT236,$DT$9:$DT$408)+COUNTIF(DT$9:DT236,DT236)-1)</f>
        <v/>
      </c>
      <c r="DW236" s="173"/>
    </row>
    <row r="237" spans="1:127" ht="20.100000000000001" customHeight="1">
      <c r="A237" s="173"/>
      <c r="B237" s="190" t="str">
        <f>BIODATA_SISWA!B238</f>
        <v/>
      </c>
      <c r="C237" s="191" t="str">
        <f>IF(BIODATA_SISWA!C238="","",BIODATA_SISWA!C238)</f>
        <v/>
      </c>
      <c r="D237" s="191" t="str">
        <f>IF(BIODATA_SISWA!L238="","",BIODATA_SISWA!L238)</f>
        <v/>
      </c>
      <c r="E237" s="199"/>
      <c r="F237" s="199"/>
      <c r="G237" s="199"/>
      <c r="H237" s="199"/>
      <c r="I237" s="199"/>
      <c r="J237" s="199"/>
      <c r="K237" s="193" t="str">
        <f t="shared" si="57"/>
        <v/>
      </c>
      <c r="L237" s="199"/>
      <c r="M237" s="199"/>
      <c r="N237" s="199"/>
      <c r="O237" s="199"/>
      <c r="P237" s="199"/>
      <c r="Q237" s="199"/>
      <c r="R237" s="193" t="str">
        <f t="shared" si="58"/>
        <v/>
      </c>
      <c r="S237" s="199"/>
      <c r="T237" s="199"/>
      <c r="U237" s="199"/>
      <c r="V237" s="199"/>
      <c r="W237" s="199"/>
      <c r="X237" s="199"/>
      <c r="Y237" s="193" t="str">
        <f t="shared" si="59"/>
        <v/>
      </c>
      <c r="Z237" s="199"/>
      <c r="AA237" s="199"/>
      <c r="AB237" s="199"/>
      <c r="AC237" s="199"/>
      <c r="AD237" s="199"/>
      <c r="AE237" s="199"/>
      <c r="AF237" s="193" t="str">
        <f t="shared" si="60"/>
        <v/>
      </c>
      <c r="AG237" s="199"/>
      <c r="AH237" s="199"/>
      <c r="AI237" s="199"/>
      <c r="AJ237" s="199"/>
      <c r="AK237" s="199"/>
      <c r="AL237" s="199"/>
      <c r="AM237" s="193" t="str">
        <f t="shared" si="61"/>
        <v/>
      </c>
      <c r="AN237" s="199"/>
      <c r="AO237" s="199"/>
      <c r="AP237" s="199"/>
      <c r="AQ237" s="199"/>
      <c r="AR237" s="199"/>
      <c r="AS237" s="199"/>
      <c r="AT237" s="193" t="str">
        <f t="shared" si="62"/>
        <v/>
      </c>
      <c r="AU237" s="199"/>
      <c r="AV237" s="199"/>
      <c r="AW237" s="199"/>
      <c r="AX237" s="199"/>
      <c r="AY237" s="199"/>
      <c r="AZ237" s="199"/>
      <c r="BA237" s="193" t="str">
        <f t="shared" si="63"/>
        <v/>
      </c>
      <c r="BB237" s="199"/>
      <c r="BC237" s="199"/>
      <c r="BD237" s="199"/>
      <c r="BE237" s="199"/>
      <c r="BF237" s="199"/>
      <c r="BG237" s="199"/>
      <c r="BH237" s="193" t="str">
        <f t="shared" si="64"/>
        <v/>
      </c>
      <c r="BI237" s="199"/>
      <c r="BJ237" s="199"/>
      <c r="BK237" s="199"/>
      <c r="BL237" s="199"/>
      <c r="BM237" s="199"/>
      <c r="BN237" s="199"/>
      <c r="BO237" s="193" t="str">
        <f t="shared" si="65"/>
        <v/>
      </c>
      <c r="BP237" s="199"/>
      <c r="BQ237" s="199"/>
      <c r="BR237" s="199"/>
      <c r="BS237" s="199"/>
      <c r="BT237" s="199"/>
      <c r="BU237" s="199"/>
      <c r="BV237" s="193" t="str">
        <f t="shared" si="66"/>
        <v/>
      </c>
      <c r="BW237" s="199"/>
      <c r="BX237" s="199"/>
      <c r="BY237" s="199"/>
      <c r="BZ237" s="199"/>
      <c r="CA237" s="199"/>
      <c r="CB237" s="199"/>
      <c r="CC237" s="193" t="str">
        <f t="shared" si="67"/>
        <v/>
      </c>
      <c r="CD237" s="199"/>
      <c r="CE237" s="199"/>
      <c r="CF237" s="199"/>
      <c r="CG237" s="199"/>
      <c r="CH237" s="199"/>
      <c r="CI237" s="199"/>
      <c r="CJ237" s="193" t="str">
        <f t="shared" si="68"/>
        <v/>
      </c>
      <c r="CK237" s="199"/>
      <c r="CL237" s="199"/>
      <c r="CM237" s="199"/>
      <c r="CN237" s="199"/>
      <c r="CO237" s="199"/>
      <c r="CP237" s="199"/>
      <c r="CQ237" s="193" t="str">
        <f t="shared" si="69"/>
        <v/>
      </c>
      <c r="CR237" s="199"/>
      <c r="CS237" s="199"/>
      <c r="CT237" s="199"/>
      <c r="CU237" s="199"/>
      <c r="CV237" s="199"/>
      <c r="CW237" s="199"/>
      <c r="CX237" s="193" t="str">
        <f t="shared" si="70"/>
        <v/>
      </c>
      <c r="CY237" s="199"/>
      <c r="CZ237" s="199"/>
      <c r="DA237" s="199"/>
      <c r="DB237" s="199"/>
      <c r="DC237" s="199"/>
      <c r="DD237" s="199"/>
      <c r="DE237" s="193" t="str">
        <f t="shared" si="71"/>
        <v/>
      </c>
      <c r="DF237" s="199"/>
      <c r="DG237" s="199"/>
      <c r="DH237" s="199"/>
      <c r="DI237" s="199"/>
      <c r="DJ237" s="199"/>
      <c r="DK237" s="199"/>
      <c r="DL237" s="193" t="str">
        <f t="shared" si="72"/>
        <v/>
      </c>
      <c r="DM237" s="199"/>
      <c r="DN237" s="199"/>
      <c r="DO237" s="199"/>
      <c r="DP237" s="199"/>
      <c r="DQ237" s="199"/>
      <c r="DR237" s="199"/>
      <c r="DS237" s="193" t="str">
        <f t="shared" si="73"/>
        <v/>
      </c>
      <c r="DT237" s="194" t="str">
        <f t="shared" si="74"/>
        <v/>
      </c>
      <c r="DU237" s="195" t="str">
        <f t="shared" si="75"/>
        <v/>
      </c>
      <c r="DV237" s="196" t="str">
        <f>IF(OR(C237="",E237=""),"",RANK(DT237,$DT$9:$DT$408)+COUNTIF(DT$9:DT237,DT237)-1)</f>
        <v/>
      </c>
      <c r="DW237" s="173"/>
    </row>
    <row r="238" spans="1:127" ht="20.100000000000001" customHeight="1">
      <c r="A238" s="173"/>
      <c r="B238" s="190" t="str">
        <f>BIODATA_SISWA!B239</f>
        <v/>
      </c>
      <c r="C238" s="191" t="str">
        <f>IF(BIODATA_SISWA!C239="","",BIODATA_SISWA!C239)</f>
        <v/>
      </c>
      <c r="D238" s="191" t="str">
        <f>IF(BIODATA_SISWA!L239="","",BIODATA_SISWA!L239)</f>
        <v/>
      </c>
      <c r="E238" s="199"/>
      <c r="F238" s="199"/>
      <c r="G238" s="199"/>
      <c r="H238" s="199"/>
      <c r="I238" s="199"/>
      <c r="J238" s="199"/>
      <c r="K238" s="193" t="str">
        <f t="shared" si="57"/>
        <v/>
      </c>
      <c r="L238" s="199"/>
      <c r="M238" s="199"/>
      <c r="N238" s="199"/>
      <c r="O238" s="199"/>
      <c r="P238" s="199"/>
      <c r="Q238" s="199"/>
      <c r="R238" s="193" t="str">
        <f t="shared" si="58"/>
        <v/>
      </c>
      <c r="S238" s="199"/>
      <c r="T238" s="199"/>
      <c r="U238" s="199"/>
      <c r="V238" s="199"/>
      <c r="W238" s="199"/>
      <c r="X238" s="199"/>
      <c r="Y238" s="193" t="str">
        <f t="shared" si="59"/>
        <v/>
      </c>
      <c r="Z238" s="199"/>
      <c r="AA238" s="199"/>
      <c r="AB238" s="199"/>
      <c r="AC238" s="199"/>
      <c r="AD238" s="199"/>
      <c r="AE238" s="199"/>
      <c r="AF238" s="193" t="str">
        <f t="shared" si="60"/>
        <v/>
      </c>
      <c r="AG238" s="199"/>
      <c r="AH238" s="199"/>
      <c r="AI238" s="199"/>
      <c r="AJ238" s="199"/>
      <c r="AK238" s="199"/>
      <c r="AL238" s="199"/>
      <c r="AM238" s="193" t="str">
        <f t="shared" si="61"/>
        <v/>
      </c>
      <c r="AN238" s="199"/>
      <c r="AO238" s="199"/>
      <c r="AP238" s="199"/>
      <c r="AQ238" s="199"/>
      <c r="AR238" s="199"/>
      <c r="AS238" s="199"/>
      <c r="AT238" s="193" t="str">
        <f t="shared" si="62"/>
        <v/>
      </c>
      <c r="AU238" s="199"/>
      <c r="AV238" s="199"/>
      <c r="AW238" s="199"/>
      <c r="AX238" s="199"/>
      <c r="AY238" s="199"/>
      <c r="AZ238" s="199"/>
      <c r="BA238" s="193" t="str">
        <f t="shared" si="63"/>
        <v/>
      </c>
      <c r="BB238" s="199"/>
      <c r="BC238" s="199"/>
      <c r="BD238" s="199"/>
      <c r="BE238" s="199"/>
      <c r="BF238" s="199"/>
      <c r="BG238" s="199"/>
      <c r="BH238" s="193" t="str">
        <f t="shared" si="64"/>
        <v/>
      </c>
      <c r="BI238" s="199"/>
      <c r="BJ238" s="199"/>
      <c r="BK238" s="199"/>
      <c r="BL238" s="199"/>
      <c r="BM238" s="199"/>
      <c r="BN238" s="199"/>
      <c r="BO238" s="193" t="str">
        <f t="shared" si="65"/>
        <v/>
      </c>
      <c r="BP238" s="199"/>
      <c r="BQ238" s="199"/>
      <c r="BR238" s="199"/>
      <c r="BS238" s="199"/>
      <c r="BT238" s="199"/>
      <c r="BU238" s="199"/>
      <c r="BV238" s="193" t="str">
        <f t="shared" si="66"/>
        <v/>
      </c>
      <c r="BW238" s="199"/>
      <c r="BX238" s="199"/>
      <c r="BY238" s="199"/>
      <c r="BZ238" s="199"/>
      <c r="CA238" s="199"/>
      <c r="CB238" s="199"/>
      <c r="CC238" s="193" t="str">
        <f t="shared" si="67"/>
        <v/>
      </c>
      <c r="CD238" s="199"/>
      <c r="CE238" s="199"/>
      <c r="CF238" s="199"/>
      <c r="CG238" s="199"/>
      <c r="CH238" s="199"/>
      <c r="CI238" s="199"/>
      <c r="CJ238" s="193" t="str">
        <f t="shared" si="68"/>
        <v/>
      </c>
      <c r="CK238" s="199"/>
      <c r="CL238" s="199"/>
      <c r="CM238" s="199"/>
      <c r="CN238" s="199"/>
      <c r="CO238" s="199"/>
      <c r="CP238" s="199"/>
      <c r="CQ238" s="193" t="str">
        <f t="shared" si="69"/>
        <v/>
      </c>
      <c r="CR238" s="199"/>
      <c r="CS238" s="199"/>
      <c r="CT238" s="199"/>
      <c r="CU238" s="199"/>
      <c r="CV238" s="199"/>
      <c r="CW238" s="199"/>
      <c r="CX238" s="193" t="str">
        <f t="shared" si="70"/>
        <v/>
      </c>
      <c r="CY238" s="199"/>
      <c r="CZ238" s="199"/>
      <c r="DA238" s="199"/>
      <c r="DB238" s="199"/>
      <c r="DC238" s="199"/>
      <c r="DD238" s="199"/>
      <c r="DE238" s="193" t="str">
        <f t="shared" si="71"/>
        <v/>
      </c>
      <c r="DF238" s="199"/>
      <c r="DG238" s="199"/>
      <c r="DH238" s="199"/>
      <c r="DI238" s="199"/>
      <c r="DJ238" s="199"/>
      <c r="DK238" s="199"/>
      <c r="DL238" s="193" t="str">
        <f t="shared" si="72"/>
        <v/>
      </c>
      <c r="DM238" s="199"/>
      <c r="DN238" s="199"/>
      <c r="DO238" s="199"/>
      <c r="DP238" s="199"/>
      <c r="DQ238" s="199"/>
      <c r="DR238" s="199"/>
      <c r="DS238" s="193" t="str">
        <f t="shared" si="73"/>
        <v/>
      </c>
      <c r="DT238" s="194" t="str">
        <f t="shared" si="74"/>
        <v/>
      </c>
      <c r="DU238" s="195" t="str">
        <f t="shared" si="75"/>
        <v/>
      </c>
      <c r="DV238" s="196" t="str">
        <f>IF(OR(C238="",E238=""),"",RANK(DT238,$DT$9:$DT$408)+COUNTIF(DT$9:DT238,DT238)-1)</f>
        <v/>
      </c>
      <c r="DW238" s="173"/>
    </row>
    <row r="239" spans="1:127" ht="20.100000000000001" customHeight="1">
      <c r="A239" s="173"/>
      <c r="B239" s="190" t="str">
        <f>BIODATA_SISWA!B240</f>
        <v/>
      </c>
      <c r="C239" s="191" t="str">
        <f>IF(BIODATA_SISWA!C240="","",BIODATA_SISWA!C240)</f>
        <v/>
      </c>
      <c r="D239" s="191" t="str">
        <f>IF(BIODATA_SISWA!L240="","",BIODATA_SISWA!L240)</f>
        <v/>
      </c>
      <c r="E239" s="199"/>
      <c r="F239" s="199"/>
      <c r="G239" s="199"/>
      <c r="H239" s="199"/>
      <c r="I239" s="199"/>
      <c r="J239" s="199"/>
      <c r="K239" s="193" t="str">
        <f t="shared" si="57"/>
        <v/>
      </c>
      <c r="L239" s="199"/>
      <c r="M239" s="199"/>
      <c r="N239" s="199"/>
      <c r="O239" s="199"/>
      <c r="P239" s="199"/>
      <c r="Q239" s="199"/>
      <c r="R239" s="193" t="str">
        <f t="shared" si="58"/>
        <v/>
      </c>
      <c r="S239" s="199"/>
      <c r="T239" s="199"/>
      <c r="U239" s="199"/>
      <c r="V239" s="199"/>
      <c r="W239" s="199"/>
      <c r="X239" s="199"/>
      <c r="Y239" s="193" t="str">
        <f t="shared" si="59"/>
        <v/>
      </c>
      <c r="Z239" s="199"/>
      <c r="AA239" s="199"/>
      <c r="AB239" s="199"/>
      <c r="AC239" s="199"/>
      <c r="AD239" s="199"/>
      <c r="AE239" s="199"/>
      <c r="AF239" s="193" t="str">
        <f t="shared" si="60"/>
        <v/>
      </c>
      <c r="AG239" s="199"/>
      <c r="AH239" s="199"/>
      <c r="AI239" s="199"/>
      <c r="AJ239" s="199"/>
      <c r="AK239" s="199"/>
      <c r="AL239" s="199"/>
      <c r="AM239" s="193" t="str">
        <f t="shared" si="61"/>
        <v/>
      </c>
      <c r="AN239" s="199"/>
      <c r="AO239" s="199"/>
      <c r="AP239" s="199"/>
      <c r="AQ239" s="199"/>
      <c r="AR239" s="199"/>
      <c r="AS239" s="199"/>
      <c r="AT239" s="193" t="str">
        <f t="shared" si="62"/>
        <v/>
      </c>
      <c r="AU239" s="199"/>
      <c r="AV239" s="199"/>
      <c r="AW239" s="199"/>
      <c r="AX239" s="199"/>
      <c r="AY239" s="199"/>
      <c r="AZ239" s="199"/>
      <c r="BA239" s="193" t="str">
        <f t="shared" si="63"/>
        <v/>
      </c>
      <c r="BB239" s="199"/>
      <c r="BC239" s="199"/>
      <c r="BD239" s="199"/>
      <c r="BE239" s="199"/>
      <c r="BF239" s="199"/>
      <c r="BG239" s="199"/>
      <c r="BH239" s="193" t="str">
        <f t="shared" si="64"/>
        <v/>
      </c>
      <c r="BI239" s="199"/>
      <c r="BJ239" s="199"/>
      <c r="BK239" s="199"/>
      <c r="BL239" s="199"/>
      <c r="BM239" s="199"/>
      <c r="BN239" s="199"/>
      <c r="BO239" s="193" t="str">
        <f t="shared" si="65"/>
        <v/>
      </c>
      <c r="BP239" s="199"/>
      <c r="BQ239" s="199"/>
      <c r="BR239" s="199"/>
      <c r="BS239" s="199"/>
      <c r="BT239" s="199"/>
      <c r="BU239" s="199"/>
      <c r="BV239" s="193" t="str">
        <f t="shared" si="66"/>
        <v/>
      </c>
      <c r="BW239" s="199"/>
      <c r="BX239" s="199"/>
      <c r="BY239" s="199"/>
      <c r="BZ239" s="199"/>
      <c r="CA239" s="199"/>
      <c r="CB239" s="199"/>
      <c r="CC239" s="193" t="str">
        <f t="shared" si="67"/>
        <v/>
      </c>
      <c r="CD239" s="199"/>
      <c r="CE239" s="199"/>
      <c r="CF239" s="199"/>
      <c r="CG239" s="199"/>
      <c r="CH239" s="199"/>
      <c r="CI239" s="199"/>
      <c r="CJ239" s="193" t="str">
        <f t="shared" si="68"/>
        <v/>
      </c>
      <c r="CK239" s="199"/>
      <c r="CL239" s="199"/>
      <c r="CM239" s="199"/>
      <c r="CN239" s="199"/>
      <c r="CO239" s="199"/>
      <c r="CP239" s="199"/>
      <c r="CQ239" s="193" t="str">
        <f t="shared" si="69"/>
        <v/>
      </c>
      <c r="CR239" s="199"/>
      <c r="CS239" s="199"/>
      <c r="CT239" s="199"/>
      <c r="CU239" s="199"/>
      <c r="CV239" s="199"/>
      <c r="CW239" s="199"/>
      <c r="CX239" s="193" t="str">
        <f t="shared" si="70"/>
        <v/>
      </c>
      <c r="CY239" s="199"/>
      <c r="CZ239" s="199"/>
      <c r="DA239" s="199"/>
      <c r="DB239" s="199"/>
      <c r="DC239" s="199"/>
      <c r="DD239" s="199"/>
      <c r="DE239" s="193" t="str">
        <f t="shared" si="71"/>
        <v/>
      </c>
      <c r="DF239" s="199"/>
      <c r="DG239" s="199"/>
      <c r="DH239" s="199"/>
      <c r="DI239" s="199"/>
      <c r="DJ239" s="199"/>
      <c r="DK239" s="199"/>
      <c r="DL239" s="193" t="str">
        <f t="shared" si="72"/>
        <v/>
      </c>
      <c r="DM239" s="199"/>
      <c r="DN239" s="199"/>
      <c r="DO239" s="199"/>
      <c r="DP239" s="199"/>
      <c r="DQ239" s="199"/>
      <c r="DR239" s="199"/>
      <c r="DS239" s="193" t="str">
        <f t="shared" si="73"/>
        <v/>
      </c>
      <c r="DT239" s="194" t="str">
        <f t="shared" si="74"/>
        <v/>
      </c>
      <c r="DU239" s="195" t="str">
        <f t="shared" si="75"/>
        <v/>
      </c>
      <c r="DV239" s="196" t="str">
        <f>IF(OR(C239="",E239=""),"",RANK(DT239,$DT$9:$DT$408)+COUNTIF(DT$9:DT239,DT239)-1)</f>
        <v/>
      </c>
      <c r="DW239" s="173"/>
    </row>
    <row r="240" spans="1:127" ht="20.100000000000001" customHeight="1">
      <c r="A240" s="173"/>
      <c r="B240" s="190" t="str">
        <f>BIODATA_SISWA!B241</f>
        <v/>
      </c>
      <c r="C240" s="191" t="str">
        <f>IF(BIODATA_SISWA!C241="","",BIODATA_SISWA!C241)</f>
        <v/>
      </c>
      <c r="D240" s="191" t="str">
        <f>IF(BIODATA_SISWA!L241="","",BIODATA_SISWA!L241)</f>
        <v/>
      </c>
      <c r="E240" s="199"/>
      <c r="F240" s="199"/>
      <c r="G240" s="199"/>
      <c r="H240" s="199"/>
      <c r="I240" s="199"/>
      <c r="J240" s="199"/>
      <c r="K240" s="193" t="str">
        <f t="shared" si="57"/>
        <v/>
      </c>
      <c r="L240" s="199"/>
      <c r="M240" s="199"/>
      <c r="N240" s="199"/>
      <c r="O240" s="199"/>
      <c r="P240" s="199"/>
      <c r="Q240" s="199"/>
      <c r="R240" s="193" t="str">
        <f t="shared" si="58"/>
        <v/>
      </c>
      <c r="S240" s="199"/>
      <c r="T240" s="199"/>
      <c r="U240" s="199"/>
      <c r="V240" s="199"/>
      <c r="W240" s="199"/>
      <c r="X240" s="199"/>
      <c r="Y240" s="193" t="str">
        <f t="shared" si="59"/>
        <v/>
      </c>
      <c r="Z240" s="199"/>
      <c r="AA240" s="199"/>
      <c r="AB240" s="199"/>
      <c r="AC240" s="199"/>
      <c r="AD240" s="199"/>
      <c r="AE240" s="199"/>
      <c r="AF240" s="193" t="str">
        <f t="shared" si="60"/>
        <v/>
      </c>
      <c r="AG240" s="199"/>
      <c r="AH240" s="199"/>
      <c r="AI240" s="199"/>
      <c r="AJ240" s="199"/>
      <c r="AK240" s="199"/>
      <c r="AL240" s="199"/>
      <c r="AM240" s="193" t="str">
        <f t="shared" si="61"/>
        <v/>
      </c>
      <c r="AN240" s="199"/>
      <c r="AO240" s="199"/>
      <c r="AP240" s="199"/>
      <c r="AQ240" s="199"/>
      <c r="AR240" s="199"/>
      <c r="AS240" s="199"/>
      <c r="AT240" s="193" t="str">
        <f t="shared" si="62"/>
        <v/>
      </c>
      <c r="AU240" s="199"/>
      <c r="AV240" s="199"/>
      <c r="AW240" s="199"/>
      <c r="AX240" s="199"/>
      <c r="AY240" s="199"/>
      <c r="AZ240" s="199"/>
      <c r="BA240" s="193" t="str">
        <f t="shared" si="63"/>
        <v/>
      </c>
      <c r="BB240" s="199"/>
      <c r="BC240" s="199"/>
      <c r="BD240" s="199"/>
      <c r="BE240" s="199"/>
      <c r="BF240" s="199"/>
      <c r="BG240" s="199"/>
      <c r="BH240" s="193" t="str">
        <f t="shared" si="64"/>
        <v/>
      </c>
      <c r="BI240" s="199"/>
      <c r="BJ240" s="199"/>
      <c r="BK240" s="199"/>
      <c r="BL240" s="199"/>
      <c r="BM240" s="199"/>
      <c r="BN240" s="199"/>
      <c r="BO240" s="193" t="str">
        <f t="shared" si="65"/>
        <v/>
      </c>
      <c r="BP240" s="199"/>
      <c r="BQ240" s="199"/>
      <c r="BR240" s="199"/>
      <c r="BS240" s="199"/>
      <c r="BT240" s="199"/>
      <c r="BU240" s="199"/>
      <c r="BV240" s="193" t="str">
        <f t="shared" si="66"/>
        <v/>
      </c>
      <c r="BW240" s="199"/>
      <c r="BX240" s="199"/>
      <c r="BY240" s="199"/>
      <c r="BZ240" s="199"/>
      <c r="CA240" s="199"/>
      <c r="CB240" s="199"/>
      <c r="CC240" s="193" t="str">
        <f t="shared" si="67"/>
        <v/>
      </c>
      <c r="CD240" s="199"/>
      <c r="CE240" s="199"/>
      <c r="CF240" s="199"/>
      <c r="CG240" s="199"/>
      <c r="CH240" s="199"/>
      <c r="CI240" s="199"/>
      <c r="CJ240" s="193" t="str">
        <f t="shared" si="68"/>
        <v/>
      </c>
      <c r="CK240" s="199"/>
      <c r="CL240" s="199"/>
      <c r="CM240" s="199"/>
      <c r="CN240" s="199"/>
      <c r="CO240" s="199"/>
      <c r="CP240" s="199"/>
      <c r="CQ240" s="193" t="str">
        <f t="shared" si="69"/>
        <v/>
      </c>
      <c r="CR240" s="199"/>
      <c r="CS240" s="199"/>
      <c r="CT240" s="199"/>
      <c r="CU240" s="199"/>
      <c r="CV240" s="199"/>
      <c r="CW240" s="199"/>
      <c r="CX240" s="193" t="str">
        <f t="shared" si="70"/>
        <v/>
      </c>
      <c r="CY240" s="199"/>
      <c r="CZ240" s="199"/>
      <c r="DA240" s="199"/>
      <c r="DB240" s="199"/>
      <c r="DC240" s="199"/>
      <c r="DD240" s="199"/>
      <c r="DE240" s="193" t="str">
        <f t="shared" si="71"/>
        <v/>
      </c>
      <c r="DF240" s="199"/>
      <c r="DG240" s="199"/>
      <c r="DH240" s="199"/>
      <c r="DI240" s="199"/>
      <c r="DJ240" s="199"/>
      <c r="DK240" s="199"/>
      <c r="DL240" s="193" t="str">
        <f t="shared" si="72"/>
        <v/>
      </c>
      <c r="DM240" s="199"/>
      <c r="DN240" s="199"/>
      <c r="DO240" s="199"/>
      <c r="DP240" s="199"/>
      <c r="DQ240" s="199"/>
      <c r="DR240" s="199"/>
      <c r="DS240" s="193" t="str">
        <f t="shared" si="73"/>
        <v/>
      </c>
      <c r="DT240" s="194" t="str">
        <f t="shared" si="74"/>
        <v/>
      </c>
      <c r="DU240" s="195" t="str">
        <f t="shared" si="75"/>
        <v/>
      </c>
      <c r="DV240" s="196" t="str">
        <f>IF(OR(C240="",E240=""),"",RANK(DT240,$DT$9:$DT$408)+COUNTIF(DT$9:DT240,DT240)-1)</f>
        <v/>
      </c>
      <c r="DW240" s="173"/>
    </row>
    <row r="241" spans="1:127" ht="20.100000000000001" customHeight="1">
      <c r="A241" s="173"/>
      <c r="B241" s="190" t="str">
        <f>BIODATA_SISWA!B242</f>
        <v/>
      </c>
      <c r="C241" s="191" t="str">
        <f>IF(BIODATA_SISWA!C242="","",BIODATA_SISWA!C242)</f>
        <v/>
      </c>
      <c r="D241" s="191" t="str">
        <f>IF(BIODATA_SISWA!L242="","",BIODATA_SISWA!L242)</f>
        <v/>
      </c>
      <c r="E241" s="199"/>
      <c r="F241" s="199"/>
      <c r="G241" s="199"/>
      <c r="H241" s="199"/>
      <c r="I241" s="199"/>
      <c r="J241" s="199"/>
      <c r="K241" s="193" t="str">
        <f t="shared" si="57"/>
        <v/>
      </c>
      <c r="L241" s="199"/>
      <c r="M241" s="199"/>
      <c r="N241" s="199"/>
      <c r="O241" s="199"/>
      <c r="P241" s="199"/>
      <c r="Q241" s="199"/>
      <c r="R241" s="193" t="str">
        <f t="shared" si="58"/>
        <v/>
      </c>
      <c r="S241" s="199"/>
      <c r="T241" s="199"/>
      <c r="U241" s="199"/>
      <c r="V241" s="199"/>
      <c r="W241" s="199"/>
      <c r="X241" s="199"/>
      <c r="Y241" s="193" t="str">
        <f t="shared" si="59"/>
        <v/>
      </c>
      <c r="Z241" s="199"/>
      <c r="AA241" s="199"/>
      <c r="AB241" s="199"/>
      <c r="AC241" s="199"/>
      <c r="AD241" s="199"/>
      <c r="AE241" s="199"/>
      <c r="AF241" s="193" t="str">
        <f t="shared" si="60"/>
        <v/>
      </c>
      <c r="AG241" s="199"/>
      <c r="AH241" s="199"/>
      <c r="AI241" s="199"/>
      <c r="AJ241" s="199"/>
      <c r="AK241" s="199"/>
      <c r="AL241" s="199"/>
      <c r="AM241" s="193" t="str">
        <f t="shared" si="61"/>
        <v/>
      </c>
      <c r="AN241" s="199"/>
      <c r="AO241" s="199"/>
      <c r="AP241" s="199"/>
      <c r="AQ241" s="199"/>
      <c r="AR241" s="199"/>
      <c r="AS241" s="199"/>
      <c r="AT241" s="193" t="str">
        <f t="shared" si="62"/>
        <v/>
      </c>
      <c r="AU241" s="199"/>
      <c r="AV241" s="199"/>
      <c r="AW241" s="199"/>
      <c r="AX241" s="199"/>
      <c r="AY241" s="199"/>
      <c r="AZ241" s="199"/>
      <c r="BA241" s="193" t="str">
        <f t="shared" si="63"/>
        <v/>
      </c>
      <c r="BB241" s="199"/>
      <c r="BC241" s="199"/>
      <c r="BD241" s="199"/>
      <c r="BE241" s="199"/>
      <c r="BF241" s="199"/>
      <c r="BG241" s="199"/>
      <c r="BH241" s="193" t="str">
        <f t="shared" si="64"/>
        <v/>
      </c>
      <c r="BI241" s="199"/>
      <c r="BJ241" s="199"/>
      <c r="BK241" s="199"/>
      <c r="BL241" s="199"/>
      <c r="BM241" s="199"/>
      <c r="BN241" s="199"/>
      <c r="BO241" s="193" t="str">
        <f t="shared" si="65"/>
        <v/>
      </c>
      <c r="BP241" s="199"/>
      <c r="BQ241" s="199"/>
      <c r="BR241" s="199"/>
      <c r="BS241" s="199"/>
      <c r="BT241" s="199"/>
      <c r="BU241" s="199"/>
      <c r="BV241" s="193" t="str">
        <f t="shared" si="66"/>
        <v/>
      </c>
      <c r="BW241" s="199"/>
      <c r="BX241" s="199"/>
      <c r="BY241" s="199"/>
      <c r="BZ241" s="199"/>
      <c r="CA241" s="199"/>
      <c r="CB241" s="199"/>
      <c r="CC241" s="193" t="str">
        <f t="shared" si="67"/>
        <v/>
      </c>
      <c r="CD241" s="199"/>
      <c r="CE241" s="199"/>
      <c r="CF241" s="199"/>
      <c r="CG241" s="199"/>
      <c r="CH241" s="199"/>
      <c r="CI241" s="199"/>
      <c r="CJ241" s="193" t="str">
        <f t="shared" si="68"/>
        <v/>
      </c>
      <c r="CK241" s="199"/>
      <c r="CL241" s="199"/>
      <c r="CM241" s="199"/>
      <c r="CN241" s="199"/>
      <c r="CO241" s="199"/>
      <c r="CP241" s="199"/>
      <c r="CQ241" s="193" t="str">
        <f t="shared" si="69"/>
        <v/>
      </c>
      <c r="CR241" s="199"/>
      <c r="CS241" s="199"/>
      <c r="CT241" s="199"/>
      <c r="CU241" s="199"/>
      <c r="CV241" s="199"/>
      <c r="CW241" s="199"/>
      <c r="CX241" s="193" t="str">
        <f t="shared" si="70"/>
        <v/>
      </c>
      <c r="CY241" s="199"/>
      <c r="CZ241" s="199"/>
      <c r="DA241" s="199"/>
      <c r="DB241" s="199"/>
      <c r="DC241" s="199"/>
      <c r="DD241" s="199"/>
      <c r="DE241" s="193" t="str">
        <f t="shared" si="71"/>
        <v/>
      </c>
      <c r="DF241" s="199"/>
      <c r="DG241" s="199"/>
      <c r="DH241" s="199"/>
      <c r="DI241" s="199"/>
      <c r="DJ241" s="199"/>
      <c r="DK241" s="199"/>
      <c r="DL241" s="193" t="str">
        <f t="shared" si="72"/>
        <v/>
      </c>
      <c r="DM241" s="199"/>
      <c r="DN241" s="199"/>
      <c r="DO241" s="199"/>
      <c r="DP241" s="199"/>
      <c r="DQ241" s="199"/>
      <c r="DR241" s="199"/>
      <c r="DS241" s="193" t="str">
        <f t="shared" si="73"/>
        <v/>
      </c>
      <c r="DT241" s="194" t="str">
        <f t="shared" si="74"/>
        <v/>
      </c>
      <c r="DU241" s="195" t="str">
        <f t="shared" si="75"/>
        <v/>
      </c>
      <c r="DV241" s="196" t="str">
        <f>IF(OR(C241="",E241=""),"",RANK(DT241,$DT$9:$DT$408)+COUNTIF(DT$9:DT241,DT241)-1)</f>
        <v/>
      </c>
      <c r="DW241" s="173"/>
    </row>
    <row r="242" spans="1:127" ht="20.100000000000001" customHeight="1">
      <c r="A242" s="173"/>
      <c r="B242" s="190" t="str">
        <f>BIODATA_SISWA!B243</f>
        <v/>
      </c>
      <c r="C242" s="191" t="str">
        <f>IF(BIODATA_SISWA!C243="","",BIODATA_SISWA!C243)</f>
        <v/>
      </c>
      <c r="D242" s="191" t="str">
        <f>IF(BIODATA_SISWA!L243="","",BIODATA_SISWA!L243)</f>
        <v/>
      </c>
      <c r="E242" s="199"/>
      <c r="F242" s="199"/>
      <c r="G242" s="199"/>
      <c r="H242" s="199"/>
      <c r="I242" s="199"/>
      <c r="J242" s="199"/>
      <c r="K242" s="193" t="str">
        <f t="shared" si="57"/>
        <v/>
      </c>
      <c r="L242" s="199"/>
      <c r="M242" s="199"/>
      <c r="N242" s="199"/>
      <c r="O242" s="199"/>
      <c r="P242" s="199"/>
      <c r="Q242" s="199"/>
      <c r="R242" s="193" t="str">
        <f t="shared" si="58"/>
        <v/>
      </c>
      <c r="S242" s="199"/>
      <c r="T242" s="199"/>
      <c r="U242" s="199"/>
      <c r="V242" s="199"/>
      <c r="W242" s="199"/>
      <c r="X242" s="199"/>
      <c r="Y242" s="193" t="str">
        <f t="shared" si="59"/>
        <v/>
      </c>
      <c r="Z242" s="199"/>
      <c r="AA242" s="199"/>
      <c r="AB242" s="199"/>
      <c r="AC242" s="199"/>
      <c r="AD242" s="199"/>
      <c r="AE242" s="199"/>
      <c r="AF242" s="193" t="str">
        <f t="shared" si="60"/>
        <v/>
      </c>
      <c r="AG242" s="199"/>
      <c r="AH242" s="199"/>
      <c r="AI242" s="199"/>
      <c r="AJ242" s="199"/>
      <c r="AK242" s="199"/>
      <c r="AL242" s="199"/>
      <c r="AM242" s="193" t="str">
        <f t="shared" si="61"/>
        <v/>
      </c>
      <c r="AN242" s="199"/>
      <c r="AO242" s="199"/>
      <c r="AP242" s="199"/>
      <c r="AQ242" s="199"/>
      <c r="AR242" s="199"/>
      <c r="AS242" s="199"/>
      <c r="AT242" s="193" t="str">
        <f t="shared" si="62"/>
        <v/>
      </c>
      <c r="AU242" s="199"/>
      <c r="AV242" s="199"/>
      <c r="AW242" s="199"/>
      <c r="AX242" s="199"/>
      <c r="AY242" s="199"/>
      <c r="AZ242" s="199"/>
      <c r="BA242" s="193" t="str">
        <f t="shared" si="63"/>
        <v/>
      </c>
      <c r="BB242" s="199"/>
      <c r="BC242" s="199"/>
      <c r="BD242" s="199"/>
      <c r="BE242" s="199"/>
      <c r="BF242" s="199"/>
      <c r="BG242" s="199"/>
      <c r="BH242" s="193" t="str">
        <f t="shared" si="64"/>
        <v/>
      </c>
      <c r="BI242" s="199"/>
      <c r="BJ242" s="199"/>
      <c r="BK242" s="199"/>
      <c r="BL242" s="199"/>
      <c r="BM242" s="199"/>
      <c r="BN242" s="199"/>
      <c r="BO242" s="193" t="str">
        <f t="shared" si="65"/>
        <v/>
      </c>
      <c r="BP242" s="199"/>
      <c r="BQ242" s="199"/>
      <c r="BR242" s="199"/>
      <c r="BS242" s="199"/>
      <c r="BT242" s="199"/>
      <c r="BU242" s="199"/>
      <c r="BV242" s="193" t="str">
        <f t="shared" si="66"/>
        <v/>
      </c>
      <c r="BW242" s="199"/>
      <c r="BX242" s="199"/>
      <c r="BY242" s="199"/>
      <c r="BZ242" s="199"/>
      <c r="CA242" s="199"/>
      <c r="CB242" s="199"/>
      <c r="CC242" s="193" t="str">
        <f t="shared" si="67"/>
        <v/>
      </c>
      <c r="CD242" s="199"/>
      <c r="CE242" s="199"/>
      <c r="CF242" s="199"/>
      <c r="CG242" s="199"/>
      <c r="CH242" s="199"/>
      <c r="CI242" s="199"/>
      <c r="CJ242" s="193" t="str">
        <f t="shared" si="68"/>
        <v/>
      </c>
      <c r="CK242" s="199"/>
      <c r="CL242" s="199"/>
      <c r="CM242" s="199"/>
      <c r="CN242" s="199"/>
      <c r="CO242" s="199"/>
      <c r="CP242" s="199"/>
      <c r="CQ242" s="193" t="str">
        <f t="shared" si="69"/>
        <v/>
      </c>
      <c r="CR242" s="199"/>
      <c r="CS242" s="199"/>
      <c r="CT242" s="199"/>
      <c r="CU242" s="199"/>
      <c r="CV242" s="199"/>
      <c r="CW242" s="199"/>
      <c r="CX242" s="193" t="str">
        <f t="shared" si="70"/>
        <v/>
      </c>
      <c r="CY242" s="199"/>
      <c r="CZ242" s="199"/>
      <c r="DA242" s="199"/>
      <c r="DB242" s="199"/>
      <c r="DC242" s="199"/>
      <c r="DD242" s="199"/>
      <c r="DE242" s="193" t="str">
        <f t="shared" si="71"/>
        <v/>
      </c>
      <c r="DF242" s="199"/>
      <c r="DG242" s="199"/>
      <c r="DH242" s="199"/>
      <c r="DI242" s="199"/>
      <c r="DJ242" s="199"/>
      <c r="DK242" s="199"/>
      <c r="DL242" s="193" t="str">
        <f t="shared" si="72"/>
        <v/>
      </c>
      <c r="DM242" s="199"/>
      <c r="DN242" s="199"/>
      <c r="DO242" s="199"/>
      <c r="DP242" s="199"/>
      <c r="DQ242" s="199"/>
      <c r="DR242" s="199"/>
      <c r="DS242" s="193" t="str">
        <f t="shared" si="73"/>
        <v/>
      </c>
      <c r="DT242" s="194" t="str">
        <f t="shared" si="74"/>
        <v/>
      </c>
      <c r="DU242" s="195" t="str">
        <f t="shared" si="75"/>
        <v/>
      </c>
      <c r="DV242" s="196" t="str">
        <f>IF(OR(C242="",E242=""),"",RANK(DT242,$DT$9:$DT$408)+COUNTIF(DT$9:DT242,DT242)-1)</f>
        <v/>
      </c>
      <c r="DW242" s="173"/>
    </row>
    <row r="243" spans="1:127" ht="20.100000000000001" customHeight="1">
      <c r="A243" s="173"/>
      <c r="B243" s="190" t="str">
        <f>BIODATA_SISWA!B244</f>
        <v/>
      </c>
      <c r="C243" s="191" t="str">
        <f>IF(BIODATA_SISWA!C244="","",BIODATA_SISWA!C244)</f>
        <v/>
      </c>
      <c r="D243" s="191" t="str">
        <f>IF(BIODATA_SISWA!L244="","",BIODATA_SISWA!L244)</f>
        <v/>
      </c>
      <c r="E243" s="199"/>
      <c r="F243" s="199"/>
      <c r="G243" s="199"/>
      <c r="H243" s="199"/>
      <c r="I243" s="199"/>
      <c r="J243" s="199"/>
      <c r="K243" s="193" t="str">
        <f t="shared" si="57"/>
        <v/>
      </c>
      <c r="L243" s="199"/>
      <c r="M243" s="199"/>
      <c r="N243" s="199"/>
      <c r="O243" s="199"/>
      <c r="P243" s="199"/>
      <c r="Q243" s="199"/>
      <c r="R243" s="193" t="str">
        <f t="shared" si="58"/>
        <v/>
      </c>
      <c r="S243" s="199"/>
      <c r="T243" s="199"/>
      <c r="U243" s="199"/>
      <c r="V243" s="199"/>
      <c r="W243" s="199"/>
      <c r="X243" s="199"/>
      <c r="Y243" s="193" t="str">
        <f t="shared" si="59"/>
        <v/>
      </c>
      <c r="Z243" s="199"/>
      <c r="AA243" s="199"/>
      <c r="AB243" s="199"/>
      <c r="AC243" s="199"/>
      <c r="AD243" s="199"/>
      <c r="AE243" s="199"/>
      <c r="AF243" s="193" t="str">
        <f t="shared" si="60"/>
        <v/>
      </c>
      <c r="AG243" s="199"/>
      <c r="AH243" s="199"/>
      <c r="AI243" s="199"/>
      <c r="AJ243" s="199"/>
      <c r="AK243" s="199"/>
      <c r="AL243" s="199"/>
      <c r="AM243" s="193" t="str">
        <f t="shared" si="61"/>
        <v/>
      </c>
      <c r="AN243" s="199"/>
      <c r="AO243" s="199"/>
      <c r="AP243" s="199"/>
      <c r="AQ243" s="199"/>
      <c r="AR243" s="199"/>
      <c r="AS243" s="199"/>
      <c r="AT243" s="193" t="str">
        <f t="shared" si="62"/>
        <v/>
      </c>
      <c r="AU243" s="199"/>
      <c r="AV243" s="199"/>
      <c r="AW243" s="199"/>
      <c r="AX243" s="199"/>
      <c r="AY243" s="199"/>
      <c r="AZ243" s="199"/>
      <c r="BA243" s="193" t="str">
        <f t="shared" si="63"/>
        <v/>
      </c>
      <c r="BB243" s="199"/>
      <c r="BC243" s="199"/>
      <c r="BD243" s="199"/>
      <c r="BE243" s="199"/>
      <c r="BF243" s="199"/>
      <c r="BG243" s="199"/>
      <c r="BH243" s="193" t="str">
        <f t="shared" si="64"/>
        <v/>
      </c>
      <c r="BI243" s="199"/>
      <c r="BJ243" s="199"/>
      <c r="BK243" s="199"/>
      <c r="BL243" s="199"/>
      <c r="BM243" s="199"/>
      <c r="BN243" s="199"/>
      <c r="BO243" s="193" t="str">
        <f t="shared" si="65"/>
        <v/>
      </c>
      <c r="BP243" s="199"/>
      <c r="BQ243" s="199"/>
      <c r="BR243" s="199"/>
      <c r="BS243" s="199"/>
      <c r="BT243" s="199"/>
      <c r="BU243" s="199"/>
      <c r="BV243" s="193" t="str">
        <f t="shared" si="66"/>
        <v/>
      </c>
      <c r="BW243" s="199"/>
      <c r="BX243" s="199"/>
      <c r="BY243" s="199"/>
      <c r="BZ243" s="199"/>
      <c r="CA243" s="199"/>
      <c r="CB243" s="199"/>
      <c r="CC243" s="193" t="str">
        <f t="shared" si="67"/>
        <v/>
      </c>
      <c r="CD243" s="199"/>
      <c r="CE243" s="199"/>
      <c r="CF243" s="199"/>
      <c r="CG243" s="199"/>
      <c r="CH243" s="199"/>
      <c r="CI243" s="199"/>
      <c r="CJ243" s="193" t="str">
        <f t="shared" si="68"/>
        <v/>
      </c>
      <c r="CK243" s="199"/>
      <c r="CL243" s="199"/>
      <c r="CM243" s="199"/>
      <c r="CN243" s="199"/>
      <c r="CO243" s="199"/>
      <c r="CP243" s="199"/>
      <c r="CQ243" s="193" t="str">
        <f t="shared" si="69"/>
        <v/>
      </c>
      <c r="CR243" s="199"/>
      <c r="CS243" s="199"/>
      <c r="CT243" s="199"/>
      <c r="CU243" s="199"/>
      <c r="CV243" s="199"/>
      <c r="CW243" s="199"/>
      <c r="CX243" s="193" t="str">
        <f t="shared" si="70"/>
        <v/>
      </c>
      <c r="CY243" s="199"/>
      <c r="CZ243" s="199"/>
      <c r="DA243" s="199"/>
      <c r="DB243" s="199"/>
      <c r="DC243" s="199"/>
      <c r="DD243" s="199"/>
      <c r="DE243" s="193" t="str">
        <f t="shared" si="71"/>
        <v/>
      </c>
      <c r="DF243" s="199"/>
      <c r="DG243" s="199"/>
      <c r="DH243" s="199"/>
      <c r="DI243" s="199"/>
      <c r="DJ243" s="199"/>
      <c r="DK243" s="199"/>
      <c r="DL243" s="193" t="str">
        <f t="shared" si="72"/>
        <v/>
      </c>
      <c r="DM243" s="199"/>
      <c r="DN243" s="199"/>
      <c r="DO243" s="199"/>
      <c r="DP243" s="199"/>
      <c r="DQ243" s="199"/>
      <c r="DR243" s="199"/>
      <c r="DS243" s="193" t="str">
        <f t="shared" si="73"/>
        <v/>
      </c>
      <c r="DT243" s="194" t="str">
        <f t="shared" si="74"/>
        <v/>
      </c>
      <c r="DU243" s="195" t="str">
        <f t="shared" si="75"/>
        <v/>
      </c>
      <c r="DV243" s="196" t="str">
        <f>IF(OR(C243="",E243=""),"",RANK(DT243,$DT$9:$DT$408)+COUNTIF(DT$9:DT243,DT243)-1)</f>
        <v/>
      </c>
      <c r="DW243" s="173"/>
    </row>
    <row r="244" spans="1:127" ht="20.100000000000001" customHeight="1">
      <c r="A244" s="173"/>
      <c r="B244" s="190" t="str">
        <f>BIODATA_SISWA!B245</f>
        <v/>
      </c>
      <c r="C244" s="191" t="str">
        <f>IF(BIODATA_SISWA!C245="","",BIODATA_SISWA!C245)</f>
        <v/>
      </c>
      <c r="D244" s="191" t="str">
        <f>IF(BIODATA_SISWA!L245="","",BIODATA_SISWA!L245)</f>
        <v/>
      </c>
      <c r="E244" s="199"/>
      <c r="F244" s="199"/>
      <c r="G244" s="199"/>
      <c r="H244" s="199"/>
      <c r="I244" s="199"/>
      <c r="J244" s="199"/>
      <c r="K244" s="193" t="str">
        <f t="shared" si="57"/>
        <v/>
      </c>
      <c r="L244" s="199"/>
      <c r="M244" s="199"/>
      <c r="N244" s="199"/>
      <c r="O244" s="199"/>
      <c r="P244" s="199"/>
      <c r="Q244" s="199"/>
      <c r="R244" s="193" t="str">
        <f t="shared" si="58"/>
        <v/>
      </c>
      <c r="S244" s="199"/>
      <c r="T244" s="199"/>
      <c r="U244" s="199"/>
      <c r="V244" s="199"/>
      <c r="W244" s="199"/>
      <c r="X244" s="199"/>
      <c r="Y244" s="193" t="str">
        <f t="shared" si="59"/>
        <v/>
      </c>
      <c r="Z244" s="199"/>
      <c r="AA244" s="199"/>
      <c r="AB244" s="199"/>
      <c r="AC244" s="199"/>
      <c r="AD244" s="199"/>
      <c r="AE244" s="199"/>
      <c r="AF244" s="193" t="str">
        <f t="shared" si="60"/>
        <v/>
      </c>
      <c r="AG244" s="199"/>
      <c r="AH244" s="199"/>
      <c r="AI244" s="199"/>
      <c r="AJ244" s="199"/>
      <c r="AK244" s="199"/>
      <c r="AL244" s="199"/>
      <c r="AM244" s="193" t="str">
        <f t="shared" si="61"/>
        <v/>
      </c>
      <c r="AN244" s="199"/>
      <c r="AO244" s="199"/>
      <c r="AP244" s="199"/>
      <c r="AQ244" s="199"/>
      <c r="AR244" s="199"/>
      <c r="AS244" s="199"/>
      <c r="AT244" s="193" t="str">
        <f t="shared" si="62"/>
        <v/>
      </c>
      <c r="AU244" s="199"/>
      <c r="AV244" s="199"/>
      <c r="AW244" s="199"/>
      <c r="AX244" s="199"/>
      <c r="AY244" s="199"/>
      <c r="AZ244" s="199"/>
      <c r="BA244" s="193" t="str">
        <f t="shared" si="63"/>
        <v/>
      </c>
      <c r="BB244" s="199"/>
      <c r="BC244" s="199"/>
      <c r="BD244" s="199"/>
      <c r="BE244" s="199"/>
      <c r="BF244" s="199"/>
      <c r="BG244" s="199"/>
      <c r="BH244" s="193" t="str">
        <f t="shared" si="64"/>
        <v/>
      </c>
      <c r="BI244" s="199"/>
      <c r="BJ244" s="199"/>
      <c r="BK244" s="199"/>
      <c r="BL244" s="199"/>
      <c r="BM244" s="199"/>
      <c r="BN244" s="199"/>
      <c r="BO244" s="193" t="str">
        <f t="shared" si="65"/>
        <v/>
      </c>
      <c r="BP244" s="199"/>
      <c r="BQ244" s="199"/>
      <c r="BR244" s="199"/>
      <c r="BS244" s="199"/>
      <c r="BT244" s="199"/>
      <c r="BU244" s="199"/>
      <c r="BV244" s="193" t="str">
        <f t="shared" si="66"/>
        <v/>
      </c>
      <c r="BW244" s="199"/>
      <c r="BX244" s="199"/>
      <c r="BY244" s="199"/>
      <c r="BZ244" s="199"/>
      <c r="CA244" s="199"/>
      <c r="CB244" s="199"/>
      <c r="CC244" s="193" t="str">
        <f t="shared" si="67"/>
        <v/>
      </c>
      <c r="CD244" s="199"/>
      <c r="CE244" s="199"/>
      <c r="CF244" s="199"/>
      <c r="CG244" s="199"/>
      <c r="CH244" s="199"/>
      <c r="CI244" s="199"/>
      <c r="CJ244" s="193" t="str">
        <f t="shared" si="68"/>
        <v/>
      </c>
      <c r="CK244" s="199"/>
      <c r="CL244" s="199"/>
      <c r="CM244" s="199"/>
      <c r="CN244" s="199"/>
      <c r="CO244" s="199"/>
      <c r="CP244" s="199"/>
      <c r="CQ244" s="193" t="str">
        <f t="shared" si="69"/>
        <v/>
      </c>
      <c r="CR244" s="199"/>
      <c r="CS244" s="199"/>
      <c r="CT244" s="199"/>
      <c r="CU244" s="199"/>
      <c r="CV244" s="199"/>
      <c r="CW244" s="199"/>
      <c r="CX244" s="193" t="str">
        <f t="shared" si="70"/>
        <v/>
      </c>
      <c r="CY244" s="199"/>
      <c r="CZ244" s="199"/>
      <c r="DA244" s="199"/>
      <c r="DB244" s="199"/>
      <c r="DC244" s="199"/>
      <c r="DD244" s="199"/>
      <c r="DE244" s="193" t="str">
        <f t="shared" si="71"/>
        <v/>
      </c>
      <c r="DF244" s="199"/>
      <c r="DG244" s="199"/>
      <c r="DH244" s="199"/>
      <c r="DI244" s="199"/>
      <c r="DJ244" s="199"/>
      <c r="DK244" s="199"/>
      <c r="DL244" s="193" t="str">
        <f t="shared" si="72"/>
        <v/>
      </c>
      <c r="DM244" s="199"/>
      <c r="DN244" s="199"/>
      <c r="DO244" s="199"/>
      <c r="DP244" s="199"/>
      <c r="DQ244" s="199"/>
      <c r="DR244" s="199"/>
      <c r="DS244" s="193" t="str">
        <f t="shared" si="73"/>
        <v/>
      </c>
      <c r="DT244" s="194" t="str">
        <f t="shared" si="74"/>
        <v/>
      </c>
      <c r="DU244" s="195" t="str">
        <f t="shared" si="75"/>
        <v/>
      </c>
      <c r="DV244" s="196" t="str">
        <f>IF(OR(C244="",E244=""),"",RANK(DT244,$DT$9:$DT$408)+COUNTIF(DT$9:DT244,DT244)-1)</f>
        <v/>
      </c>
      <c r="DW244" s="173"/>
    </row>
    <row r="245" spans="1:127" ht="20.100000000000001" customHeight="1">
      <c r="A245" s="173"/>
      <c r="B245" s="190" t="str">
        <f>BIODATA_SISWA!B246</f>
        <v/>
      </c>
      <c r="C245" s="191" t="str">
        <f>IF(BIODATA_SISWA!C246="","",BIODATA_SISWA!C246)</f>
        <v/>
      </c>
      <c r="D245" s="191" t="str">
        <f>IF(BIODATA_SISWA!L246="","",BIODATA_SISWA!L246)</f>
        <v/>
      </c>
      <c r="E245" s="199"/>
      <c r="F245" s="199"/>
      <c r="G245" s="199"/>
      <c r="H245" s="199"/>
      <c r="I245" s="199"/>
      <c r="J245" s="199"/>
      <c r="K245" s="193" t="str">
        <f t="shared" si="57"/>
        <v/>
      </c>
      <c r="L245" s="199"/>
      <c r="M245" s="199"/>
      <c r="N245" s="199"/>
      <c r="O245" s="199"/>
      <c r="P245" s="199"/>
      <c r="Q245" s="199"/>
      <c r="R245" s="193" t="str">
        <f t="shared" si="58"/>
        <v/>
      </c>
      <c r="S245" s="199"/>
      <c r="T245" s="199"/>
      <c r="U245" s="199"/>
      <c r="V245" s="199"/>
      <c r="W245" s="199"/>
      <c r="X245" s="199"/>
      <c r="Y245" s="193" t="str">
        <f t="shared" si="59"/>
        <v/>
      </c>
      <c r="Z245" s="199"/>
      <c r="AA245" s="199"/>
      <c r="AB245" s="199"/>
      <c r="AC245" s="199"/>
      <c r="AD245" s="199"/>
      <c r="AE245" s="199"/>
      <c r="AF245" s="193" t="str">
        <f t="shared" si="60"/>
        <v/>
      </c>
      <c r="AG245" s="199"/>
      <c r="AH245" s="199"/>
      <c r="AI245" s="199"/>
      <c r="AJ245" s="199"/>
      <c r="AK245" s="199"/>
      <c r="AL245" s="199"/>
      <c r="AM245" s="193" t="str">
        <f t="shared" si="61"/>
        <v/>
      </c>
      <c r="AN245" s="199"/>
      <c r="AO245" s="199"/>
      <c r="AP245" s="199"/>
      <c r="AQ245" s="199"/>
      <c r="AR245" s="199"/>
      <c r="AS245" s="199"/>
      <c r="AT245" s="193" t="str">
        <f t="shared" si="62"/>
        <v/>
      </c>
      <c r="AU245" s="199"/>
      <c r="AV245" s="199"/>
      <c r="AW245" s="199"/>
      <c r="AX245" s="199"/>
      <c r="AY245" s="199"/>
      <c r="AZ245" s="199"/>
      <c r="BA245" s="193" t="str">
        <f t="shared" si="63"/>
        <v/>
      </c>
      <c r="BB245" s="199"/>
      <c r="BC245" s="199"/>
      <c r="BD245" s="199"/>
      <c r="BE245" s="199"/>
      <c r="BF245" s="199"/>
      <c r="BG245" s="199"/>
      <c r="BH245" s="193" t="str">
        <f t="shared" si="64"/>
        <v/>
      </c>
      <c r="BI245" s="199"/>
      <c r="BJ245" s="199"/>
      <c r="BK245" s="199"/>
      <c r="BL245" s="199"/>
      <c r="BM245" s="199"/>
      <c r="BN245" s="199"/>
      <c r="BO245" s="193" t="str">
        <f t="shared" si="65"/>
        <v/>
      </c>
      <c r="BP245" s="199"/>
      <c r="BQ245" s="199"/>
      <c r="BR245" s="199"/>
      <c r="BS245" s="199"/>
      <c r="BT245" s="199"/>
      <c r="BU245" s="199"/>
      <c r="BV245" s="193" t="str">
        <f t="shared" si="66"/>
        <v/>
      </c>
      <c r="BW245" s="199"/>
      <c r="BX245" s="199"/>
      <c r="BY245" s="199"/>
      <c r="BZ245" s="199"/>
      <c r="CA245" s="199"/>
      <c r="CB245" s="199"/>
      <c r="CC245" s="193" t="str">
        <f t="shared" si="67"/>
        <v/>
      </c>
      <c r="CD245" s="199"/>
      <c r="CE245" s="199"/>
      <c r="CF245" s="199"/>
      <c r="CG245" s="199"/>
      <c r="CH245" s="199"/>
      <c r="CI245" s="199"/>
      <c r="CJ245" s="193" t="str">
        <f t="shared" si="68"/>
        <v/>
      </c>
      <c r="CK245" s="199"/>
      <c r="CL245" s="199"/>
      <c r="CM245" s="199"/>
      <c r="CN245" s="199"/>
      <c r="CO245" s="199"/>
      <c r="CP245" s="199"/>
      <c r="CQ245" s="193" t="str">
        <f t="shared" si="69"/>
        <v/>
      </c>
      <c r="CR245" s="199"/>
      <c r="CS245" s="199"/>
      <c r="CT245" s="199"/>
      <c r="CU245" s="199"/>
      <c r="CV245" s="199"/>
      <c r="CW245" s="199"/>
      <c r="CX245" s="193" t="str">
        <f t="shared" si="70"/>
        <v/>
      </c>
      <c r="CY245" s="199"/>
      <c r="CZ245" s="199"/>
      <c r="DA245" s="199"/>
      <c r="DB245" s="199"/>
      <c r="DC245" s="199"/>
      <c r="DD245" s="199"/>
      <c r="DE245" s="193" t="str">
        <f t="shared" si="71"/>
        <v/>
      </c>
      <c r="DF245" s="199"/>
      <c r="DG245" s="199"/>
      <c r="DH245" s="199"/>
      <c r="DI245" s="199"/>
      <c r="DJ245" s="199"/>
      <c r="DK245" s="199"/>
      <c r="DL245" s="193" t="str">
        <f t="shared" si="72"/>
        <v/>
      </c>
      <c r="DM245" s="199"/>
      <c r="DN245" s="199"/>
      <c r="DO245" s="199"/>
      <c r="DP245" s="199"/>
      <c r="DQ245" s="199"/>
      <c r="DR245" s="199"/>
      <c r="DS245" s="193" t="str">
        <f t="shared" si="73"/>
        <v/>
      </c>
      <c r="DT245" s="194" t="str">
        <f t="shared" si="74"/>
        <v/>
      </c>
      <c r="DU245" s="195" t="str">
        <f t="shared" si="75"/>
        <v/>
      </c>
      <c r="DV245" s="196" t="str">
        <f>IF(OR(C245="",E245=""),"",RANK(DT245,$DT$9:$DT$408)+COUNTIF(DT$9:DT245,DT245)-1)</f>
        <v/>
      </c>
      <c r="DW245" s="173"/>
    </row>
    <row r="246" spans="1:127" ht="20.100000000000001" customHeight="1">
      <c r="A246" s="173"/>
      <c r="B246" s="190" t="str">
        <f>BIODATA_SISWA!B247</f>
        <v/>
      </c>
      <c r="C246" s="191" t="str">
        <f>IF(BIODATA_SISWA!C247="","",BIODATA_SISWA!C247)</f>
        <v/>
      </c>
      <c r="D246" s="191" t="str">
        <f>IF(BIODATA_SISWA!L247="","",BIODATA_SISWA!L247)</f>
        <v/>
      </c>
      <c r="E246" s="199"/>
      <c r="F246" s="199"/>
      <c r="G246" s="199"/>
      <c r="H246" s="199"/>
      <c r="I246" s="199"/>
      <c r="J246" s="199"/>
      <c r="K246" s="193" t="str">
        <f t="shared" si="57"/>
        <v/>
      </c>
      <c r="L246" s="199"/>
      <c r="M246" s="199"/>
      <c r="N246" s="199"/>
      <c r="O246" s="199"/>
      <c r="P246" s="199"/>
      <c r="Q246" s="199"/>
      <c r="R246" s="193" t="str">
        <f t="shared" si="58"/>
        <v/>
      </c>
      <c r="S246" s="199"/>
      <c r="T246" s="199"/>
      <c r="U246" s="199"/>
      <c r="V246" s="199"/>
      <c r="W246" s="199"/>
      <c r="X246" s="199"/>
      <c r="Y246" s="193" t="str">
        <f t="shared" si="59"/>
        <v/>
      </c>
      <c r="Z246" s="199"/>
      <c r="AA246" s="199"/>
      <c r="AB246" s="199"/>
      <c r="AC246" s="199"/>
      <c r="AD246" s="199"/>
      <c r="AE246" s="199"/>
      <c r="AF246" s="193" t="str">
        <f t="shared" si="60"/>
        <v/>
      </c>
      <c r="AG246" s="199"/>
      <c r="AH246" s="199"/>
      <c r="AI246" s="199"/>
      <c r="AJ246" s="199"/>
      <c r="AK246" s="199"/>
      <c r="AL246" s="199"/>
      <c r="AM246" s="193" t="str">
        <f t="shared" si="61"/>
        <v/>
      </c>
      <c r="AN246" s="199"/>
      <c r="AO246" s="199"/>
      <c r="AP246" s="199"/>
      <c r="AQ246" s="199"/>
      <c r="AR246" s="199"/>
      <c r="AS246" s="199"/>
      <c r="AT246" s="193" t="str">
        <f t="shared" si="62"/>
        <v/>
      </c>
      <c r="AU246" s="199"/>
      <c r="AV246" s="199"/>
      <c r="AW246" s="199"/>
      <c r="AX246" s="199"/>
      <c r="AY246" s="199"/>
      <c r="AZ246" s="199"/>
      <c r="BA246" s="193" t="str">
        <f t="shared" si="63"/>
        <v/>
      </c>
      <c r="BB246" s="199"/>
      <c r="BC246" s="199"/>
      <c r="BD246" s="199"/>
      <c r="BE246" s="199"/>
      <c r="BF246" s="199"/>
      <c r="BG246" s="199"/>
      <c r="BH246" s="193" t="str">
        <f t="shared" si="64"/>
        <v/>
      </c>
      <c r="BI246" s="199"/>
      <c r="BJ246" s="199"/>
      <c r="BK246" s="199"/>
      <c r="BL246" s="199"/>
      <c r="BM246" s="199"/>
      <c r="BN246" s="199"/>
      <c r="BO246" s="193" t="str">
        <f t="shared" si="65"/>
        <v/>
      </c>
      <c r="BP246" s="199"/>
      <c r="BQ246" s="199"/>
      <c r="BR246" s="199"/>
      <c r="BS246" s="199"/>
      <c r="BT246" s="199"/>
      <c r="BU246" s="199"/>
      <c r="BV246" s="193" t="str">
        <f t="shared" si="66"/>
        <v/>
      </c>
      <c r="BW246" s="199"/>
      <c r="BX246" s="199"/>
      <c r="BY246" s="199"/>
      <c r="BZ246" s="199"/>
      <c r="CA246" s="199"/>
      <c r="CB246" s="199"/>
      <c r="CC246" s="193" t="str">
        <f t="shared" si="67"/>
        <v/>
      </c>
      <c r="CD246" s="199"/>
      <c r="CE246" s="199"/>
      <c r="CF246" s="199"/>
      <c r="CG246" s="199"/>
      <c r="CH246" s="199"/>
      <c r="CI246" s="199"/>
      <c r="CJ246" s="193" t="str">
        <f t="shared" si="68"/>
        <v/>
      </c>
      <c r="CK246" s="199"/>
      <c r="CL246" s="199"/>
      <c r="CM246" s="199"/>
      <c r="CN246" s="199"/>
      <c r="CO246" s="199"/>
      <c r="CP246" s="199"/>
      <c r="CQ246" s="193" t="str">
        <f t="shared" si="69"/>
        <v/>
      </c>
      <c r="CR246" s="199"/>
      <c r="CS246" s="199"/>
      <c r="CT246" s="199"/>
      <c r="CU246" s="199"/>
      <c r="CV246" s="199"/>
      <c r="CW246" s="199"/>
      <c r="CX246" s="193" t="str">
        <f t="shared" si="70"/>
        <v/>
      </c>
      <c r="CY246" s="199"/>
      <c r="CZ246" s="199"/>
      <c r="DA246" s="199"/>
      <c r="DB246" s="199"/>
      <c r="DC246" s="199"/>
      <c r="DD246" s="199"/>
      <c r="DE246" s="193" t="str">
        <f t="shared" si="71"/>
        <v/>
      </c>
      <c r="DF246" s="199"/>
      <c r="DG246" s="199"/>
      <c r="DH246" s="199"/>
      <c r="DI246" s="199"/>
      <c r="DJ246" s="199"/>
      <c r="DK246" s="199"/>
      <c r="DL246" s="193" t="str">
        <f t="shared" si="72"/>
        <v/>
      </c>
      <c r="DM246" s="199"/>
      <c r="DN246" s="199"/>
      <c r="DO246" s="199"/>
      <c r="DP246" s="199"/>
      <c r="DQ246" s="199"/>
      <c r="DR246" s="199"/>
      <c r="DS246" s="193" t="str">
        <f t="shared" si="73"/>
        <v/>
      </c>
      <c r="DT246" s="194" t="str">
        <f t="shared" si="74"/>
        <v/>
      </c>
      <c r="DU246" s="195" t="str">
        <f t="shared" si="75"/>
        <v/>
      </c>
      <c r="DV246" s="196" t="str">
        <f>IF(OR(C246="",E246=""),"",RANK(DT246,$DT$9:$DT$408)+COUNTIF(DT$9:DT246,DT246)-1)</f>
        <v/>
      </c>
      <c r="DW246" s="173"/>
    </row>
    <row r="247" spans="1:127" ht="20.100000000000001" customHeight="1">
      <c r="A247" s="173"/>
      <c r="B247" s="190" t="str">
        <f>BIODATA_SISWA!B248</f>
        <v/>
      </c>
      <c r="C247" s="191" t="str">
        <f>IF(BIODATA_SISWA!C248="","",BIODATA_SISWA!C248)</f>
        <v/>
      </c>
      <c r="D247" s="191" t="str">
        <f>IF(BIODATA_SISWA!L248="","",BIODATA_SISWA!L248)</f>
        <v/>
      </c>
      <c r="E247" s="199"/>
      <c r="F247" s="199"/>
      <c r="G247" s="199"/>
      <c r="H247" s="199"/>
      <c r="I247" s="199"/>
      <c r="J247" s="199"/>
      <c r="K247" s="193" t="str">
        <f t="shared" si="57"/>
        <v/>
      </c>
      <c r="L247" s="199"/>
      <c r="M247" s="199"/>
      <c r="N247" s="199"/>
      <c r="O247" s="199"/>
      <c r="P247" s="199"/>
      <c r="Q247" s="199"/>
      <c r="R247" s="193" t="str">
        <f t="shared" si="58"/>
        <v/>
      </c>
      <c r="S247" s="199"/>
      <c r="T247" s="199"/>
      <c r="U247" s="199"/>
      <c r="V247" s="199"/>
      <c r="W247" s="199"/>
      <c r="X247" s="199"/>
      <c r="Y247" s="193" t="str">
        <f t="shared" si="59"/>
        <v/>
      </c>
      <c r="Z247" s="199"/>
      <c r="AA247" s="199"/>
      <c r="AB247" s="199"/>
      <c r="AC247" s="199"/>
      <c r="AD247" s="199"/>
      <c r="AE247" s="199"/>
      <c r="AF247" s="193" t="str">
        <f t="shared" si="60"/>
        <v/>
      </c>
      <c r="AG247" s="199"/>
      <c r="AH247" s="199"/>
      <c r="AI247" s="199"/>
      <c r="AJ247" s="199"/>
      <c r="AK247" s="199"/>
      <c r="AL247" s="199"/>
      <c r="AM247" s="193" t="str">
        <f t="shared" si="61"/>
        <v/>
      </c>
      <c r="AN247" s="199"/>
      <c r="AO247" s="199"/>
      <c r="AP247" s="199"/>
      <c r="AQ247" s="199"/>
      <c r="AR247" s="199"/>
      <c r="AS247" s="199"/>
      <c r="AT247" s="193" t="str">
        <f t="shared" si="62"/>
        <v/>
      </c>
      <c r="AU247" s="199"/>
      <c r="AV247" s="199"/>
      <c r="AW247" s="199"/>
      <c r="AX247" s="199"/>
      <c r="AY247" s="199"/>
      <c r="AZ247" s="199"/>
      <c r="BA247" s="193" t="str">
        <f t="shared" si="63"/>
        <v/>
      </c>
      <c r="BB247" s="199"/>
      <c r="BC247" s="199"/>
      <c r="BD247" s="199"/>
      <c r="BE247" s="199"/>
      <c r="BF247" s="199"/>
      <c r="BG247" s="199"/>
      <c r="BH247" s="193" t="str">
        <f t="shared" si="64"/>
        <v/>
      </c>
      <c r="BI247" s="199"/>
      <c r="BJ247" s="199"/>
      <c r="BK247" s="199"/>
      <c r="BL247" s="199"/>
      <c r="BM247" s="199"/>
      <c r="BN247" s="199"/>
      <c r="BO247" s="193" t="str">
        <f t="shared" si="65"/>
        <v/>
      </c>
      <c r="BP247" s="199"/>
      <c r="BQ247" s="199"/>
      <c r="BR247" s="199"/>
      <c r="BS247" s="199"/>
      <c r="BT247" s="199"/>
      <c r="BU247" s="199"/>
      <c r="BV247" s="193" t="str">
        <f t="shared" si="66"/>
        <v/>
      </c>
      <c r="BW247" s="199"/>
      <c r="BX247" s="199"/>
      <c r="BY247" s="199"/>
      <c r="BZ247" s="199"/>
      <c r="CA247" s="199"/>
      <c r="CB247" s="199"/>
      <c r="CC247" s="193" t="str">
        <f t="shared" si="67"/>
        <v/>
      </c>
      <c r="CD247" s="199"/>
      <c r="CE247" s="199"/>
      <c r="CF247" s="199"/>
      <c r="CG247" s="199"/>
      <c r="CH247" s="199"/>
      <c r="CI247" s="199"/>
      <c r="CJ247" s="193" t="str">
        <f t="shared" si="68"/>
        <v/>
      </c>
      <c r="CK247" s="199"/>
      <c r="CL247" s="199"/>
      <c r="CM247" s="199"/>
      <c r="CN247" s="199"/>
      <c r="CO247" s="199"/>
      <c r="CP247" s="199"/>
      <c r="CQ247" s="193" t="str">
        <f t="shared" si="69"/>
        <v/>
      </c>
      <c r="CR247" s="199"/>
      <c r="CS247" s="199"/>
      <c r="CT247" s="199"/>
      <c r="CU247" s="199"/>
      <c r="CV247" s="199"/>
      <c r="CW247" s="199"/>
      <c r="CX247" s="193" t="str">
        <f t="shared" si="70"/>
        <v/>
      </c>
      <c r="CY247" s="199"/>
      <c r="CZ247" s="199"/>
      <c r="DA247" s="199"/>
      <c r="DB247" s="199"/>
      <c r="DC247" s="199"/>
      <c r="DD247" s="199"/>
      <c r="DE247" s="193" t="str">
        <f t="shared" si="71"/>
        <v/>
      </c>
      <c r="DF247" s="199"/>
      <c r="DG247" s="199"/>
      <c r="DH247" s="199"/>
      <c r="DI247" s="199"/>
      <c r="DJ247" s="199"/>
      <c r="DK247" s="199"/>
      <c r="DL247" s="193" t="str">
        <f t="shared" si="72"/>
        <v/>
      </c>
      <c r="DM247" s="199"/>
      <c r="DN247" s="199"/>
      <c r="DO247" s="199"/>
      <c r="DP247" s="199"/>
      <c r="DQ247" s="199"/>
      <c r="DR247" s="199"/>
      <c r="DS247" s="193" t="str">
        <f t="shared" si="73"/>
        <v/>
      </c>
      <c r="DT247" s="194" t="str">
        <f t="shared" si="74"/>
        <v/>
      </c>
      <c r="DU247" s="195" t="str">
        <f t="shared" si="75"/>
        <v/>
      </c>
      <c r="DV247" s="196" t="str">
        <f>IF(OR(C247="",E247=""),"",RANK(DT247,$DT$9:$DT$408)+COUNTIF(DT$9:DT247,DT247)-1)</f>
        <v/>
      </c>
      <c r="DW247" s="173"/>
    </row>
    <row r="248" spans="1:127" ht="20.100000000000001" customHeight="1">
      <c r="A248" s="173"/>
      <c r="B248" s="190" t="str">
        <f>BIODATA_SISWA!B249</f>
        <v/>
      </c>
      <c r="C248" s="191" t="str">
        <f>IF(BIODATA_SISWA!C249="","",BIODATA_SISWA!C249)</f>
        <v/>
      </c>
      <c r="D248" s="191" t="str">
        <f>IF(BIODATA_SISWA!L249="","",BIODATA_SISWA!L249)</f>
        <v/>
      </c>
      <c r="E248" s="199"/>
      <c r="F248" s="199"/>
      <c r="G248" s="199"/>
      <c r="H248" s="199"/>
      <c r="I248" s="199"/>
      <c r="J248" s="199"/>
      <c r="K248" s="193" t="str">
        <f t="shared" si="57"/>
        <v/>
      </c>
      <c r="L248" s="199"/>
      <c r="M248" s="199"/>
      <c r="N248" s="199"/>
      <c r="O248" s="199"/>
      <c r="P248" s="199"/>
      <c r="Q248" s="199"/>
      <c r="R248" s="193" t="str">
        <f t="shared" si="58"/>
        <v/>
      </c>
      <c r="S248" s="199"/>
      <c r="T248" s="199"/>
      <c r="U248" s="199"/>
      <c r="V248" s="199"/>
      <c r="W248" s="199"/>
      <c r="X248" s="199"/>
      <c r="Y248" s="193" t="str">
        <f t="shared" si="59"/>
        <v/>
      </c>
      <c r="Z248" s="199"/>
      <c r="AA248" s="199"/>
      <c r="AB248" s="199"/>
      <c r="AC248" s="199"/>
      <c r="AD248" s="199"/>
      <c r="AE248" s="199"/>
      <c r="AF248" s="193" t="str">
        <f t="shared" si="60"/>
        <v/>
      </c>
      <c r="AG248" s="199"/>
      <c r="AH248" s="199"/>
      <c r="AI248" s="199"/>
      <c r="AJ248" s="199"/>
      <c r="AK248" s="199"/>
      <c r="AL248" s="199"/>
      <c r="AM248" s="193" t="str">
        <f t="shared" si="61"/>
        <v/>
      </c>
      <c r="AN248" s="199"/>
      <c r="AO248" s="199"/>
      <c r="AP248" s="199"/>
      <c r="AQ248" s="199"/>
      <c r="AR248" s="199"/>
      <c r="AS248" s="199"/>
      <c r="AT248" s="193" t="str">
        <f t="shared" si="62"/>
        <v/>
      </c>
      <c r="AU248" s="199"/>
      <c r="AV248" s="199"/>
      <c r="AW248" s="199"/>
      <c r="AX248" s="199"/>
      <c r="AY248" s="199"/>
      <c r="AZ248" s="199"/>
      <c r="BA248" s="193" t="str">
        <f t="shared" si="63"/>
        <v/>
      </c>
      <c r="BB248" s="199"/>
      <c r="BC248" s="199"/>
      <c r="BD248" s="199"/>
      <c r="BE248" s="199"/>
      <c r="BF248" s="199"/>
      <c r="BG248" s="199"/>
      <c r="BH248" s="193" t="str">
        <f t="shared" si="64"/>
        <v/>
      </c>
      <c r="BI248" s="199"/>
      <c r="BJ248" s="199"/>
      <c r="BK248" s="199"/>
      <c r="BL248" s="199"/>
      <c r="BM248" s="199"/>
      <c r="BN248" s="199"/>
      <c r="BO248" s="193" t="str">
        <f t="shared" si="65"/>
        <v/>
      </c>
      <c r="BP248" s="199"/>
      <c r="BQ248" s="199"/>
      <c r="BR248" s="199"/>
      <c r="BS248" s="199"/>
      <c r="BT248" s="199"/>
      <c r="BU248" s="199"/>
      <c r="BV248" s="193" t="str">
        <f t="shared" si="66"/>
        <v/>
      </c>
      <c r="BW248" s="199"/>
      <c r="BX248" s="199"/>
      <c r="BY248" s="199"/>
      <c r="BZ248" s="199"/>
      <c r="CA248" s="199"/>
      <c r="CB248" s="199"/>
      <c r="CC248" s="193" t="str">
        <f t="shared" si="67"/>
        <v/>
      </c>
      <c r="CD248" s="199"/>
      <c r="CE248" s="199"/>
      <c r="CF248" s="199"/>
      <c r="CG248" s="199"/>
      <c r="CH248" s="199"/>
      <c r="CI248" s="199"/>
      <c r="CJ248" s="193" t="str">
        <f t="shared" si="68"/>
        <v/>
      </c>
      <c r="CK248" s="199"/>
      <c r="CL248" s="199"/>
      <c r="CM248" s="199"/>
      <c r="CN248" s="199"/>
      <c r="CO248" s="199"/>
      <c r="CP248" s="199"/>
      <c r="CQ248" s="193" t="str">
        <f t="shared" si="69"/>
        <v/>
      </c>
      <c r="CR248" s="199"/>
      <c r="CS248" s="199"/>
      <c r="CT248" s="199"/>
      <c r="CU248" s="199"/>
      <c r="CV248" s="199"/>
      <c r="CW248" s="199"/>
      <c r="CX248" s="193" t="str">
        <f t="shared" si="70"/>
        <v/>
      </c>
      <c r="CY248" s="199"/>
      <c r="CZ248" s="199"/>
      <c r="DA248" s="199"/>
      <c r="DB248" s="199"/>
      <c r="DC248" s="199"/>
      <c r="DD248" s="199"/>
      <c r="DE248" s="193" t="str">
        <f t="shared" si="71"/>
        <v/>
      </c>
      <c r="DF248" s="199"/>
      <c r="DG248" s="199"/>
      <c r="DH248" s="199"/>
      <c r="DI248" s="199"/>
      <c r="DJ248" s="199"/>
      <c r="DK248" s="199"/>
      <c r="DL248" s="193" t="str">
        <f t="shared" si="72"/>
        <v/>
      </c>
      <c r="DM248" s="199"/>
      <c r="DN248" s="199"/>
      <c r="DO248" s="199"/>
      <c r="DP248" s="199"/>
      <c r="DQ248" s="199"/>
      <c r="DR248" s="199"/>
      <c r="DS248" s="193" t="str">
        <f t="shared" si="73"/>
        <v/>
      </c>
      <c r="DT248" s="194" t="str">
        <f t="shared" si="74"/>
        <v/>
      </c>
      <c r="DU248" s="195" t="str">
        <f t="shared" si="75"/>
        <v/>
      </c>
      <c r="DV248" s="196" t="str">
        <f>IF(OR(C248="",E248=""),"",RANK(DT248,$DT$9:$DT$408)+COUNTIF(DT$9:DT248,DT248)-1)</f>
        <v/>
      </c>
      <c r="DW248" s="173"/>
    </row>
    <row r="249" spans="1:127" ht="20.100000000000001" customHeight="1">
      <c r="A249" s="173"/>
      <c r="B249" s="190" t="str">
        <f>BIODATA_SISWA!B250</f>
        <v/>
      </c>
      <c r="C249" s="191" t="str">
        <f>IF(BIODATA_SISWA!C250="","",BIODATA_SISWA!C250)</f>
        <v/>
      </c>
      <c r="D249" s="191" t="str">
        <f>IF(BIODATA_SISWA!L250="","",BIODATA_SISWA!L250)</f>
        <v/>
      </c>
      <c r="E249" s="199"/>
      <c r="F249" s="199"/>
      <c r="G249" s="199"/>
      <c r="H249" s="199"/>
      <c r="I249" s="199"/>
      <c r="J249" s="199"/>
      <c r="K249" s="193" t="str">
        <f t="shared" si="57"/>
        <v/>
      </c>
      <c r="L249" s="199"/>
      <c r="M249" s="199"/>
      <c r="N249" s="199"/>
      <c r="O249" s="199"/>
      <c r="P249" s="199"/>
      <c r="Q249" s="199"/>
      <c r="R249" s="193" t="str">
        <f t="shared" si="58"/>
        <v/>
      </c>
      <c r="S249" s="199"/>
      <c r="T249" s="199"/>
      <c r="U249" s="199"/>
      <c r="V249" s="199"/>
      <c r="W249" s="199"/>
      <c r="X249" s="199"/>
      <c r="Y249" s="193" t="str">
        <f t="shared" si="59"/>
        <v/>
      </c>
      <c r="Z249" s="199"/>
      <c r="AA249" s="199"/>
      <c r="AB249" s="199"/>
      <c r="AC249" s="199"/>
      <c r="AD249" s="199"/>
      <c r="AE249" s="199"/>
      <c r="AF249" s="193" t="str">
        <f t="shared" si="60"/>
        <v/>
      </c>
      <c r="AG249" s="199"/>
      <c r="AH249" s="199"/>
      <c r="AI249" s="199"/>
      <c r="AJ249" s="199"/>
      <c r="AK249" s="199"/>
      <c r="AL249" s="199"/>
      <c r="AM249" s="193" t="str">
        <f t="shared" si="61"/>
        <v/>
      </c>
      <c r="AN249" s="199"/>
      <c r="AO249" s="199"/>
      <c r="AP249" s="199"/>
      <c r="AQ249" s="199"/>
      <c r="AR249" s="199"/>
      <c r="AS249" s="199"/>
      <c r="AT249" s="193" t="str">
        <f t="shared" si="62"/>
        <v/>
      </c>
      <c r="AU249" s="199"/>
      <c r="AV249" s="199"/>
      <c r="AW249" s="199"/>
      <c r="AX249" s="199"/>
      <c r="AY249" s="199"/>
      <c r="AZ249" s="199"/>
      <c r="BA249" s="193" t="str">
        <f t="shared" si="63"/>
        <v/>
      </c>
      <c r="BB249" s="199"/>
      <c r="BC249" s="199"/>
      <c r="BD249" s="199"/>
      <c r="BE249" s="199"/>
      <c r="BF249" s="199"/>
      <c r="BG249" s="199"/>
      <c r="BH249" s="193" t="str">
        <f t="shared" si="64"/>
        <v/>
      </c>
      <c r="BI249" s="199"/>
      <c r="BJ249" s="199"/>
      <c r="BK249" s="199"/>
      <c r="BL249" s="199"/>
      <c r="BM249" s="199"/>
      <c r="BN249" s="199"/>
      <c r="BO249" s="193" t="str">
        <f t="shared" si="65"/>
        <v/>
      </c>
      <c r="BP249" s="199"/>
      <c r="BQ249" s="199"/>
      <c r="BR249" s="199"/>
      <c r="BS249" s="199"/>
      <c r="BT249" s="199"/>
      <c r="BU249" s="199"/>
      <c r="BV249" s="193" t="str">
        <f t="shared" si="66"/>
        <v/>
      </c>
      <c r="BW249" s="199"/>
      <c r="BX249" s="199"/>
      <c r="BY249" s="199"/>
      <c r="BZ249" s="199"/>
      <c r="CA249" s="199"/>
      <c r="CB249" s="199"/>
      <c r="CC249" s="193" t="str">
        <f t="shared" si="67"/>
        <v/>
      </c>
      <c r="CD249" s="199"/>
      <c r="CE249" s="199"/>
      <c r="CF249" s="199"/>
      <c r="CG249" s="199"/>
      <c r="CH249" s="199"/>
      <c r="CI249" s="199"/>
      <c r="CJ249" s="193" t="str">
        <f t="shared" si="68"/>
        <v/>
      </c>
      <c r="CK249" s="199"/>
      <c r="CL249" s="199"/>
      <c r="CM249" s="199"/>
      <c r="CN249" s="199"/>
      <c r="CO249" s="199"/>
      <c r="CP249" s="199"/>
      <c r="CQ249" s="193" t="str">
        <f t="shared" si="69"/>
        <v/>
      </c>
      <c r="CR249" s="199"/>
      <c r="CS249" s="199"/>
      <c r="CT249" s="199"/>
      <c r="CU249" s="199"/>
      <c r="CV249" s="199"/>
      <c r="CW249" s="199"/>
      <c r="CX249" s="193" t="str">
        <f t="shared" si="70"/>
        <v/>
      </c>
      <c r="CY249" s="199"/>
      <c r="CZ249" s="199"/>
      <c r="DA249" s="199"/>
      <c r="DB249" s="199"/>
      <c r="DC249" s="199"/>
      <c r="DD249" s="199"/>
      <c r="DE249" s="193" t="str">
        <f t="shared" si="71"/>
        <v/>
      </c>
      <c r="DF249" s="199"/>
      <c r="DG249" s="199"/>
      <c r="DH249" s="199"/>
      <c r="DI249" s="199"/>
      <c r="DJ249" s="199"/>
      <c r="DK249" s="199"/>
      <c r="DL249" s="193" t="str">
        <f t="shared" si="72"/>
        <v/>
      </c>
      <c r="DM249" s="199"/>
      <c r="DN249" s="199"/>
      <c r="DO249" s="199"/>
      <c r="DP249" s="199"/>
      <c r="DQ249" s="199"/>
      <c r="DR249" s="199"/>
      <c r="DS249" s="193" t="str">
        <f t="shared" si="73"/>
        <v/>
      </c>
      <c r="DT249" s="194" t="str">
        <f t="shared" si="74"/>
        <v/>
      </c>
      <c r="DU249" s="195" t="str">
        <f t="shared" si="75"/>
        <v/>
      </c>
      <c r="DV249" s="196" t="str">
        <f>IF(OR(C249="",E249=""),"",RANK(DT249,$DT$9:$DT$408)+COUNTIF(DT$9:DT249,DT249)-1)</f>
        <v/>
      </c>
      <c r="DW249" s="173"/>
    </row>
    <row r="250" spans="1:127" ht="20.100000000000001" customHeight="1">
      <c r="A250" s="173"/>
      <c r="B250" s="190" t="str">
        <f>BIODATA_SISWA!B251</f>
        <v/>
      </c>
      <c r="C250" s="191" t="str">
        <f>IF(BIODATA_SISWA!C251="","",BIODATA_SISWA!C251)</f>
        <v/>
      </c>
      <c r="D250" s="191" t="str">
        <f>IF(BIODATA_SISWA!L251="","",BIODATA_SISWA!L251)</f>
        <v/>
      </c>
      <c r="E250" s="199"/>
      <c r="F250" s="199"/>
      <c r="G250" s="199"/>
      <c r="H250" s="199"/>
      <c r="I250" s="199"/>
      <c r="J250" s="199"/>
      <c r="K250" s="193" t="str">
        <f t="shared" si="57"/>
        <v/>
      </c>
      <c r="L250" s="199"/>
      <c r="M250" s="199"/>
      <c r="N250" s="199"/>
      <c r="O250" s="199"/>
      <c r="P250" s="199"/>
      <c r="Q250" s="199"/>
      <c r="R250" s="193" t="str">
        <f t="shared" si="58"/>
        <v/>
      </c>
      <c r="S250" s="199"/>
      <c r="T250" s="199"/>
      <c r="U250" s="199"/>
      <c r="V250" s="199"/>
      <c r="W250" s="199"/>
      <c r="X250" s="199"/>
      <c r="Y250" s="193" t="str">
        <f t="shared" si="59"/>
        <v/>
      </c>
      <c r="Z250" s="199"/>
      <c r="AA250" s="199"/>
      <c r="AB250" s="199"/>
      <c r="AC250" s="199"/>
      <c r="AD250" s="199"/>
      <c r="AE250" s="199"/>
      <c r="AF250" s="193" t="str">
        <f t="shared" si="60"/>
        <v/>
      </c>
      <c r="AG250" s="199"/>
      <c r="AH250" s="199"/>
      <c r="AI250" s="199"/>
      <c r="AJ250" s="199"/>
      <c r="AK250" s="199"/>
      <c r="AL250" s="199"/>
      <c r="AM250" s="193" t="str">
        <f t="shared" si="61"/>
        <v/>
      </c>
      <c r="AN250" s="199"/>
      <c r="AO250" s="199"/>
      <c r="AP250" s="199"/>
      <c r="AQ250" s="199"/>
      <c r="AR250" s="199"/>
      <c r="AS250" s="199"/>
      <c r="AT250" s="193" t="str">
        <f t="shared" si="62"/>
        <v/>
      </c>
      <c r="AU250" s="199"/>
      <c r="AV250" s="199"/>
      <c r="AW250" s="199"/>
      <c r="AX250" s="199"/>
      <c r="AY250" s="199"/>
      <c r="AZ250" s="199"/>
      <c r="BA250" s="193" t="str">
        <f t="shared" si="63"/>
        <v/>
      </c>
      <c r="BB250" s="199"/>
      <c r="BC250" s="199"/>
      <c r="BD250" s="199"/>
      <c r="BE250" s="199"/>
      <c r="BF250" s="199"/>
      <c r="BG250" s="199"/>
      <c r="BH250" s="193" t="str">
        <f t="shared" si="64"/>
        <v/>
      </c>
      <c r="BI250" s="199"/>
      <c r="BJ250" s="199"/>
      <c r="BK250" s="199"/>
      <c r="BL250" s="199"/>
      <c r="BM250" s="199"/>
      <c r="BN250" s="199"/>
      <c r="BO250" s="193" t="str">
        <f t="shared" si="65"/>
        <v/>
      </c>
      <c r="BP250" s="199"/>
      <c r="BQ250" s="199"/>
      <c r="BR250" s="199"/>
      <c r="BS250" s="199"/>
      <c r="BT250" s="199"/>
      <c r="BU250" s="199"/>
      <c r="BV250" s="193" t="str">
        <f t="shared" si="66"/>
        <v/>
      </c>
      <c r="BW250" s="199"/>
      <c r="BX250" s="199"/>
      <c r="BY250" s="199"/>
      <c r="BZ250" s="199"/>
      <c r="CA250" s="199"/>
      <c r="CB250" s="199"/>
      <c r="CC250" s="193" t="str">
        <f t="shared" si="67"/>
        <v/>
      </c>
      <c r="CD250" s="199"/>
      <c r="CE250" s="199"/>
      <c r="CF250" s="199"/>
      <c r="CG250" s="199"/>
      <c r="CH250" s="199"/>
      <c r="CI250" s="199"/>
      <c r="CJ250" s="193" t="str">
        <f t="shared" si="68"/>
        <v/>
      </c>
      <c r="CK250" s="199"/>
      <c r="CL250" s="199"/>
      <c r="CM250" s="199"/>
      <c r="CN250" s="199"/>
      <c r="CO250" s="199"/>
      <c r="CP250" s="199"/>
      <c r="CQ250" s="193" t="str">
        <f t="shared" si="69"/>
        <v/>
      </c>
      <c r="CR250" s="199"/>
      <c r="CS250" s="199"/>
      <c r="CT250" s="199"/>
      <c r="CU250" s="199"/>
      <c r="CV250" s="199"/>
      <c r="CW250" s="199"/>
      <c r="CX250" s="193" t="str">
        <f t="shared" si="70"/>
        <v/>
      </c>
      <c r="CY250" s="199"/>
      <c r="CZ250" s="199"/>
      <c r="DA250" s="199"/>
      <c r="DB250" s="199"/>
      <c r="DC250" s="199"/>
      <c r="DD250" s="199"/>
      <c r="DE250" s="193" t="str">
        <f t="shared" si="71"/>
        <v/>
      </c>
      <c r="DF250" s="199"/>
      <c r="DG250" s="199"/>
      <c r="DH250" s="199"/>
      <c r="DI250" s="199"/>
      <c r="DJ250" s="199"/>
      <c r="DK250" s="199"/>
      <c r="DL250" s="193" t="str">
        <f t="shared" si="72"/>
        <v/>
      </c>
      <c r="DM250" s="199"/>
      <c r="DN250" s="199"/>
      <c r="DO250" s="199"/>
      <c r="DP250" s="199"/>
      <c r="DQ250" s="199"/>
      <c r="DR250" s="199"/>
      <c r="DS250" s="193" t="str">
        <f t="shared" si="73"/>
        <v/>
      </c>
      <c r="DT250" s="194" t="str">
        <f t="shared" si="74"/>
        <v/>
      </c>
      <c r="DU250" s="195" t="str">
        <f t="shared" si="75"/>
        <v/>
      </c>
      <c r="DV250" s="196" t="str">
        <f>IF(OR(C250="",E250=""),"",RANK(DT250,$DT$9:$DT$408)+COUNTIF(DT$9:DT250,DT250)-1)</f>
        <v/>
      </c>
      <c r="DW250" s="173"/>
    </row>
    <row r="251" spans="1:127" ht="20.100000000000001" customHeight="1">
      <c r="A251" s="173"/>
      <c r="B251" s="190" t="str">
        <f>BIODATA_SISWA!B252</f>
        <v/>
      </c>
      <c r="C251" s="191" t="str">
        <f>IF(BIODATA_SISWA!C252="","",BIODATA_SISWA!C252)</f>
        <v/>
      </c>
      <c r="D251" s="191" t="str">
        <f>IF(BIODATA_SISWA!L252="","",BIODATA_SISWA!L252)</f>
        <v/>
      </c>
      <c r="E251" s="199"/>
      <c r="F251" s="199"/>
      <c r="G251" s="199"/>
      <c r="H251" s="199"/>
      <c r="I251" s="199"/>
      <c r="J251" s="199"/>
      <c r="K251" s="193" t="str">
        <f t="shared" si="57"/>
        <v/>
      </c>
      <c r="L251" s="199"/>
      <c r="M251" s="199"/>
      <c r="N251" s="199"/>
      <c r="O251" s="199"/>
      <c r="P251" s="199"/>
      <c r="Q251" s="199"/>
      <c r="R251" s="193" t="str">
        <f t="shared" si="58"/>
        <v/>
      </c>
      <c r="S251" s="199"/>
      <c r="T251" s="199"/>
      <c r="U251" s="199"/>
      <c r="V251" s="199"/>
      <c r="W251" s="199"/>
      <c r="X251" s="199"/>
      <c r="Y251" s="193" t="str">
        <f t="shared" si="59"/>
        <v/>
      </c>
      <c r="Z251" s="199"/>
      <c r="AA251" s="199"/>
      <c r="AB251" s="199"/>
      <c r="AC251" s="199"/>
      <c r="AD251" s="199"/>
      <c r="AE251" s="199"/>
      <c r="AF251" s="193" t="str">
        <f t="shared" si="60"/>
        <v/>
      </c>
      <c r="AG251" s="199"/>
      <c r="AH251" s="199"/>
      <c r="AI251" s="199"/>
      <c r="AJ251" s="199"/>
      <c r="AK251" s="199"/>
      <c r="AL251" s="199"/>
      <c r="AM251" s="193" t="str">
        <f t="shared" si="61"/>
        <v/>
      </c>
      <c r="AN251" s="199"/>
      <c r="AO251" s="199"/>
      <c r="AP251" s="199"/>
      <c r="AQ251" s="199"/>
      <c r="AR251" s="199"/>
      <c r="AS251" s="199"/>
      <c r="AT251" s="193" t="str">
        <f t="shared" si="62"/>
        <v/>
      </c>
      <c r="AU251" s="199"/>
      <c r="AV251" s="199"/>
      <c r="AW251" s="199"/>
      <c r="AX251" s="199"/>
      <c r="AY251" s="199"/>
      <c r="AZ251" s="199"/>
      <c r="BA251" s="193" t="str">
        <f t="shared" si="63"/>
        <v/>
      </c>
      <c r="BB251" s="199"/>
      <c r="BC251" s="199"/>
      <c r="BD251" s="199"/>
      <c r="BE251" s="199"/>
      <c r="BF251" s="199"/>
      <c r="BG251" s="199"/>
      <c r="BH251" s="193" t="str">
        <f t="shared" si="64"/>
        <v/>
      </c>
      <c r="BI251" s="199"/>
      <c r="BJ251" s="199"/>
      <c r="BK251" s="199"/>
      <c r="BL251" s="199"/>
      <c r="BM251" s="199"/>
      <c r="BN251" s="199"/>
      <c r="BO251" s="193" t="str">
        <f t="shared" si="65"/>
        <v/>
      </c>
      <c r="BP251" s="199"/>
      <c r="BQ251" s="199"/>
      <c r="BR251" s="199"/>
      <c r="BS251" s="199"/>
      <c r="BT251" s="199"/>
      <c r="BU251" s="199"/>
      <c r="BV251" s="193" t="str">
        <f t="shared" si="66"/>
        <v/>
      </c>
      <c r="BW251" s="199"/>
      <c r="BX251" s="199"/>
      <c r="BY251" s="199"/>
      <c r="BZ251" s="199"/>
      <c r="CA251" s="199"/>
      <c r="CB251" s="199"/>
      <c r="CC251" s="193" t="str">
        <f t="shared" si="67"/>
        <v/>
      </c>
      <c r="CD251" s="199"/>
      <c r="CE251" s="199"/>
      <c r="CF251" s="199"/>
      <c r="CG251" s="199"/>
      <c r="CH251" s="199"/>
      <c r="CI251" s="199"/>
      <c r="CJ251" s="193" t="str">
        <f t="shared" si="68"/>
        <v/>
      </c>
      <c r="CK251" s="199"/>
      <c r="CL251" s="199"/>
      <c r="CM251" s="199"/>
      <c r="CN251" s="199"/>
      <c r="CO251" s="199"/>
      <c r="CP251" s="199"/>
      <c r="CQ251" s="193" t="str">
        <f t="shared" si="69"/>
        <v/>
      </c>
      <c r="CR251" s="199"/>
      <c r="CS251" s="199"/>
      <c r="CT251" s="199"/>
      <c r="CU251" s="199"/>
      <c r="CV251" s="199"/>
      <c r="CW251" s="199"/>
      <c r="CX251" s="193" t="str">
        <f t="shared" si="70"/>
        <v/>
      </c>
      <c r="CY251" s="199"/>
      <c r="CZ251" s="199"/>
      <c r="DA251" s="199"/>
      <c r="DB251" s="199"/>
      <c r="DC251" s="199"/>
      <c r="DD251" s="199"/>
      <c r="DE251" s="193" t="str">
        <f t="shared" si="71"/>
        <v/>
      </c>
      <c r="DF251" s="199"/>
      <c r="DG251" s="199"/>
      <c r="DH251" s="199"/>
      <c r="DI251" s="199"/>
      <c r="DJ251" s="199"/>
      <c r="DK251" s="199"/>
      <c r="DL251" s="193" t="str">
        <f t="shared" si="72"/>
        <v/>
      </c>
      <c r="DM251" s="199"/>
      <c r="DN251" s="199"/>
      <c r="DO251" s="199"/>
      <c r="DP251" s="199"/>
      <c r="DQ251" s="199"/>
      <c r="DR251" s="199"/>
      <c r="DS251" s="193" t="str">
        <f t="shared" si="73"/>
        <v/>
      </c>
      <c r="DT251" s="194" t="str">
        <f t="shared" si="74"/>
        <v/>
      </c>
      <c r="DU251" s="195" t="str">
        <f t="shared" si="75"/>
        <v/>
      </c>
      <c r="DV251" s="196" t="str">
        <f>IF(OR(C251="",E251=""),"",RANK(DT251,$DT$9:$DT$408)+COUNTIF(DT$9:DT251,DT251)-1)</f>
        <v/>
      </c>
      <c r="DW251" s="173"/>
    </row>
    <row r="252" spans="1:127" ht="20.100000000000001" customHeight="1">
      <c r="A252" s="173"/>
      <c r="B252" s="190" t="str">
        <f>BIODATA_SISWA!B253</f>
        <v/>
      </c>
      <c r="C252" s="191" t="str">
        <f>IF(BIODATA_SISWA!C253="","",BIODATA_SISWA!C253)</f>
        <v/>
      </c>
      <c r="D252" s="191" t="str">
        <f>IF(BIODATA_SISWA!L253="","",BIODATA_SISWA!L253)</f>
        <v/>
      </c>
      <c r="E252" s="199"/>
      <c r="F252" s="199"/>
      <c r="G252" s="199"/>
      <c r="H252" s="199"/>
      <c r="I252" s="199"/>
      <c r="J252" s="199"/>
      <c r="K252" s="193" t="str">
        <f t="shared" si="57"/>
        <v/>
      </c>
      <c r="L252" s="199"/>
      <c r="M252" s="199"/>
      <c r="N252" s="199"/>
      <c r="O252" s="199"/>
      <c r="P252" s="199"/>
      <c r="Q252" s="199"/>
      <c r="R252" s="193" t="str">
        <f t="shared" si="58"/>
        <v/>
      </c>
      <c r="S252" s="199"/>
      <c r="T252" s="199"/>
      <c r="U252" s="199"/>
      <c r="V252" s="199"/>
      <c r="W252" s="199"/>
      <c r="X252" s="199"/>
      <c r="Y252" s="193" t="str">
        <f t="shared" si="59"/>
        <v/>
      </c>
      <c r="Z252" s="199"/>
      <c r="AA252" s="199"/>
      <c r="AB252" s="199"/>
      <c r="AC252" s="199"/>
      <c r="AD252" s="199"/>
      <c r="AE252" s="199"/>
      <c r="AF252" s="193" t="str">
        <f t="shared" si="60"/>
        <v/>
      </c>
      <c r="AG252" s="199"/>
      <c r="AH252" s="199"/>
      <c r="AI252" s="199"/>
      <c r="AJ252" s="199"/>
      <c r="AK252" s="199"/>
      <c r="AL252" s="199"/>
      <c r="AM252" s="193" t="str">
        <f t="shared" si="61"/>
        <v/>
      </c>
      <c r="AN252" s="199"/>
      <c r="AO252" s="199"/>
      <c r="AP252" s="199"/>
      <c r="AQ252" s="199"/>
      <c r="AR252" s="199"/>
      <c r="AS252" s="199"/>
      <c r="AT252" s="193" t="str">
        <f t="shared" si="62"/>
        <v/>
      </c>
      <c r="AU252" s="199"/>
      <c r="AV252" s="199"/>
      <c r="AW252" s="199"/>
      <c r="AX252" s="199"/>
      <c r="AY252" s="199"/>
      <c r="AZ252" s="199"/>
      <c r="BA252" s="193" t="str">
        <f t="shared" si="63"/>
        <v/>
      </c>
      <c r="BB252" s="199"/>
      <c r="BC252" s="199"/>
      <c r="BD252" s="199"/>
      <c r="BE252" s="199"/>
      <c r="BF252" s="199"/>
      <c r="BG252" s="199"/>
      <c r="BH252" s="193" t="str">
        <f t="shared" si="64"/>
        <v/>
      </c>
      <c r="BI252" s="199"/>
      <c r="BJ252" s="199"/>
      <c r="BK252" s="199"/>
      <c r="BL252" s="199"/>
      <c r="BM252" s="199"/>
      <c r="BN252" s="199"/>
      <c r="BO252" s="193" t="str">
        <f t="shared" si="65"/>
        <v/>
      </c>
      <c r="BP252" s="199"/>
      <c r="BQ252" s="199"/>
      <c r="BR252" s="199"/>
      <c r="BS252" s="199"/>
      <c r="BT252" s="199"/>
      <c r="BU252" s="199"/>
      <c r="BV252" s="193" t="str">
        <f t="shared" si="66"/>
        <v/>
      </c>
      <c r="BW252" s="199"/>
      <c r="BX252" s="199"/>
      <c r="BY252" s="199"/>
      <c r="BZ252" s="199"/>
      <c r="CA252" s="199"/>
      <c r="CB252" s="199"/>
      <c r="CC252" s="193" t="str">
        <f t="shared" si="67"/>
        <v/>
      </c>
      <c r="CD252" s="199"/>
      <c r="CE252" s="199"/>
      <c r="CF252" s="199"/>
      <c r="CG252" s="199"/>
      <c r="CH252" s="199"/>
      <c r="CI252" s="199"/>
      <c r="CJ252" s="193" t="str">
        <f t="shared" si="68"/>
        <v/>
      </c>
      <c r="CK252" s="199"/>
      <c r="CL252" s="199"/>
      <c r="CM252" s="199"/>
      <c r="CN252" s="199"/>
      <c r="CO252" s="199"/>
      <c r="CP252" s="199"/>
      <c r="CQ252" s="193" t="str">
        <f t="shared" si="69"/>
        <v/>
      </c>
      <c r="CR252" s="199"/>
      <c r="CS252" s="199"/>
      <c r="CT252" s="199"/>
      <c r="CU252" s="199"/>
      <c r="CV252" s="199"/>
      <c r="CW252" s="199"/>
      <c r="CX252" s="193" t="str">
        <f t="shared" si="70"/>
        <v/>
      </c>
      <c r="CY252" s="199"/>
      <c r="CZ252" s="199"/>
      <c r="DA252" s="199"/>
      <c r="DB252" s="199"/>
      <c r="DC252" s="199"/>
      <c r="DD252" s="199"/>
      <c r="DE252" s="193" t="str">
        <f t="shared" si="71"/>
        <v/>
      </c>
      <c r="DF252" s="199"/>
      <c r="DG252" s="199"/>
      <c r="DH252" s="199"/>
      <c r="DI252" s="199"/>
      <c r="DJ252" s="199"/>
      <c r="DK252" s="199"/>
      <c r="DL252" s="193" t="str">
        <f t="shared" si="72"/>
        <v/>
      </c>
      <c r="DM252" s="199"/>
      <c r="DN252" s="199"/>
      <c r="DO252" s="199"/>
      <c r="DP252" s="199"/>
      <c r="DQ252" s="199"/>
      <c r="DR252" s="199"/>
      <c r="DS252" s="193" t="str">
        <f t="shared" si="73"/>
        <v/>
      </c>
      <c r="DT252" s="194" t="str">
        <f t="shared" si="74"/>
        <v/>
      </c>
      <c r="DU252" s="195" t="str">
        <f t="shared" si="75"/>
        <v/>
      </c>
      <c r="DV252" s="196" t="str">
        <f>IF(OR(C252="",E252=""),"",RANK(DT252,$DT$9:$DT$408)+COUNTIF(DT$9:DT252,DT252)-1)</f>
        <v/>
      </c>
      <c r="DW252" s="173"/>
    </row>
    <row r="253" spans="1:127" ht="20.100000000000001" customHeight="1">
      <c r="A253" s="173"/>
      <c r="B253" s="190" t="str">
        <f>BIODATA_SISWA!B254</f>
        <v/>
      </c>
      <c r="C253" s="191" t="str">
        <f>IF(BIODATA_SISWA!C254="","",BIODATA_SISWA!C254)</f>
        <v/>
      </c>
      <c r="D253" s="191" t="str">
        <f>IF(BIODATA_SISWA!L254="","",BIODATA_SISWA!L254)</f>
        <v/>
      </c>
      <c r="E253" s="199"/>
      <c r="F253" s="199"/>
      <c r="G253" s="199"/>
      <c r="H253" s="199"/>
      <c r="I253" s="199"/>
      <c r="J253" s="199"/>
      <c r="K253" s="193" t="str">
        <f t="shared" si="57"/>
        <v/>
      </c>
      <c r="L253" s="199"/>
      <c r="M253" s="199"/>
      <c r="N253" s="199"/>
      <c r="O253" s="199"/>
      <c r="P253" s="199"/>
      <c r="Q253" s="199"/>
      <c r="R253" s="193" t="str">
        <f t="shared" si="58"/>
        <v/>
      </c>
      <c r="S253" s="199"/>
      <c r="T253" s="199"/>
      <c r="U253" s="199"/>
      <c r="V253" s="199"/>
      <c r="W253" s="199"/>
      <c r="X253" s="199"/>
      <c r="Y253" s="193" t="str">
        <f t="shared" si="59"/>
        <v/>
      </c>
      <c r="Z253" s="199"/>
      <c r="AA253" s="199"/>
      <c r="AB253" s="199"/>
      <c r="AC253" s="199"/>
      <c r="AD253" s="199"/>
      <c r="AE253" s="199"/>
      <c r="AF253" s="193" t="str">
        <f t="shared" si="60"/>
        <v/>
      </c>
      <c r="AG253" s="199"/>
      <c r="AH253" s="199"/>
      <c r="AI253" s="199"/>
      <c r="AJ253" s="199"/>
      <c r="AK253" s="199"/>
      <c r="AL253" s="199"/>
      <c r="AM253" s="193" t="str">
        <f t="shared" si="61"/>
        <v/>
      </c>
      <c r="AN253" s="199"/>
      <c r="AO253" s="199"/>
      <c r="AP253" s="199"/>
      <c r="AQ253" s="199"/>
      <c r="AR253" s="199"/>
      <c r="AS253" s="199"/>
      <c r="AT253" s="193" t="str">
        <f t="shared" si="62"/>
        <v/>
      </c>
      <c r="AU253" s="199"/>
      <c r="AV253" s="199"/>
      <c r="AW253" s="199"/>
      <c r="AX253" s="199"/>
      <c r="AY253" s="199"/>
      <c r="AZ253" s="199"/>
      <c r="BA253" s="193" t="str">
        <f t="shared" si="63"/>
        <v/>
      </c>
      <c r="BB253" s="199"/>
      <c r="BC253" s="199"/>
      <c r="BD253" s="199"/>
      <c r="BE253" s="199"/>
      <c r="BF253" s="199"/>
      <c r="BG253" s="199"/>
      <c r="BH253" s="193" t="str">
        <f t="shared" si="64"/>
        <v/>
      </c>
      <c r="BI253" s="199"/>
      <c r="BJ253" s="199"/>
      <c r="BK253" s="199"/>
      <c r="BL253" s="199"/>
      <c r="BM253" s="199"/>
      <c r="BN253" s="199"/>
      <c r="BO253" s="193" t="str">
        <f t="shared" si="65"/>
        <v/>
      </c>
      <c r="BP253" s="199"/>
      <c r="BQ253" s="199"/>
      <c r="BR253" s="199"/>
      <c r="BS253" s="199"/>
      <c r="BT253" s="199"/>
      <c r="BU253" s="199"/>
      <c r="BV253" s="193" t="str">
        <f t="shared" si="66"/>
        <v/>
      </c>
      <c r="BW253" s="199"/>
      <c r="BX253" s="199"/>
      <c r="BY253" s="199"/>
      <c r="BZ253" s="199"/>
      <c r="CA253" s="199"/>
      <c r="CB253" s="199"/>
      <c r="CC253" s="193" t="str">
        <f t="shared" si="67"/>
        <v/>
      </c>
      <c r="CD253" s="199"/>
      <c r="CE253" s="199"/>
      <c r="CF253" s="199"/>
      <c r="CG253" s="199"/>
      <c r="CH253" s="199"/>
      <c r="CI253" s="199"/>
      <c r="CJ253" s="193" t="str">
        <f t="shared" si="68"/>
        <v/>
      </c>
      <c r="CK253" s="199"/>
      <c r="CL253" s="199"/>
      <c r="CM253" s="199"/>
      <c r="CN253" s="199"/>
      <c r="CO253" s="199"/>
      <c r="CP253" s="199"/>
      <c r="CQ253" s="193" t="str">
        <f t="shared" si="69"/>
        <v/>
      </c>
      <c r="CR253" s="199"/>
      <c r="CS253" s="199"/>
      <c r="CT253" s="199"/>
      <c r="CU253" s="199"/>
      <c r="CV253" s="199"/>
      <c r="CW253" s="199"/>
      <c r="CX253" s="193" t="str">
        <f t="shared" si="70"/>
        <v/>
      </c>
      <c r="CY253" s="199"/>
      <c r="CZ253" s="199"/>
      <c r="DA253" s="199"/>
      <c r="DB253" s="199"/>
      <c r="DC253" s="199"/>
      <c r="DD253" s="199"/>
      <c r="DE253" s="193" t="str">
        <f t="shared" si="71"/>
        <v/>
      </c>
      <c r="DF253" s="199"/>
      <c r="DG253" s="199"/>
      <c r="DH253" s="199"/>
      <c r="DI253" s="199"/>
      <c r="DJ253" s="199"/>
      <c r="DK253" s="199"/>
      <c r="DL253" s="193" t="str">
        <f t="shared" si="72"/>
        <v/>
      </c>
      <c r="DM253" s="199"/>
      <c r="DN253" s="199"/>
      <c r="DO253" s="199"/>
      <c r="DP253" s="199"/>
      <c r="DQ253" s="199"/>
      <c r="DR253" s="199"/>
      <c r="DS253" s="193" t="str">
        <f t="shared" si="73"/>
        <v/>
      </c>
      <c r="DT253" s="194" t="str">
        <f t="shared" si="74"/>
        <v/>
      </c>
      <c r="DU253" s="195" t="str">
        <f t="shared" si="75"/>
        <v/>
      </c>
      <c r="DV253" s="196" t="str">
        <f>IF(OR(C253="",E253=""),"",RANK(DT253,$DT$9:$DT$408)+COUNTIF(DT$9:DT253,DT253)-1)</f>
        <v/>
      </c>
      <c r="DW253" s="173"/>
    </row>
    <row r="254" spans="1:127" ht="20.100000000000001" customHeight="1">
      <c r="A254" s="173"/>
      <c r="B254" s="190" t="str">
        <f>BIODATA_SISWA!B255</f>
        <v/>
      </c>
      <c r="C254" s="191" t="str">
        <f>IF(BIODATA_SISWA!C255="","",BIODATA_SISWA!C255)</f>
        <v/>
      </c>
      <c r="D254" s="191" t="str">
        <f>IF(BIODATA_SISWA!L255="","",BIODATA_SISWA!L255)</f>
        <v/>
      </c>
      <c r="E254" s="199"/>
      <c r="F254" s="199"/>
      <c r="G254" s="199"/>
      <c r="H254" s="199"/>
      <c r="I254" s="199"/>
      <c r="J254" s="199"/>
      <c r="K254" s="193" t="str">
        <f t="shared" si="57"/>
        <v/>
      </c>
      <c r="L254" s="199"/>
      <c r="M254" s="199"/>
      <c r="N254" s="199"/>
      <c r="O254" s="199"/>
      <c r="P254" s="199"/>
      <c r="Q254" s="199"/>
      <c r="R254" s="193" t="str">
        <f t="shared" si="58"/>
        <v/>
      </c>
      <c r="S254" s="199"/>
      <c r="T254" s="199"/>
      <c r="U254" s="199"/>
      <c r="V254" s="199"/>
      <c r="W254" s="199"/>
      <c r="X254" s="199"/>
      <c r="Y254" s="193" t="str">
        <f t="shared" si="59"/>
        <v/>
      </c>
      <c r="Z254" s="199"/>
      <c r="AA254" s="199"/>
      <c r="AB254" s="199"/>
      <c r="AC254" s="199"/>
      <c r="AD254" s="199"/>
      <c r="AE254" s="199"/>
      <c r="AF254" s="193" t="str">
        <f t="shared" si="60"/>
        <v/>
      </c>
      <c r="AG254" s="199"/>
      <c r="AH254" s="199"/>
      <c r="AI254" s="199"/>
      <c r="AJ254" s="199"/>
      <c r="AK254" s="199"/>
      <c r="AL254" s="199"/>
      <c r="AM254" s="193" t="str">
        <f t="shared" si="61"/>
        <v/>
      </c>
      <c r="AN254" s="199"/>
      <c r="AO254" s="199"/>
      <c r="AP254" s="199"/>
      <c r="AQ254" s="199"/>
      <c r="AR254" s="199"/>
      <c r="AS254" s="199"/>
      <c r="AT254" s="193" t="str">
        <f t="shared" si="62"/>
        <v/>
      </c>
      <c r="AU254" s="199"/>
      <c r="AV254" s="199"/>
      <c r="AW254" s="199"/>
      <c r="AX254" s="199"/>
      <c r="AY254" s="199"/>
      <c r="AZ254" s="199"/>
      <c r="BA254" s="193" t="str">
        <f t="shared" si="63"/>
        <v/>
      </c>
      <c r="BB254" s="199"/>
      <c r="BC254" s="199"/>
      <c r="BD254" s="199"/>
      <c r="BE254" s="199"/>
      <c r="BF254" s="199"/>
      <c r="BG254" s="199"/>
      <c r="BH254" s="193" t="str">
        <f t="shared" si="64"/>
        <v/>
      </c>
      <c r="BI254" s="199"/>
      <c r="BJ254" s="199"/>
      <c r="BK254" s="199"/>
      <c r="BL254" s="199"/>
      <c r="BM254" s="199"/>
      <c r="BN254" s="199"/>
      <c r="BO254" s="193" t="str">
        <f t="shared" si="65"/>
        <v/>
      </c>
      <c r="BP254" s="199"/>
      <c r="BQ254" s="199"/>
      <c r="BR254" s="199"/>
      <c r="BS254" s="199"/>
      <c r="BT254" s="199"/>
      <c r="BU254" s="199"/>
      <c r="BV254" s="193" t="str">
        <f t="shared" si="66"/>
        <v/>
      </c>
      <c r="BW254" s="199"/>
      <c r="BX254" s="199"/>
      <c r="BY254" s="199"/>
      <c r="BZ254" s="199"/>
      <c r="CA254" s="199"/>
      <c r="CB254" s="199"/>
      <c r="CC254" s="193" t="str">
        <f t="shared" si="67"/>
        <v/>
      </c>
      <c r="CD254" s="199"/>
      <c r="CE254" s="199"/>
      <c r="CF254" s="199"/>
      <c r="CG254" s="199"/>
      <c r="CH254" s="199"/>
      <c r="CI254" s="199"/>
      <c r="CJ254" s="193" t="str">
        <f t="shared" si="68"/>
        <v/>
      </c>
      <c r="CK254" s="199"/>
      <c r="CL254" s="199"/>
      <c r="CM254" s="199"/>
      <c r="CN254" s="199"/>
      <c r="CO254" s="199"/>
      <c r="CP254" s="199"/>
      <c r="CQ254" s="193" t="str">
        <f t="shared" si="69"/>
        <v/>
      </c>
      <c r="CR254" s="199"/>
      <c r="CS254" s="199"/>
      <c r="CT254" s="199"/>
      <c r="CU254" s="199"/>
      <c r="CV254" s="199"/>
      <c r="CW254" s="199"/>
      <c r="CX254" s="193" t="str">
        <f t="shared" si="70"/>
        <v/>
      </c>
      <c r="CY254" s="199"/>
      <c r="CZ254" s="199"/>
      <c r="DA254" s="199"/>
      <c r="DB254" s="199"/>
      <c r="DC254" s="199"/>
      <c r="DD254" s="199"/>
      <c r="DE254" s="193" t="str">
        <f t="shared" si="71"/>
        <v/>
      </c>
      <c r="DF254" s="199"/>
      <c r="DG254" s="199"/>
      <c r="DH254" s="199"/>
      <c r="DI254" s="199"/>
      <c r="DJ254" s="199"/>
      <c r="DK254" s="199"/>
      <c r="DL254" s="193" t="str">
        <f t="shared" si="72"/>
        <v/>
      </c>
      <c r="DM254" s="199"/>
      <c r="DN254" s="199"/>
      <c r="DO254" s="199"/>
      <c r="DP254" s="199"/>
      <c r="DQ254" s="199"/>
      <c r="DR254" s="199"/>
      <c r="DS254" s="193" t="str">
        <f t="shared" si="73"/>
        <v/>
      </c>
      <c r="DT254" s="194" t="str">
        <f t="shared" si="74"/>
        <v/>
      </c>
      <c r="DU254" s="195" t="str">
        <f t="shared" si="75"/>
        <v/>
      </c>
      <c r="DV254" s="196" t="str">
        <f>IF(OR(C254="",E254=""),"",RANK(DT254,$DT$9:$DT$408)+COUNTIF(DT$9:DT254,DT254)-1)</f>
        <v/>
      </c>
      <c r="DW254" s="173"/>
    </row>
    <row r="255" spans="1:127" ht="20.100000000000001" customHeight="1">
      <c r="A255" s="173"/>
      <c r="B255" s="190" t="str">
        <f>BIODATA_SISWA!B256</f>
        <v/>
      </c>
      <c r="C255" s="191" t="str">
        <f>IF(BIODATA_SISWA!C256="","",BIODATA_SISWA!C256)</f>
        <v/>
      </c>
      <c r="D255" s="191" t="str">
        <f>IF(BIODATA_SISWA!L256="","",BIODATA_SISWA!L256)</f>
        <v/>
      </c>
      <c r="E255" s="199"/>
      <c r="F255" s="199"/>
      <c r="G255" s="199"/>
      <c r="H255" s="199"/>
      <c r="I255" s="199"/>
      <c r="J255" s="199"/>
      <c r="K255" s="193" t="str">
        <f t="shared" si="57"/>
        <v/>
      </c>
      <c r="L255" s="199"/>
      <c r="M255" s="199"/>
      <c r="N255" s="199"/>
      <c r="O255" s="199"/>
      <c r="P255" s="199"/>
      <c r="Q255" s="199"/>
      <c r="R255" s="193" t="str">
        <f t="shared" si="58"/>
        <v/>
      </c>
      <c r="S255" s="199"/>
      <c r="T255" s="199"/>
      <c r="U255" s="199"/>
      <c r="V255" s="199"/>
      <c r="W255" s="199"/>
      <c r="X255" s="199"/>
      <c r="Y255" s="193" t="str">
        <f t="shared" si="59"/>
        <v/>
      </c>
      <c r="Z255" s="199"/>
      <c r="AA255" s="199"/>
      <c r="AB255" s="199"/>
      <c r="AC255" s="199"/>
      <c r="AD255" s="199"/>
      <c r="AE255" s="199"/>
      <c r="AF255" s="193" t="str">
        <f t="shared" si="60"/>
        <v/>
      </c>
      <c r="AG255" s="199"/>
      <c r="AH255" s="199"/>
      <c r="AI255" s="199"/>
      <c r="AJ255" s="199"/>
      <c r="AK255" s="199"/>
      <c r="AL255" s="199"/>
      <c r="AM255" s="193" t="str">
        <f t="shared" si="61"/>
        <v/>
      </c>
      <c r="AN255" s="199"/>
      <c r="AO255" s="199"/>
      <c r="AP255" s="199"/>
      <c r="AQ255" s="199"/>
      <c r="AR255" s="199"/>
      <c r="AS255" s="199"/>
      <c r="AT255" s="193" t="str">
        <f t="shared" si="62"/>
        <v/>
      </c>
      <c r="AU255" s="199"/>
      <c r="AV255" s="199"/>
      <c r="AW255" s="199"/>
      <c r="AX255" s="199"/>
      <c r="AY255" s="199"/>
      <c r="AZ255" s="199"/>
      <c r="BA255" s="193" t="str">
        <f t="shared" si="63"/>
        <v/>
      </c>
      <c r="BB255" s="199"/>
      <c r="BC255" s="199"/>
      <c r="BD255" s="199"/>
      <c r="BE255" s="199"/>
      <c r="BF255" s="199"/>
      <c r="BG255" s="199"/>
      <c r="BH255" s="193" t="str">
        <f t="shared" si="64"/>
        <v/>
      </c>
      <c r="BI255" s="199"/>
      <c r="BJ255" s="199"/>
      <c r="BK255" s="199"/>
      <c r="BL255" s="199"/>
      <c r="BM255" s="199"/>
      <c r="BN255" s="199"/>
      <c r="BO255" s="193" t="str">
        <f t="shared" si="65"/>
        <v/>
      </c>
      <c r="BP255" s="199"/>
      <c r="BQ255" s="199"/>
      <c r="BR255" s="199"/>
      <c r="BS255" s="199"/>
      <c r="BT255" s="199"/>
      <c r="BU255" s="199"/>
      <c r="BV255" s="193" t="str">
        <f t="shared" si="66"/>
        <v/>
      </c>
      <c r="BW255" s="199"/>
      <c r="BX255" s="199"/>
      <c r="BY255" s="199"/>
      <c r="BZ255" s="199"/>
      <c r="CA255" s="199"/>
      <c r="CB255" s="199"/>
      <c r="CC255" s="193" t="str">
        <f t="shared" si="67"/>
        <v/>
      </c>
      <c r="CD255" s="199"/>
      <c r="CE255" s="199"/>
      <c r="CF255" s="199"/>
      <c r="CG255" s="199"/>
      <c r="CH255" s="199"/>
      <c r="CI255" s="199"/>
      <c r="CJ255" s="193" t="str">
        <f t="shared" si="68"/>
        <v/>
      </c>
      <c r="CK255" s="199"/>
      <c r="CL255" s="199"/>
      <c r="CM255" s="199"/>
      <c r="CN255" s="199"/>
      <c r="CO255" s="199"/>
      <c r="CP255" s="199"/>
      <c r="CQ255" s="193" t="str">
        <f t="shared" si="69"/>
        <v/>
      </c>
      <c r="CR255" s="199"/>
      <c r="CS255" s="199"/>
      <c r="CT255" s="199"/>
      <c r="CU255" s="199"/>
      <c r="CV255" s="199"/>
      <c r="CW255" s="199"/>
      <c r="CX255" s="193" t="str">
        <f t="shared" si="70"/>
        <v/>
      </c>
      <c r="CY255" s="199"/>
      <c r="CZ255" s="199"/>
      <c r="DA255" s="199"/>
      <c r="DB255" s="199"/>
      <c r="DC255" s="199"/>
      <c r="DD255" s="199"/>
      <c r="DE255" s="193" t="str">
        <f t="shared" si="71"/>
        <v/>
      </c>
      <c r="DF255" s="199"/>
      <c r="DG255" s="199"/>
      <c r="DH255" s="199"/>
      <c r="DI255" s="199"/>
      <c r="DJ255" s="199"/>
      <c r="DK255" s="199"/>
      <c r="DL255" s="193" t="str">
        <f t="shared" si="72"/>
        <v/>
      </c>
      <c r="DM255" s="199"/>
      <c r="DN255" s="199"/>
      <c r="DO255" s="199"/>
      <c r="DP255" s="199"/>
      <c r="DQ255" s="199"/>
      <c r="DR255" s="199"/>
      <c r="DS255" s="193" t="str">
        <f t="shared" si="73"/>
        <v/>
      </c>
      <c r="DT255" s="194" t="str">
        <f t="shared" si="74"/>
        <v/>
      </c>
      <c r="DU255" s="195" t="str">
        <f t="shared" si="75"/>
        <v/>
      </c>
      <c r="DV255" s="196" t="str">
        <f>IF(OR(C255="",E255=""),"",RANK(DT255,$DT$9:$DT$408)+COUNTIF(DT$9:DT255,DT255)-1)</f>
        <v/>
      </c>
      <c r="DW255" s="173"/>
    </row>
    <row r="256" spans="1:127" ht="20.100000000000001" customHeight="1">
      <c r="A256" s="173"/>
      <c r="B256" s="190" t="str">
        <f>BIODATA_SISWA!B257</f>
        <v/>
      </c>
      <c r="C256" s="191" t="str">
        <f>IF(BIODATA_SISWA!C257="","",BIODATA_SISWA!C257)</f>
        <v/>
      </c>
      <c r="D256" s="191" t="str">
        <f>IF(BIODATA_SISWA!L257="","",BIODATA_SISWA!L257)</f>
        <v/>
      </c>
      <c r="E256" s="199"/>
      <c r="F256" s="199"/>
      <c r="G256" s="199"/>
      <c r="H256" s="199"/>
      <c r="I256" s="199"/>
      <c r="J256" s="199"/>
      <c r="K256" s="193" t="str">
        <f t="shared" si="57"/>
        <v/>
      </c>
      <c r="L256" s="199"/>
      <c r="M256" s="199"/>
      <c r="N256" s="199"/>
      <c r="O256" s="199"/>
      <c r="P256" s="199"/>
      <c r="Q256" s="199"/>
      <c r="R256" s="193" t="str">
        <f t="shared" si="58"/>
        <v/>
      </c>
      <c r="S256" s="199"/>
      <c r="T256" s="199"/>
      <c r="U256" s="199"/>
      <c r="V256" s="199"/>
      <c r="W256" s="199"/>
      <c r="X256" s="199"/>
      <c r="Y256" s="193" t="str">
        <f t="shared" si="59"/>
        <v/>
      </c>
      <c r="Z256" s="199"/>
      <c r="AA256" s="199"/>
      <c r="AB256" s="199"/>
      <c r="AC256" s="199"/>
      <c r="AD256" s="199"/>
      <c r="AE256" s="199"/>
      <c r="AF256" s="193" t="str">
        <f t="shared" si="60"/>
        <v/>
      </c>
      <c r="AG256" s="199"/>
      <c r="AH256" s="199"/>
      <c r="AI256" s="199"/>
      <c r="AJ256" s="199"/>
      <c r="AK256" s="199"/>
      <c r="AL256" s="199"/>
      <c r="AM256" s="193" t="str">
        <f t="shared" si="61"/>
        <v/>
      </c>
      <c r="AN256" s="199"/>
      <c r="AO256" s="199"/>
      <c r="AP256" s="199"/>
      <c r="AQ256" s="199"/>
      <c r="AR256" s="199"/>
      <c r="AS256" s="199"/>
      <c r="AT256" s="193" t="str">
        <f t="shared" si="62"/>
        <v/>
      </c>
      <c r="AU256" s="199"/>
      <c r="AV256" s="199"/>
      <c r="AW256" s="199"/>
      <c r="AX256" s="199"/>
      <c r="AY256" s="199"/>
      <c r="AZ256" s="199"/>
      <c r="BA256" s="193" t="str">
        <f t="shared" si="63"/>
        <v/>
      </c>
      <c r="BB256" s="199"/>
      <c r="BC256" s="199"/>
      <c r="BD256" s="199"/>
      <c r="BE256" s="199"/>
      <c r="BF256" s="199"/>
      <c r="BG256" s="199"/>
      <c r="BH256" s="193" t="str">
        <f t="shared" si="64"/>
        <v/>
      </c>
      <c r="BI256" s="199"/>
      <c r="BJ256" s="199"/>
      <c r="BK256" s="199"/>
      <c r="BL256" s="199"/>
      <c r="BM256" s="199"/>
      <c r="BN256" s="199"/>
      <c r="BO256" s="193" t="str">
        <f t="shared" si="65"/>
        <v/>
      </c>
      <c r="BP256" s="199"/>
      <c r="BQ256" s="199"/>
      <c r="BR256" s="199"/>
      <c r="BS256" s="199"/>
      <c r="BT256" s="199"/>
      <c r="BU256" s="199"/>
      <c r="BV256" s="193" t="str">
        <f t="shared" si="66"/>
        <v/>
      </c>
      <c r="BW256" s="199"/>
      <c r="BX256" s="199"/>
      <c r="BY256" s="199"/>
      <c r="BZ256" s="199"/>
      <c r="CA256" s="199"/>
      <c r="CB256" s="199"/>
      <c r="CC256" s="193" t="str">
        <f t="shared" si="67"/>
        <v/>
      </c>
      <c r="CD256" s="199"/>
      <c r="CE256" s="199"/>
      <c r="CF256" s="199"/>
      <c r="CG256" s="199"/>
      <c r="CH256" s="199"/>
      <c r="CI256" s="199"/>
      <c r="CJ256" s="193" t="str">
        <f t="shared" si="68"/>
        <v/>
      </c>
      <c r="CK256" s="199"/>
      <c r="CL256" s="199"/>
      <c r="CM256" s="199"/>
      <c r="CN256" s="199"/>
      <c r="CO256" s="199"/>
      <c r="CP256" s="199"/>
      <c r="CQ256" s="193" t="str">
        <f t="shared" si="69"/>
        <v/>
      </c>
      <c r="CR256" s="199"/>
      <c r="CS256" s="199"/>
      <c r="CT256" s="199"/>
      <c r="CU256" s="199"/>
      <c r="CV256" s="199"/>
      <c r="CW256" s="199"/>
      <c r="CX256" s="193" t="str">
        <f t="shared" si="70"/>
        <v/>
      </c>
      <c r="CY256" s="199"/>
      <c r="CZ256" s="199"/>
      <c r="DA256" s="199"/>
      <c r="DB256" s="199"/>
      <c r="DC256" s="199"/>
      <c r="DD256" s="199"/>
      <c r="DE256" s="193" t="str">
        <f t="shared" si="71"/>
        <v/>
      </c>
      <c r="DF256" s="199"/>
      <c r="DG256" s="199"/>
      <c r="DH256" s="199"/>
      <c r="DI256" s="199"/>
      <c r="DJ256" s="199"/>
      <c r="DK256" s="199"/>
      <c r="DL256" s="193" t="str">
        <f t="shared" si="72"/>
        <v/>
      </c>
      <c r="DM256" s="199"/>
      <c r="DN256" s="199"/>
      <c r="DO256" s="199"/>
      <c r="DP256" s="199"/>
      <c r="DQ256" s="199"/>
      <c r="DR256" s="199"/>
      <c r="DS256" s="193" t="str">
        <f t="shared" si="73"/>
        <v/>
      </c>
      <c r="DT256" s="194" t="str">
        <f t="shared" si="74"/>
        <v/>
      </c>
      <c r="DU256" s="195" t="str">
        <f t="shared" si="75"/>
        <v/>
      </c>
      <c r="DV256" s="196" t="str">
        <f>IF(OR(C256="",E256=""),"",RANK(DT256,$DT$9:$DT$408)+COUNTIF(DT$9:DT256,DT256)-1)</f>
        <v/>
      </c>
      <c r="DW256" s="173"/>
    </row>
    <row r="257" spans="1:127" ht="20.100000000000001" customHeight="1">
      <c r="A257" s="173"/>
      <c r="B257" s="190" t="str">
        <f>BIODATA_SISWA!B258</f>
        <v/>
      </c>
      <c r="C257" s="191" t="str">
        <f>IF(BIODATA_SISWA!C258="","",BIODATA_SISWA!C258)</f>
        <v/>
      </c>
      <c r="D257" s="191" t="str">
        <f>IF(BIODATA_SISWA!L258="","",BIODATA_SISWA!L258)</f>
        <v/>
      </c>
      <c r="E257" s="199"/>
      <c r="F257" s="199"/>
      <c r="G257" s="199"/>
      <c r="H257" s="199"/>
      <c r="I257" s="199"/>
      <c r="J257" s="199"/>
      <c r="K257" s="193" t="str">
        <f t="shared" si="57"/>
        <v/>
      </c>
      <c r="L257" s="199"/>
      <c r="M257" s="199"/>
      <c r="N257" s="199"/>
      <c r="O257" s="199"/>
      <c r="P257" s="199"/>
      <c r="Q257" s="199"/>
      <c r="R257" s="193" t="str">
        <f t="shared" si="58"/>
        <v/>
      </c>
      <c r="S257" s="199"/>
      <c r="T257" s="199"/>
      <c r="U257" s="199"/>
      <c r="V257" s="199"/>
      <c r="W257" s="199"/>
      <c r="X257" s="199"/>
      <c r="Y257" s="193" t="str">
        <f t="shared" si="59"/>
        <v/>
      </c>
      <c r="Z257" s="199"/>
      <c r="AA257" s="199"/>
      <c r="AB257" s="199"/>
      <c r="AC257" s="199"/>
      <c r="AD257" s="199"/>
      <c r="AE257" s="199"/>
      <c r="AF257" s="193" t="str">
        <f t="shared" si="60"/>
        <v/>
      </c>
      <c r="AG257" s="199"/>
      <c r="AH257" s="199"/>
      <c r="AI257" s="199"/>
      <c r="AJ257" s="199"/>
      <c r="AK257" s="199"/>
      <c r="AL257" s="199"/>
      <c r="AM257" s="193" t="str">
        <f t="shared" si="61"/>
        <v/>
      </c>
      <c r="AN257" s="199"/>
      <c r="AO257" s="199"/>
      <c r="AP257" s="199"/>
      <c r="AQ257" s="199"/>
      <c r="AR257" s="199"/>
      <c r="AS257" s="199"/>
      <c r="AT257" s="193" t="str">
        <f t="shared" si="62"/>
        <v/>
      </c>
      <c r="AU257" s="199"/>
      <c r="AV257" s="199"/>
      <c r="AW257" s="199"/>
      <c r="AX257" s="199"/>
      <c r="AY257" s="199"/>
      <c r="AZ257" s="199"/>
      <c r="BA257" s="193" t="str">
        <f t="shared" si="63"/>
        <v/>
      </c>
      <c r="BB257" s="199"/>
      <c r="BC257" s="199"/>
      <c r="BD257" s="199"/>
      <c r="BE257" s="199"/>
      <c r="BF257" s="199"/>
      <c r="BG257" s="199"/>
      <c r="BH257" s="193" t="str">
        <f t="shared" si="64"/>
        <v/>
      </c>
      <c r="BI257" s="199"/>
      <c r="BJ257" s="199"/>
      <c r="BK257" s="199"/>
      <c r="BL257" s="199"/>
      <c r="BM257" s="199"/>
      <c r="BN257" s="199"/>
      <c r="BO257" s="193" t="str">
        <f t="shared" si="65"/>
        <v/>
      </c>
      <c r="BP257" s="199"/>
      <c r="BQ257" s="199"/>
      <c r="BR257" s="199"/>
      <c r="BS257" s="199"/>
      <c r="BT257" s="199"/>
      <c r="BU257" s="199"/>
      <c r="BV257" s="193" t="str">
        <f t="shared" si="66"/>
        <v/>
      </c>
      <c r="BW257" s="199"/>
      <c r="BX257" s="199"/>
      <c r="BY257" s="199"/>
      <c r="BZ257" s="199"/>
      <c r="CA257" s="199"/>
      <c r="CB257" s="199"/>
      <c r="CC257" s="193" t="str">
        <f t="shared" si="67"/>
        <v/>
      </c>
      <c r="CD257" s="199"/>
      <c r="CE257" s="199"/>
      <c r="CF257" s="199"/>
      <c r="CG257" s="199"/>
      <c r="CH257" s="199"/>
      <c r="CI257" s="199"/>
      <c r="CJ257" s="193" t="str">
        <f t="shared" si="68"/>
        <v/>
      </c>
      <c r="CK257" s="199"/>
      <c r="CL257" s="199"/>
      <c r="CM257" s="199"/>
      <c r="CN257" s="199"/>
      <c r="CO257" s="199"/>
      <c r="CP257" s="199"/>
      <c r="CQ257" s="193" t="str">
        <f t="shared" si="69"/>
        <v/>
      </c>
      <c r="CR257" s="199"/>
      <c r="CS257" s="199"/>
      <c r="CT257" s="199"/>
      <c r="CU257" s="199"/>
      <c r="CV257" s="199"/>
      <c r="CW257" s="199"/>
      <c r="CX257" s="193" t="str">
        <f t="shared" si="70"/>
        <v/>
      </c>
      <c r="CY257" s="199"/>
      <c r="CZ257" s="199"/>
      <c r="DA257" s="199"/>
      <c r="DB257" s="199"/>
      <c r="DC257" s="199"/>
      <c r="DD257" s="199"/>
      <c r="DE257" s="193" t="str">
        <f t="shared" si="71"/>
        <v/>
      </c>
      <c r="DF257" s="199"/>
      <c r="DG257" s="199"/>
      <c r="DH257" s="199"/>
      <c r="DI257" s="199"/>
      <c r="DJ257" s="199"/>
      <c r="DK257" s="199"/>
      <c r="DL257" s="193" t="str">
        <f t="shared" si="72"/>
        <v/>
      </c>
      <c r="DM257" s="199"/>
      <c r="DN257" s="199"/>
      <c r="DO257" s="199"/>
      <c r="DP257" s="199"/>
      <c r="DQ257" s="199"/>
      <c r="DR257" s="199"/>
      <c r="DS257" s="193" t="str">
        <f t="shared" si="73"/>
        <v/>
      </c>
      <c r="DT257" s="194" t="str">
        <f t="shared" si="74"/>
        <v/>
      </c>
      <c r="DU257" s="195" t="str">
        <f t="shared" si="75"/>
        <v/>
      </c>
      <c r="DV257" s="196" t="str">
        <f>IF(OR(C257="",E257=""),"",RANK(DT257,$DT$9:$DT$408)+COUNTIF(DT$9:DT257,DT257)-1)</f>
        <v/>
      </c>
      <c r="DW257" s="173"/>
    </row>
    <row r="258" spans="1:127" ht="20.100000000000001" customHeight="1">
      <c r="A258" s="173"/>
      <c r="B258" s="190" t="str">
        <f>BIODATA_SISWA!B259</f>
        <v/>
      </c>
      <c r="C258" s="191" t="str">
        <f>IF(BIODATA_SISWA!C259="","",BIODATA_SISWA!C259)</f>
        <v/>
      </c>
      <c r="D258" s="191" t="str">
        <f>IF(BIODATA_SISWA!L259="","",BIODATA_SISWA!L259)</f>
        <v/>
      </c>
      <c r="E258" s="199"/>
      <c r="F258" s="199"/>
      <c r="G258" s="199"/>
      <c r="H258" s="199"/>
      <c r="I258" s="199"/>
      <c r="J258" s="199"/>
      <c r="K258" s="193" t="str">
        <f t="shared" si="57"/>
        <v/>
      </c>
      <c r="L258" s="199"/>
      <c r="M258" s="199"/>
      <c r="N258" s="199"/>
      <c r="O258" s="199"/>
      <c r="P258" s="199"/>
      <c r="Q258" s="199"/>
      <c r="R258" s="193" t="str">
        <f t="shared" si="58"/>
        <v/>
      </c>
      <c r="S258" s="199"/>
      <c r="T258" s="199"/>
      <c r="U258" s="199"/>
      <c r="V258" s="199"/>
      <c r="W258" s="199"/>
      <c r="X258" s="199"/>
      <c r="Y258" s="193" t="str">
        <f t="shared" si="59"/>
        <v/>
      </c>
      <c r="Z258" s="199"/>
      <c r="AA258" s="199"/>
      <c r="AB258" s="199"/>
      <c r="AC258" s="199"/>
      <c r="AD258" s="199"/>
      <c r="AE258" s="199"/>
      <c r="AF258" s="193" t="str">
        <f t="shared" si="60"/>
        <v/>
      </c>
      <c r="AG258" s="199"/>
      <c r="AH258" s="199"/>
      <c r="AI258" s="199"/>
      <c r="AJ258" s="199"/>
      <c r="AK258" s="199"/>
      <c r="AL258" s="199"/>
      <c r="AM258" s="193" t="str">
        <f t="shared" si="61"/>
        <v/>
      </c>
      <c r="AN258" s="199"/>
      <c r="AO258" s="199"/>
      <c r="AP258" s="199"/>
      <c r="AQ258" s="199"/>
      <c r="AR258" s="199"/>
      <c r="AS258" s="199"/>
      <c r="AT258" s="193" t="str">
        <f t="shared" si="62"/>
        <v/>
      </c>
      <c r="AU258" s="199"/>
      <c r="AV258" s="199"/>
      <c r="AW258" s="199"/>
      <c r="AX258" s="199"/>
      <c r="AY258" s="199"/>
      <c r="AZ258" s="199"/>
      <c r="BA258" s="193" t="str">
        <f t="shared" si="63"/>
        <v/>
      </c>
      <c r="BB258" s="199"/>
      <c r="BC258" s="199"/>
      <c r="BD258" s="199"/>
      <c r="BE258" s="199"/>
      <c r="BF258" s="199"/>
      <c r="BG258" s="199"/>
      <c r="BH258" s="193" t="str">
        <f t="shared" si="64"/>
        <v/>
      </c>
      <c r="BI258" s="199"/>
      <c r="BJ258" s="199"/>
      <c r="BK258" s="199"/>
      <c r="BL258" s="199"/>
      <c r="BM258" s="199"/>
      <c r="BN258" s="199"/>
      <c r="BO258" s="193" t="str">
        <f t="shared" si="65"/>
        <v/>
      </c>
      <c r="BP258" s="199"/>
      <c r="BQ258" s="199"/>
      <c r="BR258" s="199"/>
      <c r="BS258" s="199"/>
      <c r="BT258" s="199"/>
      <c r="BU258" s="199"/>
      <c r="BV258" s="193" t="str">
        <f t="shared" si="66"/>
        <v/>
      </c>
      <c r="BW258" s="199"/>
      <c r="BX258" s="199"/>
      <c r="BY258" s="199"/>
      <c r="BZ258" s="199"/>
      <c r="CA258" s="199"/>
      <c r="CB258" s="199"/>
      <c r="CC258" s="193" t="str">
        <f t="shared" si="67"/>
        <v/>
      </c>
      <c r="CD258" s="199"/>
      <c r="CE258" s="199"/>
      <c r="CF258" s="199"/>
      <c r="CG258" s="199"/>
      <c r="CH258" s="199"/>
      <c r="CI258" s="199"/>
      <c r="CJ258" s="193" t="str">
        <f t="shared" si="68"/>
        <v/>
      </c>
      <c r="CK258" s="199"/>
      <c r="CL258" s="199"/>
      <c r="CM258" s="199"/>
      <c r="CN258" s="199"/>
      <c r="CO258" s="199"/>
      <c r="CP258" s="199"/>
      <c r="CQ258" s="193" t="str">
        <f t="shared" si="69"/>
        <v/>
      </c>
      <c r="CR258" s="199"/>
      <c r="CS258" s="199"/>
      <c r="CT258" s="199"/>
      <c r="CU258" s="199"/>
      <c r="CV258" s="199"/>
      <c r="CW258" s="199"/>
      <c r="CX258" s="193" t="str">
        <f t="shared" si="70"/>
        <v/>
      </c>
      <c r="CY258" s="199"/>
      <c r="CZ258" s="199"/>
      <c r="DA258" s="199"/>
      <c r="DB258" s="199"/>
      <c r="DC258" s="199"/>
      <c r="DD258" s="199"/>
      <c r="DE258" s="193" t="str">
        <f t="shared" si="71"/>
        <v/>
      </c>
      <c r="DF258" s="199"/>
      <c r="DG258" s="199"/>
      <c r="DH258" s="199"/>
      <c r="DI258" s="199"/>
      <c r="DJ258" s="199"/>
      <c r="DK258" s="199"/>
      <c r="DL258" s="193" t="str">
        <f t="shared" si="72"/>
        <v/>
      </c>
      <c r="DM258" s="199"/>
      <c r="DN258" s="199"/>
      <c r="DO258" s="199"/>
      <c r="DP258" s="199"/>
      <c r="DQ258" s="199"/>
      <c r="DR258" s="199"/>
      <c r="DS258" s="193" t="str">
        <f t="shared" si="73"/>
        <v/>
      </c>
      <c r="DT258" s="194" t="str">
        <f t="shared" si="74"/>
        <v/>
      </c>
      <c r="DU258" s="195" t="str">
        <f t="shared" si="75"/>
        <v/>
      </c>
      <c r="DV258" s="196" t="str">
        <f>IF(OR(C258="",E258=""),"",RANK(DT258,$DT$9:$DT$408)+COUNTIF(DT$9:DT258,DT258)-1)</f>
        <v/>
      </c>
      <c r="DW258" s="173"/>
    </row>
    <row r="259" spans="1:127" ht="20.100000000000001" customHeight="1">
      <c r="A259" s="173"/>
      <c r="B259" s="190" t="str">
        <f>BIODATA_SISWA!B260</f>
        <v/>
      </c>
      <c r="C259" s="191" t="str">
        <f>IF(BIODATA_SISWA!C260="","",BIODATA_SISWA!C260)</f>
        <v/>
      </c>
      <c r="D259" s="191" t="str">
        <f>IF(BIODATA_SISWA!L260="","",BIODATA_SISWA!L260)</f>
        <v/>
      </c>
      <c r="E259" s="199"/>
      <c r="F259" s="199"/>
      <c r="G259" s="199"/>
      <c r="H259" s="199"/>
      <c r="I259" s="199"/>
      <c r="J259" s="199"/>
      <c r="K259" s="193" t="str">
        <f t="shared" si="57"/>
        <v/>
      </c>
      <c r="L259" s="199"/>
      <c r="M259" s="199"/>
      <c r="N259" s="199"/>
      <c r="O259" s="199"/>
      <c r="P259" s="199"/>
      <c r="Q259" s="199"/>
      <c r="R259" s="193" t="str">
        <f t="shared" si="58"/>
        <v/>
      </c>
      <c r="S259" s="199"/>
      <c r="T259" s="199"/>
      <c r="U259" s="199"/>
      <c r="V259" s="199"/>
      <c r="W259" s="199"/>
      <c r="X259" s="199"/>
      <c r="Y259" s="193" t="str">
        <f t="shared" si="59"/>
        <v/>
      </c>
      <c r="Z259" s="199"/>
      <c r="AA259" s="199"/>
      <c r="AB259" s="199"/>
      <c r="AC259" s="199"/>
      <c r="AD259" s="199"/>
      <c r="AE259" s="199"/>
      <c r="AF259" s="193" t="str">
        <f t="shared" si="60"/>
        <v/>
      </c>
      <c r="AG259" s="199"/>
      <c r="AH259" s="199"/>
      <c r="AI259" s="199"/>
      <c r="AJ259" s="199"/>
      <c r="AK259" s="199"/>
      <c r="AL259" s="199"/>
      <c r="AM259" s="193" t="str">
        <f t="shared" si="61"/>
        <v/>
      </c>
      <c r="AN259" s="199"/>
      <c r="AO259" s="199"/>
      <c r="AP259" s="199"/>
      <c r="AQ259" s="199"/>
      <c r="AR259" s="199"/>
      <c r="AS259" s="199"/>
      <c r="AT259" s="193" t="str">
        <f t="shared" si="62"/>
        <v/>
      </c>
      <c r="AU259" s="199"/>
      <c r="AV259" s="199"/>
      <c r="AW259" s="199"/>
      <c r="AX259" s="199"/>
      <c r="AY259" s="199"/>
      <c r="AZ259" s="199"/>
      <c r="BA259" s="193" t="str">
        <f t="shared" si="63"/>
        <v/>
      </c>
      <c r="BB259" s="199"/>
      <c r="BC259" s="199"/>
      <c r="BD259" s="199"/>
      <c r="BE259" s="199"/>
      <c r="BF259" s="199"/>
      <c r="BG259" s="199"/>
      <c r="BH259" s="193" t="str">
        <f t="shared" si="64"/>
        <v/>
      </c>
      <c r="BI259" s="199"/>
      <c r="BJ259" s="199"/>
      <c r="BK259" s="199"/>
      <c r="BL259" s="199"/>
      <c r="BM259" s="199"/>
      <c r="BN259" s="199"/>
      <c r="BO259" s="193" t="str">
        <f t="shared" si="65"/>
        <v/>
      </c>
      <c r="BP259" s="199"/>
      <c r="BQ259" s="199"/>
      <c r="BR259" s="199"/>
      <c r="BS259" s="199"/>
      <c r="BT259" s="199"/>
      <c r="BU259" s="199"/>
      <c r="BV259" s="193" t="str">
        <f t="shared" si="66"/>
        <v/>
      </c>
      <c r="BW259" s="199"/>
      <c r="BX259" s="199"/>
      <c r="BY259" s="199"/>
      <c r="BZ259" s="199"/>
      <c r="CA259" s="199"/>
      <c r="CB259" s="199"/>
      <c r="CC259" s="193" t="str">
        <f t="shared" si="67"/>
        <v/>
      </c>
      <c r="CD259" s="199"/>
      <c r="CE259" s="199"/>
      <c r="CF259" s="199"/>
      <c r="CG259" s="199"/>
      <c r="CH259" s="199"/>
      <c r="CI259" s="199"/>
      <c r="CJ259" s="193" t="str">
        <f t="shared" si="68"/>
        <v/>
      </c>
      <c r="CK259" s="199"/>
      <c r="CL259" s="199"/>
      <c r="CM259" s="199"/>
      <c r="CN259" s="199"/>
      <c r="CO259" s="199"/>
      <c r="CP259" s="199"/>
      <c r="CQ259" s="193" t="str">
        <f t="shared" si="69"/>
        <v/>
      </c>
      <c r="CR259" s="199"/>
      <c r="CS259" s="199"/>
      <c r="CT259" s="199"/>
      <c r="CU259" s="199"/>
      <c r="CV259" s="199"/>
      <c r="CW259" s="199"/>
      <c r="CX259" s="193" t="str">
        <f t="shared" si="70"/>
        <v/>
      </c>
      <c r="CY259" s="199"/>
      <c r="CZ259" s="199"/>
      <c r="DA259" s="199"/>
      <c r="DB259" s="199"/>
      <c r="DC259" s="199"/>
      <c r="DD259" s="199"/>
      <c r="DE259" s="193" t="str">
        <f t="shared" si="71"/>
        <v/>
      </c>
      <c r="DF259" s="199"/>
      <c r="DG259" s="199"/>
      <c r="DH259" s="199"/>
      <c r="DI259" s="199"/>
      <c r="DJ259" s="199"/>
      <c r="DK259" s="199"/>
      <c r="DL259" s="193" t="str">
        <f t="shared" si="72"/>
        <v/>
      </c>
      <c r="DM259" s="199"/>
      <c r="DN259" s="199"/>
      <c r="DO259" s="199"/>
      <c r="DP259" s="199"/>
      <c r="DQ259" s="199"/>
      <c r="DR259" s="199"/>
      <c r="DS259" s="193" t="str">
        <f t="shared" si="73"/>
        <v/>
      </c>
      <c r="DT259" s="194" t="str">
        <f t="shared" si="74"/>
        <v/>
      </c>
      <c r="DU259" s="195" t="str">
        <f t="shared" si="75"/>
        <v/>
      </c>
      <c r="DV259" s="196" t="str">
        <f>IF(OR(C259="",E259=""),"",RANK(DT259,$DT$9:$DT$408)+COUNTIF(DT$9:DT259,DT259)-1)</f>
        <v/>
      </c>
      <c r="DW259" s="173"/>
    </row>
    <row r="260" spans="1:127" ht="20.100000000000001" customHeight="1">
      <c r="A260" s="173"/>
      <c r="B260" s="190" t="str">
        <f>BIODATA_SISWA!B261</f>
        <v/>
      </c>
      <c r="C260" s="191" t="str">
        <f>IF(BIODATA_SISWA!C261="","",BIODATA_SISWA!C261)</f>
        <v/>
      </c>
      <c r="D260" s="191" t="str">
        <f>IF(BIODATA_SISWA!L261="","",BIODATA_SISWA!L261)</f>
        <v/>
      </c>
      <c r="E260" s="199"/>
      <c r="F260" s="199"/>
      <c r="G260" s="199"/>
      <c r="H260" s="199"/>
      <c r="I260" s="199"/>
      <c r="J260" s="199"/>
      <c r="K260" s="193" t="str">
        <f t="shared" si="57"/>
        <v/>
      </c>
      <c r="L260" s="199"/>
      <c r="M260" s="199"/>
      <c r="N260" s="199"/>
      <c r="O260" s="199"/>
      <c r="P260" s="199"/>
      <c r="Q260" s="199"/>
      <c r="R260" s="193" t="str">
        <f t="shared" si="58"/>
        <v/>
      </c>
      <c r="S260" s="199"/>
      <c r="T260" s="199"/>
      <c r="U260" s="199"/>
      <c r="V260" s="199"/>
      <c r="W260" s="199"/>
      <c r="X260" s="199"/>
      <c r="Y260" s="193" t="str">
        <f t="shared" si="59"/>
        <v/>
      </c>
      <c r="Z260" s="199"/>
      <c r="AA260" s="199"/>
      <c r="AB260" s="199"/>
      <c r="AC260" s="199"/>
      <c r="AD260" s="199"/>
      <c r="AE260" s="199"/>
      <c r="AF260" s="193" t="str">
        <f t="shared" si="60"/>
        <v/>
      </c>
      <c r="AG260" s="199"/>
      <c r="AH260" s="199"/>
      <c r="AI260" s="199"/>
      <c r="AJ260" s="199"/>
      <c r="AK260" s="199"/>
      <c r="AL260" s="199"/>
      <c r="AM260" s="193" t="str">
        <f t="shared" si="61"/>
        <v/>
      </c>
      <c r="AN260" s="199"/>
      <c r="AO260" s="199"/>
      <c r="AP260" s="199"/>
      <c r="AQ260" s="199"/>
      <c r="AR260" s="199"/>
      <c r="AS260" s="199"/>
      <c r="AT260" s="193" t="str">
        <f t="shared" si="62"/>
        <v/>
      </c>
      <c r="AU260" s="199"/>
      <c r="AV260" s="199"/>
      <c r="AW260" s="199"/>
      <c r="AX260" s="199"/>
      <c r="AY260" s="199"/>
      <c r="AZ260" s="199"/>
      <c r="BA260" s="193" t="str">
        <f t="shared" si="63"/>
        <v/>
      </c>
      <c r="BB260" s="199"/>
      <c r="BC260" s="199"/>
      <c r="BD260" s="199"/>
      <c r="BE260" s="199"/>
      <c r="BF260" s="199"/>
      <c r="BG260" s="199"/>
      <c r="BH260" s="193" t="str">
        <f t="shared" si="64"/>
        <v/>
      </c>
      <c r="BI260" s="199"/>
      <c r="BJ260" s="199"/>
      <c r="BK260" s="199"/>
      <c r="BL260" s="199"/>
      <c r="BM260" s="199"/>
      <c r="BN260" s="199"/>
      <c r="BO260" s="193" t="str">
        <f t="shared" si="65"/>
        <v/>
      </c>
      <c r="BP260" s="199"/>
      <c r="BQ260" s="199"/>
      <c r="BR260" s="199"/>
      <c r="BS260" s="199"/>
      <c r="BT260" s="199"/>
      <c r="BU260" s="199"/>
      <c r="BV260" s="193" t="str">
        <f t="shared" si="66"/>
        <v/>
      </c>
      <c r="BW260" s="199"/>
      <c r="BX260" s="199"/>
      <c r="BY260" s="199"/>
      <c r="BZ260" s="199"/>
      <c r="CA260" s="199"/>
      <c r="CB260" s="199"/>
      <c r="CC260" s="193" t="str">
        <f t="shared" si="67"/>
        <v/>
      </c>
      <c r="CD260" s="199"/>
      <c r="CE260" s="199"/>
      <c r="CF260" s="199"/>
      <c r="CG260" s="199"/>
      <c r="CH260" s="199"/>
      <c r="CI260" s="199"/>
      <c r="CJ260" s="193" t="str">
        <f t="shared" si="68"/>
        <v/>
      </c>
      <c r="CK260" s="199"/>
      <c r="CL260" s="199"/>
      <c r="CM260" s="199"/>
      <c r="CN260" s="199"/>
      <c r="CO260" s="199"/>
      <c r="CP260" s="199"/>
      <c r="CQ260" s="193" t="str">
        <f t="shared" si="69"/>
        <v/>
      </c>
      <c r="CR260" s="199"/>
      <c r="CS260" s="199"/>
      <c r="CT260" s="199"/>
      <c r="CU260" s="199"/>
      <c r="CV260" s="199"/>
      <c r="CW260" s="199"/>
      <c r="CX260" s="193" t="str">
        <f t="shared" si="70"/>
        <v/>
      </c>
      <c r="CY260" s="199"/>
      <c r="CZ260" s="199"/>
      <c r="DA260" s="199"/>
      <c r="DB260" s="199"/>
      <c r="DC260" s="199"/>
      <c r="DD260" s="199"/>
      <c r="DE260" s="193" t="str">
        <f t="shared" si="71"/>
        <v/>
      </c>
      <c r="DF260" s="199"/>
      <c r="DG260" s="199"/>
      <c r="DH260" s="199"/>
      <c r="DI260" s="199"/>
      <c r="DJ260" s="199"/>
      <c r="DK260" s="199"/>
      <c r="DL260" s="193" t="str">
        <f t="shared" si="72"/>
        <v/>
      </c>
      <c r="DM260" s="199"/>
      <c r="DN260" s="199"/>
      <c r="DO260" s="199"/>
      <c r="DP260" s="199"/>
      <c r="DQ260" s="199"/>
      <c r="DR260" s="199"/>
      <c r="DS260" s="193" t="str">
        <f t="shared" si="73"/>
        <v/>
      </c>
      <c r="DT260" s="194" t="str">
        <f t="shared" si="74"/>
        <v/>
      </c>
      <c r="DU260" s="195" t="str">
        <f t="shared" si="75"/>
        <v/>
      </c>
      <c r="DV260" s="196" t="str">
        <f>IF(OR(C260="",E260=""),"",RANK(DT260,$DT$9:$DT$408)+COUNTIF(DT$9:DT260,DT260)-1)</f>
        <v/>
      </c>
      <c r="DW260" s="173"/>
    </row>
    <row r="261" spans="1:127" ht="20.100000000000001" customHeight="1">
      <c r="A261" s="173"/>
      <c r="B261" s="190" t="str">
        <f>BIODATA_SISWA!B262</f>
        <v/>
      </c>
      <c r="C261" s="191" t="str">
        <f>IF(BIODATA_SISWA!C262="","",BIODATA_SISWA!C262)</f>
        <v/>
      </c>
      <c r="D261" s="191" t="str">
        <f>IF(BIODATA_SISWA!L262="","",BIODATA_SISWA!L262)</f>
        <v/>
      </c>
      <c r="E261" s="199"/>
      <c r="F261" s="199"/>
      <c r="G261" s="199"/>
      <c r="H261" s="199"/>
      <c r="I261" s="199"/>
      <c r="J261" s="199"/>
      <c r="K261" s="193" t="str">
        <f t="shared" si="57"/>
        <v/>
      </c>
      <c r="L261" s="199"/>
      <c r="M261" s="199"/>
      <c r="N261" s="199"/>
      <c r="O261" s="199"/>
      <c r="P261" s="199"/>
      <c r="Q261" s="199"/>
      <c r="R261" s="193" t="str">
        <f t="shared" si="58"/>
        <v/>
      </c>
      <c r="S261" s="199"/>
      <c r="T261" s="199"/>
      <c r="U261" s="199"/>
      <c r="V261" s="199"/>
      <c r="W261" s="199"/>
      <c r="X261" s="199"/>
      <c r="Y261" s="193" t="str">
        <f t="shared" si="59"/>
        <v/>
      </c>
      <c r="Z261" s="199"/>
      <c r="AA261" s="199"/>
      <c r="AB261" s="199"/>
      <c r="AC261" s="199"/>
      <c r="AD261" s="199"/>
      <c r="AE261" s="199"/>
      <c r="AF261" s="193" t="str">
        <f t="shared" si="60"/>
        <v/>
      </c>
      <c r="AG261" s="199"/>
      <c r="AH261" s="199"/>
      <c r="AI261" s="199"/>
      <c r="AJ261" s="199"/>
      <c r="AK261" s="199"/>
      <c r="AL261" s="199"/>
      <c r="AM261" s="193" t="str">
        <f t="shared" si="61"/>
        <v/>
      </c>
      <c r="AN261" s="199"/>
      <c r="AO261" s="199"/>
      <c r="AP261" s="199"/>
      <c r="AQ261" s="199"/>
      <c r="AR261" s="199"/>
      <c r="AS261" s="199"/>
      <c r="AT261" s="193" t="str">
        <f t="shared" si="62"/>
        <v/>
      </c>
      <c r="AU261" s="199"/>
      <c r="AV261" s="199"/>
      <c r="AW261" s="199"/>
      <c r="AX261" s="199"/>
      <c r="AY261" s="199"/>
      <c r="AZ261" s="199"/>
      <c r="BA261" s="193" t="str">
        <f t="shared" si="63"/>
        <v/>
      </c>
      <c r="BB261" s="199"/>
      <c r="BC261" s="199"/>
      <c r="BD261" s="199"/>
      <c r="BE261" s="199"/>
      <c r="BF261" s="199"/>
      <c r="BG261" s="199"/>
      <c r="BH261" s="193" t="str">
        <f t="shared" si="64"/>
        <v/>
      </c>
      <c r="BI261" s="199"/>
      <c r="BJ261" s="199"/>
      <c r="BK261" s="199"/>
      <c r="BL261" s="199"/>
      <c r="BM261" s="199"/>
      <c r="BN261" s="199"/>
      <c r="BO261" s="193" t="str">
        <f t="shared" si="65"/>
        <v/>
      </c>
      <c r="BP261" s="199"/>
      <c r="BQ261" s="199"/>
      <c r="BR261" s="199"/>
      <c r="BS261" s="199"/>
      <c r="BT261" s="199"/>
      <c r="BU261" s="199"/>
      <c r="BV261" s="193" t="str">
        <f t="shared" si="66"/>
        <v/>
      </c>
      <c r="BW261" s="199"/>
      <c r="BX261" s="199"/>
      <c r="BY261" s="199"/>
      <c r="BZ261" s="199"/>
      <c r="CA261" s="199"/>
      <c r="CB261" s="199"/>
      <c r="CC261" s="193" t="str">
        <f t="shared" si="67"/>
        <v/>
      </c>
      <c r="CD261" s="199"/>
      <c r="CE261" s="199"/>
      <c r="CF261" s="199"/>
      <c r="CG261" s="199"/>
      <c r="CH261" s="199"/>
      <c r="CI261" s="199"/>
      <c r="CJ261" s="193" t="str">
        <f t="shared" si="68"/>
        <v/>
      </c>
      <c r="CK261" s="199"/>
      <c r="CL261" s="199"/>
      <c r="CM261" s="199"/>
      <c r="CN261" s="199"/>
      <c r="CO261" s="199"/>
      <c r="CP261" s="199"/>
      <c r="CQ261" s="193" t="str">
        <f t="shared" si="69"/>
        <v/>
      </c>
      <c r="CR261" s="199"/>
      <c r="CS261" s="199"/>
      <c r="CT261" s="199"/>
      <c r="CU261" s="199"/>
      <c r="CV261" s="199"/>
      <c r="CW261" s="199"/>
      <c r="CX261" s="193" t="str">
        <f t="shared" si="70"/>
        <v/>
      </c>
      <c r="CY261" s="199"/>
      <c r="CZ261" s="199"/>
      <c r="DA261" s="199"/>
      <c r="DB261" s="199"/>
      <c r="DC261" s="199"/>
      <c r="DD261" s="199"/>
      <c r="DE261" s="193" t="str">
        <f t="shared" si="71"/>
        <v/>
      </c>
      <c r="DF261" s="199"/>
      <c r="DG261" s="199"/>
      <c r="DH261" s="199"/>
      <c r="DI261" s="199"/>
      <c r="DJ261" s="199"/>
      <c r="DK261" s="199"/>
      <c r="DL261" s="193" t="str">
        <f t="shared" si="72"/>
        <v/>
      </c>
      <c r="DM261" s="199"/>
      <c r="DN261" s="199"/>
      <c r="DO261" s="199"/>
      <c r="DP261" s="199"/>
      <c r="DQ261" s="199"/>
      <c r="DR261" s="199"/>
      <c r="DS261" s="193" t="str">
        <f t="shared" si="73"/>
        <v/>
      </c>
      <c r="DT261" s="194" t="str">
        <f t="shared" si="74"/>
        <v/>
      </c>
      <c r="DU261" s="195" t="str">
        <f t="shared" si="75"/>
        <v/>
      </c>
      <c r="DV261" s="196" t="str">
        <f>IF(OR(C261="",E261=""),"",RANK(DT261,$DT$9:$DT$408)+COUNTIF(DT$9:DT261,DT261)-1)</f>
        <v/>
      </c>
      <c r="DW261" s="173"/>
    </row>
    <row r="262" spans="1:127" ht="20.100000000000001" customHeight="1">
      <c r="A262" s="173"/>
      <c r="B262" s="190" t="str">
        <f>BIODATA_SISWA!B263</f>
        <v/>
      </c>
      <c r="C262" s="191" t="str">
        <f>IF(BIODATA_SISWA!C263="","",BIODATA_SISWA!C263)</f>
        <v/>
      </c>
      <c r="D262" s="191" t="str">
        <f>IF(BIODATA_SISWA!L263="","",BIODATA_SISWA!L263)</f>
        <v/>
      </c>
      <c r="E262" s="199"/>
      <c r="F262" s="199"/>
      <c r="G262" s="199"/>
      <c r="H262" s="199"/>
      <c r="I262" s="199"/>
      <c r="J262" s="199"/>
      <c r="K262" s="193" t="str">
        <f t="shared" si="57"/>
        <v/>
      </c>
      <c r="L262" s="199"/>
      <c r="M262" s="199"/>
      <c r="N262" s="199"/>
      <c r="O262" s="199"/>
      <c r="P262" s="199"/>
      <c r="Q262" s="199"/>
      <c r="R262" s="193" t="str">
        <f t="shared" si="58"/>
        <v/>
      </c>
      <c r="S262" s="199"/>
      <c r="T262" s="199"/>
      <c r="U262" s="199"/>
      <c r="V262" s="199"/>
      <c r="W262" s="199"/>
      <c r="X262" s="199"/>
      <c r="Y262" s="193" t="str">
        <f t="shared" si="59"/>
        <v/>
      </c>
      <c r="Z262" s="199"/>
      <c r="AA262" s="199"/>
      <c r="AB262" s="199"/>
      <c r="AC262" s="199"/>
      <c r="AD262" s="199"/>
      <c r="AE262" s="199"/>
      <c r="AF262" s="193" t="str">
        <f t="shared" si="60"/>
        <v/>
      </c>
      <c r="AG262" s="199"/>
      <c r="AH262" s="199"/>
      <c r="AI262" s="199"/>
      <c r="AJ262" s="199"/>
      <c r="AK262" s="199"/>
      <c r="AL262" s="199"/>
      <c r="AM262" s="193" t="str">
        <f t="shared" si="61"/>
        <v/>
      </c>
      <c r="AN262" s="199"/>
      <c r="AO262" s="199"/>
      <c r="AP262" s="199"/>
      <c r="AQ262" s="199"/>
      <c r="AR262" s="199"/>
      <c r="AS262" s="199"/>
      <c r="AT262" s="193" t="str">
        <f t="shared" si="62"/>
        <v/>
      </c>
      <c r="AU262" s="199"/>
      <c r="AV262" s="199"/>
      <c r="AW262" s="199"/>
      <c r="AX262" s="199"/>
      <c r="AY262" s="199"/>
      <c r="AZ262" s="199"/>
      <c r="BA262" s="193" t="str">
        <f t="shared" si="63"/>
        <v/>
      </c>
      <c r="BB262" s="199"/>
      <c r="BC262" s="199"/>
      <c r="BD262" s="199"/>
      <c r="BE262" s="199"/>
      <c r="BF262" s="199"/>
      <c r="BG262" s="199"/>
      <c r="BH262" s="193" t="str">
        <f t="shared" si="64"/>
        <v/>
      </c>
      <c r="BI262" s="199"/>
      <c r="BJ262" s="199"/>
      <c r="BK262" s="199"/>
      <c r="BL262" s="199"/>
      <c r="BM262" s="199"/>
      <c r="BN262" s="199"/>
      <c r="BO262" s="193" t="str">
        <f t="shared" si="65"/>
        <v/>
      </c>
      <c r="BP262" s="199"/>
      <c r="BQ262" s="199"/>
      <c r="BR262" s="199"/>
      <c r="BS262" s="199"/>
      <c r="BT262" s="199"/>
      <c r="BU262" s="199"/>
      <c r="BV262" s="193" t="str">
        <f t="shared" si="66"/>
        <v/>
      </c>
      <c r="BW262" s="199"/>
      <c r="BX262" s="199"/>
      <c r="BY262" s="199"/>
      <c r="BZ262" s="199"/>
      <c r="CA262" s="199"/>
      <c r="CB262" s="199"/>
      <c r="CC262" s="193" t="str">
        <f t="shared" si="67"/>
        <v/>
      </c>
      <c r="CD262" s="199"/>
      <c r="CE262" s="199"/>
      <c r="CF262" s="199"/>
      <c r="CG262" s="199"/>
      <c r="CH262" s="199"/>
      <c r="CI262" s="199"/>
      <c r="CJ262" s="193" t="str">
        <f t="shared" si="68"/>
        <v/>
      </c>
      <c r="CK262" s="199"/>
      <c r="CL262" s="199"/>
      <c r="CM262" s="199"/>
      <c r="CN262" s="199"/>
      <c r="CO262" s="199"/>
      <c r="CP262" s="199"/>
      <c r="CQ262" s="193" t="str">
        <f t="shared" si="69"/>
        <v/>
      </c>
      <c r="CR262" s="199"/>
      <c r="CS262" s="199"/>
      <c r="CT262" s="199"/>
      <c r="CU262" s="199"/>
      <c r="CV262" s="199"/>
      <c r="CW262" s="199"/>
      <c r="CX262" s="193" t="str">
        <f t="shared" si="70"/>
        <v/>
      </c>
      <c r="CY262" s="199"/>
      <c r="CZ262" s="199"/>
      <c r="DA262" s="199"/>
      <c r="DB262" s="199"/>
      <c r="DC262" s="199"/>
      <c r="DD262" s="199"/>
      <c r="DE262" s="193" t="str">
        <f t="shared" si="71"/>
        <v/>
      </c>
      <c r="DF262" s="199"/>
      <c r="DG262" s="199"/>
      <c r="DH262" s="199"/>
      <c r="DI262" s="199"/>
      <c r="DJ262" s="199"/>
      <c r="DK262" s="199"/>
      <c r="DL262" s="193" t="str">
        <f t="shared" si="72"/>
        <v/>
      </c>
      <c r="DM262" s="199"/>
      <c r="DN262" s="199"/>
      <c r="DO262" s="199"/>
      <c r="DP262" s="199"/>
      <c r="DQ262" s="199"/>
      <c r="DR262" s="199"/>
      <c r="DS262" s="193" t="str">
        <f t="shared" si="73"/>
        <v/>
      </c>
      <c r="DT262" s="194" t="str">
        <f t="shared" si="74"/>
        <v/>
      </c>
      <c r="DU262" s="195" t="str">
        <f t="shared" si="75"/>
        <v/>
      </c>
      <c r="DV262" s="196" t="str">
        <f>IF(OR(C262="",E262=""),"",RANK(DT262,$DT$9:$DT$408)+COUNTIF(DT$9:DT262,DT262)-1)</f>
        <v/>
      </c>
      <c r="DW262" s="173"/>
    </row>
    <row r="263" spans="1:127" ht="20.100000000000001" customHeight="1">
      <c r="A263" s="173"/>
      <c r="B263" s="190" t="str">
        <f>BIODATA_SISWA!B264</f>
        <v/>
      </c>
      <c r="C263" s="191" t="str">
        <f>IF(BIODATA_SISWA!C264="","",BIODATA_SISWA!C264)</f>
        <v/>
      </c>
      <c r="D263" s="191" t="str">
        <f>IF(BIODATA_SISWA!L264="","",BIODATA_SISWA!L264)</f>
        <v/>
      </c>
      <c r="E263" s="199"/>
      <c r="F263" s="199"/>
      <c r="G263" s="199"/>
      <c r="H263" s="199"/>
      <c r="I263" s="199"/>
      <c r="J263" s="199"/>
      <c r="K263" s="193" t="str">
        <f t="shared" si="57"/>
        <v/>
      </c>
      <c r="L263" s="199"/>
      <c r="M263" s="199"/>
      <c r="N263" s="199"/>
      <c r="O263" s="199"/>
      <c r="P263" s="199"/>
      <c r="Q263" s="199"/>
      <c r="R263" s="193" t="str">
        <f t="shared" si="58"/>
        <v/>
      </c>
      <c r="S263" s="199"/>
      <c r="T263" s="199"/>
      <c r="U263" s="199"/>
      <c r="V263" s="199"/>
      <c r="W263" s="199"/>
      <c r="X263" s="199"/>
      <c r="Y263" s="193" t="str">
        <f t="shared" si="59"/>
        <v/>
      </c>
      <c r="Z263" s="199"/>
      <c r="AA263" s="199"/>
      <c r="AB263" s="199"/>
      <c r="AC263" s="199"/>
      <c r="AD263" s="199"/>
      <c r="AE263" s="199"/>
      <c r="AF263" s="193" t="str">
        <f t="shared" si="60"/>
        <v/>
      </c>
      <c r="AG263" s="199"/>
      <c r="AH263" s="199"/>
      <c r="AI263" s="199"/>
      <c r="AJ263" s="199"/>
      <c r="AK263" s="199"/>
      <c r="AL263" s="199"/>
      <c r="AM263" s="193" t="str">
        <f t="shared" si="61"/>
        <v/>
      </c>
      <c r="AN263" s="199"/>
      <c r="AO263" s="199"/>
      <c r="AP263" s="199"/>
      <c r="AQ263" s="199"/>
      <c r="AR263" s="199"/>
      <c r="AS263" s="199"/>
      <c r="AT263" s="193" t="str">
        <f t="shared" si="62"/>
        <v/>
      </c>
      <c r="AU263" s="199"/>
      <c r="AV263" s="199"/>
      <c r="AW263" s="199"/>
      <c r="AX263" s="199"/>
      <c r="AY263" s="199"/>
      <c r="AZ263" s="199"/>
      <c r="BA263" s="193" t="str">
        <f t="shared" si="63"/>
        <v/>
      </c>
      <c r="BB263" s="199"/>
      <c r="BC263" s="199"/>
      <c r="BD263" s="199"/>
      <c r="BE263" s="199"/>
      <c r="BF263" s="199"/>
      <c r="BG263" s="199"/>
      <c r="BH263" s="193" t="str">
        <f t="shared" si="64"/>
        <v/>
      </c>
      <c r="BI263" s="199"/>
      <c r="BJ263" s="199"/>
      <c r="BK263" s="199"/>
      <c r="BL263" s="199"/>
      <c r="BM263" s="199"/>
      <c r="BN263" s="199"/>
      <c r="BO263" s="193" t="str">
        <f t="shared" si="65"/>
        <v/>
      </c>
      <c r="BP263" s="199"/>
      <c r="BQ263" s="199"/>
      <c r="BR263" s="199"/>
      <c r="BS263" s="199"/>
      <c r="BT263" s="199"/>
      <c r="BU263" s="199"/>
      <c r="BV263" s="193" t="str">
        <f t="shared" si="66"/>
        <v/>
      </c>
      <c r="BW263" s="199"/>
      <c r="BX263" s="199"/>
      <c r="BY263" s="199"/>
      <c r="BZ263" s="199"/>
      <c r="CA263" s="199"/>
      <c r="CB263" s="199"/>
      <c r="CC263" s="193" t="str">
        <f t="shared" si="67"/>
        <v/>
      </c>
      <c r="CD263" s="199"/>
      <c r="CE263" s="199"/>
      <c r="CF263" s="199"/>
      <c r="CG263" s="199"/>
      <c r="CH263" s="199"/>
      <c r="CI263" s="199"/>
      <c r="CJ263" s="193" t="str">
        <f t="shared" si="68"/>
        <v/>
      </c>
      <c r="CK263" s="199"/>
      <c r="CL263" s="199"/>
      <c r="CM263" s="199"/>
      <c r="CN263" s="199"/>
      <c r="CO263" s="199"/>
      <c r="CP263" s="199"/>
      <c r="CQ263" s="193" t="str">
        <f t="shared" si="69"/>
        <v/>
      </c>
      <c r="CR263" s="199"/>
      <c r="CS263" s="199"/>
      <c r="CT263" s="199"/>
      <c r="CU263" s="199"/>
      <c r="CV263" s="199"/>
      <c r="CW263" s="199"/>
      <c r="CX263" s="193" t="str">
        <f t="shared" si="70"/>
        <v/>
      </c>
      <c r="CY263" s="199"/>
      <c r="CZ263" s="199"/>
      <c r="DA263" s="199"/>
      <c r="DB263" s="199"/>
      <c r="DC263" s="199"/>
      <c r="DD263" s="199"/>
      <c r="DE263" s="193" t="str">
        <f t="shared" si="71"/>
        <v/>
      </c>
      <c r="DF263" s="199"/>
      <c r="DG263" s="199"/>
      <c r="DH263" s="199"/>
      <c r="DI263" s="199"/>
      <c r="DJ263" s="199"/>
      <c r="DK263" s="199"/>
      <c r="DL263" s="193" t="str">
        <f t="shared" si="72"/>
        <v/>
      </c>
      <c r="DM263" s="199"/>
      <c r="DN263" s="199"/>
      <c r="DO263" s="199"/>
      <c r="DP263" s="199"/>
      <c r="DQ263" s="199"/>
      <c r="DR263" s="199"/>
      <c r="DS263" s="193" t="str">
        <f t="shared" si="73"/>
        <v/>
      </c>
      <c r="DT263" s="194" t="str">
        <f t="shared" si="74"/>
        <v/>
      </c>
      <c r="DU263" s="195" t="str">
        <f t="shared" si="75"/>
        <v/>
      </c>
      <c r="DV263" s="196" t="str">
        <f>IF(OR(C263="",E263=""),"",RANK(DT263,$DT$9:$DT$408)+COUNTIF(DT$9:DT263,DT263)-1)</f>
        <v/>
      </c>
      <c r="DW263" s="173"/>
    </row>
    <row r="264" spans="1:127" ht="20.100000000000001" customHeight="1">
      <c r="A264" s="173"/>
      <c r="B264" s="190" t="str">
        <f>BIODATA_SISWA!B265</f>
        <v/>
      </c>
      <c r="C264" s="191" t="str">
        <f>IF(BIODATA_SISWA!C265="","",BIODATA_SISWA!C265)</f>
        <v/>
      </c>
      <c r="D264" s="191" t="str">
        <f>IF(BIODATA_SISWA!L265="","",BIODATA_SISWA!L265)</f>
        <v/>
      </c>
      <c r="E264" s="199"/>
      <c r="F264" s="199"/>
      <c r="G264" s="199"/>
      <c r="H264" s="199"/>
      <c r="I264" s="199"/>
      <c r="J264" s="199"/>
      <c r="K264" s="193" t="str">
        <f t="shared" si="57"/>
        <v/>
      </c>
      <c r="L264" s="199"/>
      <c r="M264" s="199"/>
      <c r="N264" s="199"/>
      <c r="O264" s="199"/>
      <c r="P264" s="199"/>
      <c r="Q264" s="199"/>
      <c r="R264" s="193" t="str">
        <f t="shared" si="58"/>
        <v/>
      </c>
      <c r="S264" s="199"/>
      <c r="T264" s="199"/>
      <c r="U264" s="199"/>
      <c r="V264" s="199"/>
      <c r="W264" s="199"/>
      <c r="X264" s="199"/>
      <c r="Y264" s="193" t="str">
        <f t="shared" si="59"/>
        <v/>
      </c>
      <c r="Z264" s="199"/>
      <c r="AA264" s="199"/>
      <c r="AB264" s="199"/>
      <c r="AC264" s="199"/>
      <c r="AD264" s="199"/>
      <c r="AE264" s="199"/>
      <c r="AF264" s="193" t="str">
        <f t="shared" si="60"/>
        <v/>
      </c>
      <c r="AG264" s="199"/>
      <c r="AH264" s="199"/>
      <c r="AI264" s="199"/>
      <c r="AJ264" s="199"/>
      <c r="AK264" s="199"/>
      <c r="AL264" s="199"/>
      <c r="AM264" s="193" t="str">
        <f t="shared" si="61"/>
        <v/>
      </c>
      <c r="AN264" s="199"/>
      <c r="AO264" s="199"/>
      <c r="AP264" s="199"/>
      <c r="AQ264" s="199"/>
      <c r="AR264" s="199"/>
      <c r="AS264" s="199"/>
      <c r="AT264" s="193" t="str">
        <f t="shared" si="62"/>
        <v/>
      </c>
      <c r="AU264" s="199"/>
      <c r="AV264" s="199"/>
      <c r="AW264" s="199"/>
      <c r="AX264" s="199"/>
      <c r="AY264" s="199"/>
      <c r="AZ264" s="199"/>
      <c r="BA264" s="193" t="str">
        <f t="shared" si="63"/>
        <v/>
      </c>
      <c r="BB264" s="199"/>
      <c r="BC264" s="199"/>
      <c r="BD264" s="199"/>
      <c r="BE264" s="199"/>
      <c r="BF264" s="199"/>
      <c r="BG264" s="199"/>
      <c r="BH264" s="193" t="str">
        <f t="shared" si="64"/>
        <v/>
      </c>
      <c r="BI264" s="199"/>
      <c r="BJ264" s="199"/>
      <c r="BK264" s="199"/>
      <c r="BL264" s="199"/>
      <c r="BM264" s="199"/>
      <c r="BN264" s="199"/>
      <c r="BO264" s="193" t="str">
        <f t="shared" si="65"/>
        <v/>
      </c>
      <c r="BP264" s="199"/>
      <c r="BQ264" s="199"/>
      <c r="BR264" s="199"/>
      <c r="BS264" s="199"/>
      <c r="BT264" s="199"/>
      <c r="BU264" s="199"/>
      <c r="BV264" s="193" t="str">
        <f t="shared" si="66"/>
        <v/>
      </c>
      <c r="BW264" s="199"/>
      <c r="BX264" s="199"/>
      <c r="BY264" s="199"/>
      <c r="BZ264" s="199"/>
      <c r="CA264" s="199"/>
      <c r="CB264" s="199"/>
      <c r="CC264" s="193" t="str">
        <f t="shared" si="67"/>
        <v/>
      </c>
      <c r="CD264" s="199"/>
      <c r="CE264" s="199"/>
      <c r="CF264" s="199"/>
      <c r="CG264" s="199"/>
      <c r="CH264" s="199"/>
      <c r="CI264" s="199"/>
      <c r="CJ264" s="193" t="str">
        <f t="shared" si="68"/>
        <v/>
      </c>
      <c r="CK264" s="199"/>
      <c r="CL264" s="199"/>
      <c r="CM264" s="199"/>
      <c r="CN264" s="199"/>
      <c r="CO264" s="199"/>
      <c r="CP264" s="199"/>
      <c r="CQ264" s="193" t="str">
        <f t="shared" si="69"/>
        <v/>
      </c>
      <c r="CR264" s="199"/>
      <c r="CS264" s="199"/>
      <c r="CT264" s="199"/>
      <c r="CU264" s="199"/>
      <c r="CV264" s="199"/>
      <c r="CW264" s="199"/>
      <c r="CX264" s="193" t="str">
        <f t="shared" si="70"/>
        <v/>
      </c>
      <c r="CY264" s="199"/>
      <c r="CZ264" s="199"/>
      <c r="DA264" s="199"/>
      <c r="DB264" s="199"/>
      <c r="DC264" s="199"/>
      <c r="DD264" s="199"/>
      <c r="DE264" s="193" t="str">
        <f t="shared" si="71"/>
        <v/>
      </c>
      <c r="DF264" s="199"/>
      <c r="DG264" s="199"/>
      <c r="DH264" s="199"/>
      <c r="DI264" s="199"/>
      <c r="DJ264" s="199"/>
      <c r="DK264" s="199"/>
      <c r="DL264" s="193" t="str">
        <f t="shared" si="72"/>
        <v/>
      </c>
      <c r="DM264" s="199"/>
      <c r="DN264" s="199"/>
      <c r="DO264" s="199"/>
      <c r="DP264" s="199"/>
      <c r="DQ264" s="199"/>
      <c r="DR264" s="199"/>
      <c r="DS264" s="193" t="str">
        <f t="shared" si="73"/>
        <v/>
      </c>
      <c r="DT264" s="194" t="str">
        <f t="shared" si="74"/>
        <v/>
      </c>
      <c r="DU264" s="195" t="str">
        <f t="shared" si="75"/>
        <v/>
      </c>
      <c r="DV264" s="196" t="str">
        <f>IF(OR(C264="",E264=""),"",RANK(DT264,$DT$9:$DT$408)+COUNTIF(DT$9:DT264,DT264)-1)</f>
        <v/>
      </c>
      <c r="DW264" s="173"/>
    </row>
    <row r="265" spans="1:127" ht="20.100000000000001" customHeight="1">
      <c r="A265" s="173"/>
      <c r="B265" s="190" t="str">
        <f>BIODATA_SISWA!B266</f>
        <v/>
      </c>
      <c r="C265" s="191" t="str">
        <f>IF(BIODATA_SISWA!C266="","",BIODATA_SISWA!C266)</f>
        <v/>
      </c>
      <c r="D265" s="191" t="str">
        <f>IF(BIODATA_SISWA!L266="","",BIODATA_SISWA!L266)</f>
        <v/>
      </c>
      <c r="E265" s="199"/>
      <c r="F265" s="199"/>
      <c r="G265" s="199"/>
      <c r="H265" s="199"/>
      <c r="I265" s="199"/>
      <c r="J265" s="199"/>
      <c r="K265" s="193" t="str">
        <f t="shared" si="57"/>
        <v/>
      </c>
      <c r="L265" s="199"/>
      <c r="M265" s="199"/>
      <c r="N265" s="199"/>
      <c r="O265" s="199"/>
      <c r="P265" s="199"/>
      <c r="Q265" s="199"/>
      <c r="R265" s="193" t="str">
        <f t="shared" si="58"/>
        <v/>
      </c>
      <c r="S265" s="199"/>
      <c r="T265" s="199"/>
      <c r="U265" s="199"/>
      <c r="V265" s="199"/>
      <c r="W265" s="199"/>
      <c r="X265" s="199"/>
      <c r="Y265" s="193" t="str">
        <f t="shared" si="59"/>
        <v/>
      </c>
      <c r="Z265" s="199"/>
      <c r="AA265" s="199"/>
      <c r="AB265" s="199"/>
      <c r="AC265" s="199"/>
      <c r="AD265" s="199"/>
      <c r="AE265" s="199"/>
      <c r="AF265" s="193" t="str">
        <f t="shared" si="60"/>
        <v/>
      </c>
      <c r="AG265" s="199"/>
      <c r="AH265" s="199"/>
      <c r="AI265" s="199"/>
      <c r="AJ265" s="199"/>
      <c r="AK265" s="199"/>
      <c r="AL265" s="199"/>
      <c r="AM265" s="193" t="str">
        <f t="shared" si="61"/>
        <v/>
      </c>
      <c r="AN265" s="199"/>
      <c r="AO265" s="199"/>
      <c r="AP265" s="199"/>
      <c r="AQ265" s="199"/>
      <c r="AR265" s="199"/>
      <c r="AS265" s="199"/>
      <c r="AT265" s="193" t="str">
        <f t="shared" si="62"/>
        <v/>
      </c>
      <c r="AU265" s="199"/>
      <c r="AV265" s="199"/>
      <c r="AW265" s="199"/>
      <c r="AX265" s="199"/>
      <c r="AY265" s="199"/>
      <c r="AZ265" s="199"/>
      <c r="BA265" s="193" t="str">
        <f t="shared" si="63"/>
        <v/>
      </c>
      <c r="BB265" s="199"/>
      <c r="BC265" s="199"/>
      <c r="BD265" s="199"/>
      <c r="BE265" s="199"/>
      <c r="BF265" s="199"/>
      <c r="BG265" s="199"/>
      <c r="BH265" s="193" t="str">
        <f t="shared" si="64"/>
        <v/>
      </c>
      <c r="BI265" s="199"/>
      <c r="BJ265" s="199"/>
      <c r="BK265" s="199"/>
      <c r="BL265" s="199"/>
      <c r="BM265" s="199"/>
      <c r="BN265" s="199"/>
      <c r="BO265" s="193" t="str">
        <f t="shared" si="65"/>
        <v/>
      </c>
      <c r="BP265" s="199"/>
      <c r="BQ265" s="199"/>
      <c r="BR265" s="199"/>
      <c r="BS265" s="199"/>
      <c r="BT265" s="199"/>
      <c r="BU265" s="199"/>
      <c r="BV265" s="193" t="str">
        <f t="shared" si="66"/>
        <v/>
      </c>
      <c r="BW265" s="199"/>
      <c r="BX265" s="199"/>
      <c r="BY265" s="199"/>
      <c r="BZ265" s="199"/>
      <c r="CA265" s="199"/>
      <c r="CB265" s="199"/>
      <c r="CC265" s="193" t="str">
        <f t="shared" si="67"/>
        <v/>
      </c>
      <c r="CD265" s="199"/>
      <c r="CE265" s="199"/>
      <c r="CF265" s="199"/>
      <c r="CG265" s="199"/>
      <c r="CH265" s="199"/>
      <c r="CI265" s="199"/>
      <c r="CJ265" s="193" t="str">
        <f t="shared" si="68"/>
        <v/>
      </c>
      <c r="CK265" s="199"/>
      <c r="CL265" s="199"/>
      <c r="CM265" s="199"/>
      <c r="CN265" s="199"/>
      <c r="CO265" s="199"/>
      <c r="CP265" s="199"/>
      <c r="CQ265" s="193" t="str">
        <f t="shared" si="69"/>
        <v/>
      </c>
      <c r="CR265" s="199"/>
      <c r="CS265" s="199"/>
      <c r="CT265" s="199"/>
      <c r="CU265" s="199"/>
      <c r="CV265" s="199"/>
      <c r="CW265" s="199"/>
      <c r="CX265" s="193" t="str">
        <f t="shared" si="70"/>
        <v/>
      </c>
      <c r="CY265" s="199"/>
      <c r="CZ265" s="199"/>
      <c r="DA265" s="199"/>
      <c r="DB265" s="199"/>
      <c r="DC265" s="199"/>
      <c r="DD265" s="199"/>
      <c r="DE265" s="193" t="str">
        <f t="shared" si="71"/>
        <v/>
      </c>
      <c r="DF265" s="199"/>
      <c r="DG265" s="199"/>
      <c r="DH265" s="199"/>
      <c r="DI265" s="199"/>
      <c r="DJ265" s="199"/>
      <c r="DK265" s="199"/>
      <c r="DL265" s="193" t="str">
        <f t="shared" si="72"/>
        <v/>
      </c>
      <c r="DM265" s="199"/>
      <c r="DN265" s="199"/>
      <c r="DO265" s="199"/>
      <c r="DP265" s="199"/>
      <c r="DQ265" s="199"/>
      <c r="DR265" s="199"/>
      <c r="DS265" s="193" t="str">
        <f t="shared" si="73"/>
        <v/>
      </c>
      <c r="DT265" s="194" t="str">
        <f t="shared" si="74"/>
        <v/>
      </c>
      <c r="DU265" s="195" t="str">
        <f t="shared" si="75"/>
        <v/>
      </c>
      <c r="DV265" s="196" t="str">
        <f>IF(OR(C265="",E265=""),"",RANK(DT265,$DT$9:$DT$408)+COUNTIF(DT$9:DT265,DT265)-1)</f>
        <v/>
      </c>
      <c r="DW265" s="173"/>
    </row>
    <row r="266" spans="1:127" ht="20.100000000000001" customHeight="1">
      <c r="A266" s="173"/>
      <c r="B266" s="190" t="str">
        <f>BIODATA_SISWA!B267</f>
        <v/>
      </c>
      <c r="C266" s="191" t="str">
        <f>IF(BIODATA_SISWA!C267="","",BIODATA_SISWA!C267)</f>
        <v/>
      </c>
      <c r="D266" s="191" t="str">
        <f>IF(BIODATA_SISWA!L267="","",BIODATA_SISWA!L267)</f>
        <v/>
      </c>
      <c r="E266" s="199"/>
      <c r="F266" s="199"/>
      <c r="G266" s="199"/>
      <c r="H266" s="199"/>
      <c r="I266" s="199"/>
      <c r="J266" s="199"/>
      <c r="K266" s="193" t="str">
        <f t="shared" ref="K266:K329" si="76">IFERROR(AVERAGE(E266:J266),"")</f>
        <v/>
      </c>
      <c r="L266" s="199"/>
      <c r="M266" s="199"/>
      <c r="N266" s="199"/>
      <c r="O266" s="199"/>
      <c r="P266" s="199"/>
      <c r="Q266" s="199"/>
      <c r="R266" s="193" t="str">
        <f t="shared" ref="R266:R329" si="77">IFERROR(AVERAGE(L266:Q266),"")</f>
        <v/>
      </c>
      <c r="S266" s="199"/>
      <c r="T266" s="199"/>
      <c r="U266" s="199"/>
      <c r="V266" s="199"/>
      <c r="W266" s="199"/>
      <c r="X266" s="199"/>
      <c r="Y266" s="193" t="str">
        <f t="shared" ref="Y266:Y329" si="78">IFERROR(AVERAGE(S266:X266),"")</f>
        <v/>
      </c>
      <c r="Z266" s="199"/>
      <c r="AA266" s="199"/>
      <c r="AB266" s="199"/>
      <c r="AC266" s="199"/>
      <c r="AD266" s="199"/>
      <c r="AE266" s="199"/>
      <c r="AF266" s="193" t="str">
        <f t="shared" ref="AF266:AF329" si="79">IFERROR(AVERAGE(Z266:AE266),"")</f>
        <v/>
      </c>
      <c r="AG266" s="199"/>
      <c r="AH266" s="199"/>
      <c r="AI266" s="199"/>
      <c r="AJ266" s="199"/>
      <c r="AK266" s="199"/>
      <c r="AL266" s="199"/>
      <c r="AM266" s="193" t="str">
        <f t="shared" ref="AM266:AM329" si="80">IFERROR(AVERAGE(AG266:AL266),"")</f>
        <v/>
      </c>
      <c r="AN266" s="199"/>
      <c r="AO266" s="199"/>
      <c r="AP266" s="199"/>
      <c r="AQ266" s="199"/>
      <c r="AR266" s="199"/>
      <c r="AS266" s="199"/>
      <c r="AT266" s="193" t="str">
        <f t="shared" ref="AT266:AT329" si="81">IFERROR(AVERAGE(AN266:AS266),"")</f>
        <v/>
      </c>
      <c r="AU266" s="199"/>
      <c r="AV266" s="199"/>
      <c r="AW266" s="199"/>
      <c r="AX266" s="199"/>
      <c r="AY266" s="199"/>
      <c r="AZ266" s="199"/>
      <c r="BA266" s="193" t="str">
        <f t="shared" ref="BA266:BA329" si="82">IFERROR(AVERAGE(AU266:AZ266),"")</f>
        <v/>
      </c>
      <c r="BB266" s="199"/>
      <c r="BC266" s="199"/>
      <c r="BD266" s="199"/>
      <c r="BE266" s="199"/>
      <c r="BF266" s="199"/>
      <c r="BG266" s="199"/>
      <c r="BH266" s="193" t="str">
        <f t="shared" ref="BH266:BH329" si="83">IFERROR(AVERAGE(BB266:BG266),"")</f>
        <v/>
      </c>
      <c r="BI266" s="199"/>
      <c r="BJ266" s="199"/>
      <c r="BK266" s="199"/>
      <c r="BL266" s="199"/>
      <c r="BM266" s="199"/>
      <c r="BN266" s="199"/>
      <c r="BO266" s="193" t="str">
        <f t="shared" ref="BO266:BO329" si="84">IFERROR(AVERAGE(BI266:BN266),"")</f>
        <v/>
      </c>
      <c r="BP266" s="199"/>
      <c r="BQ266" s="199"/>
      <c r="BR266" s="199"/>
      <c r="BS266" s="199"/>
      <c r="BT266" s="199"/>
      <c r="BU266" s="199"/>
      <c r="BV266" s="193" t="str">
        <f t="shared" ref="BV266:BV329" si="85">IFERROR(AVERAGE(BP266:BU266),"")</f>
        <v/>
      </c>
      <c r="BW266" s="199"/>
      <c r="BX266" s="199"/>
      <c r="BY266" s="199"/>
      <c r="BZ266" s="199"/>
      <c r="CA266" s="199"/>
      <c r="CB266" s="199"/>
      <c r="CC266" s="193" t="str">
        <f t="shared" ref="CC266:CC329" si="86">IFERROR(AVERAGE(BW266:CB266),"")</f>
        <v/>
      </c>
      <c r="CD266" s="199"/>
      <c r="CE266" s="199"/>
      <c r="CF266" s="199"/>
      <c r="CG266" s="199"/>
      <c r="CH266" s="199"/>
      <c r="CI266" s="199"/>
      <c r="CJ266" s="193" t="str">
        <f t="shared" ref="CJ266:CJ329" si="87">IFERROR(AVERAGE(CD266:CI266),"")</f>
        <v/>
      </c>
      <c r="CK266" s="199"/>
      <c r="CL266" s="199"/>
      <c r="CM266" s="199"/>
      <c r="CN266" s="199"/>
      <c r="CO266" s="199"/>
      <c r="CP266" s="199"/>
      <c r="CQ266" s="193" t="str">
        <f t="shared" ref="CQ266:CQ329" si="88">IFERROR(AVERAGE(CK266:CP266),"")</f>
        <v/>
      </c>
      <c r="CR266" s="199"/>
      <c r="CS266" s="199"/>
      <c r="CT266" s="199"/>
      <c r="CU266" s="199"/>
      <c r="CV266" s="199"/>
      <c r="CW266" s="199"/>
      <c r="CX266" s="193" t="str">
        <f t="shared" ref="CX266:CX329" si="89">IFERROR(AVERAGE(CR266:CW266),"")</f>
        <v/>
      </c>
      <c r="CY266" s="199"/>
      <c r="CZ266" s="199"/>
      <c r="DA266" s="199"/>
      <c r="DB266" s="199"/>
      <c r="DC266" s="199"/>
      <c r="DD266" s="199"/>
      <c r="DE266" s="193" t="str">
        <f t="shared" ref="DE266:DE329" si="90">IFERROR(AVERAGE(CY266:DD266),"")</f>
        <v/>
      </c>
      <c r="DF266" s="199"/>
      <c r="DG266" s="199"/>
      <c r="DH266" s="199"/>
      <c r="DI266" s="199"/>
      <c r="DJ266" s="199"/>
      <c r="DK266" s="199"/>
      <c r="DL266" s="193" t="str">
        <f t="shared" ref="DL266:DL329" si="91">IFERROR(AVERAGE(DF266:DK266),"")</f>
        <v/>
      </c>
      <c r="DM266" s="199"/>
      <c r="DN266" s="199"/>
      <c r="DO266" s="199"/>
      <c r="DP266" s="199"/>
      <c r="DQ266" s="199"/>
      <c r="DR266" s="199"/>
      <c r="DS266" s="193" t="str">
        <f t="shared" ref="DS266:DS329" si="92">IFERROR(AVERAGE(DM266:DR266),"")</f>
        <v/>
      </c>
      <c r="DT266" s="194" t="str">
        <f t="shared" ref="DT266:DT329" si="93">IF(OR(C266="",E266=""),"",SUM(E266:J266,L266:Q266,S266:X266,Z266:AE266,AG266:AL266,AN266:AS266,AU266:AZ266,BB266:BG266,BI266:BN266,BP266:BU266,BW266:CB266,CD266:CI266,CK266:CP266,CR266:CW266,CY266:DD266,DF266:DK266,DM266:DR266))</f>
        <v/>
      </c>
      <c r="DU266" s="195" t="str">
        <f t="shared" ref="DU266:DU329" si="94">IF(OR(C266="",E266=""),"",AVERAGE(E266:J266,L266:Q266,S266:X266,Z266:AE266,AG266:AL266,AN266:AS266,AU266:AZ266,BB266:BG266,BI266:BN266,BP266:BU266,BW266:CB266,CD266:CI266,CK266:CP266,CR266:CW266,CY266:DD266,DF266:DK266,DM266:DR266))</f>
        <v/>
      </c>
      <c r="DV266" s="196" t="str">
        <f>IF(OR(C266="",E266=""),"",RANK(DT266,$DT$9:$DT$408)+COUNTIF(DT$9:DT266,DT266)-1)</f>
        <v/>
      </c>
      <c r="DW266" s="173"/>
    </row>
    <row r="267" spans="1:127" ht="20.100000000000001" customHeight="1">
      <c r="A267" s="173"/>
      <c r="B267" s="190" t="str">
        <f>BIODATA_SISWA!B268</f>
        <v/>
      </c>
      <c r="C267" s="191" t="str">
        <f>IF(BIODATA_SISWA!C268="","",BIODATA_SISWA!C268)</f>
        <v/>
      </c>
      <c r="D267" s="191" t="str">
        <f>IF(BIODATA_SISWA!L268="","",BIODATA_SISWA!L268)</f>
        <v/>
      </c>
      <c r="E267" s="199"/>
      <c r="F267" s="199"/>
      <c r="G267" s="199"/>
      <c r="H267" s="199"/>
      <c r="I267" s="199"/>
      <c r="J267" s="199"/>
      <c r="K267" s="193" t="str">
        <f t="shared" si="76"/>
        <v/>
      </c>
      <c r="L267" s="199"/>
      <c r="M267" s="199"/>
      <c r="N267" s="199"/>
      <c r="O267" s="199"/>
      <c r="P267" s="199"/>
      <c r="Q267" s="199"/>
      <c r="R267" s="193" t="str">
        <f t="shared" si="77"/>
        <v/>
      </c>
      <c r="S267" s="199"/>
      <c r="T267" s="199"/>
      <c r="U267" s="199"/>
      <c r="V267" s="199"/>
      <c r="W267" s="199"/>
      <c r="X267" s="199"/>
      <c r="Y267" s="193" t="str">
        <f t="shared" si="78"/>
        <v/>
      </c>
      <c r="Z267" s="199"/>
      <c r="AA267" s="199"/>
      <c r="AB267" s="199"/>
      <c r="AC267" s="199"/>
      <c r="AD267" s="199"/>
      <c r="AE267" s="199"/>
      <c r="AF267" s="193" t="str">
        <f t="shared" si="79"/>
        <v/>
      </c>
      <c r="AG267" s="199"/>
      <c r="AH267" s="199"/>
      <c r="AI267" s="199"/>
      <c r="AJ267" s="199"/>
      <c r="AK267" s="199"/>
      <c r="AL267" s="199"/>
      <c r="AM267" s="193" t="str">
        <f t="shared" si="80"/>
        <v/>
      </c>
      <c r="AN267" s="199"/>
      <c r="AO267" s="199"/>
      <c r="AP267" s="199"/>
      <c r="AQ267" s="199"/>
      <c r="AR267" s="199"/>
      <c r="AS267" s="199"/>
      <c r="AT267" s="193" t="str">
        <f t="shared" si="81"/>
        <v/>
      </c>
      <c r="AU267" s="199"/>
      <c r="AV267" s="199"/>
      <c r="AW267" s="199"/>
      <c r="AX267" s="199"/>
      <c r="AY267" s="199"/>
      <c r="AZ267" s="199"/>
      <c r="BA267" s="193" t="str">
        <f t="shared" si="82"/>
        <v/>
      </c>
      <c r="BB267" s="199"/>
      <c r="BC267" s="199"/>
      <c r="BD267" s="199"/>
      <c r="BE267" s="199"/>
      <c r="BF267" s="199"/>
      <c r="BG267" s="199"/>
      <c r="BH267" s="193" t="str">
        <f t="shared" si="83"/>
        <v/>
      </c>
      <c r="BI267" s="199"/>
      <c r="BJ267" s="199"/>
      <c r="BK267" s="199"/>
      <c r="BL267" s="199"/>
      <c r="BM267" s="199"/>
      <c r="BN267" s="199"/>
      <c r="BO267" s="193" t="str">
        <f t="shared" si="84"/>
        <v/>
      </c>
      <c r="BP267" s="199"/>
      <c r="BQ267" s="199"/>
      <c r="BR267" s="199"/>
      <c r="BS267" s="199"/>
      <c r="BT267" s="199"/>
      <c r="BU267" s="199"/>
      <c r="BV267" s="193" t="str">
        <f t="shared" si="85"/>
        <v/>
      </c>
      <c r="BW267" s="199"/>
      <c r="BX267" s="199"/>
      <c r="BY267" s="199"/>
      <c r="BZ267" s="199"/>
      <c r="CA267" s="199"/>
      <c r="CB267" s="199"/>
      <c r="CC267" s="193" t="str">
        <f t="shared" si="86"/>
        <v/>
      </c>
      <c r="CD267" s="199"/>
      <c r="CE267" s="199"/>
      <c r="CF267" s="199"/>
      <c r="CG267" s="199"/>
      <c r="CH267" s="199"/>
      <c r="CI267" s="199"/>
      <c r="CJ267" s="193" t="str">
        <f t="shared" si="87"/>
        <v/>
      </c>
      <c r="CK267" s="199"/>
      <c r="CL267" s="199"/>
      <c r="CM267" s="199"/>
      <c r="CN267" s="199"/>
      <c r="CO267" s="199"/>
      <c r="CP267" s="199"/>
      <c r="CQ267" s="193" t="str">
        <f t="shared" si="88"/>
        <v/>
      </c>
      <c r="CR267" s="199"/>
      <c r="CS267" s="199"/>
      <c r="CT267" s="199"/>
      <c r="CU267" s="199"/>
      <c r="CV267" s="199"/>
      <c r="CW267" s="199"/>
      <c r="CX267" s="193" t="str">
        <f t="shared" si="89"/>
        <v/>
      </c>
      <c r="CY267" s="199"/>
      <c r="CZ267" s="199"/>
      <c r="DA267" s="199"/>
      <c r="DB267" s="199"/>
      <c r="DC267" s="199"/>
      <c r="DD267" s="199"/>
      <c r="DE267" s="193" t="str">
        <f t="shared" si="90"/>
        <v/>
      </c>
      <c r="DF267" s="199"/>
      <c r="DG267" s="199"/>
      <c r="DH267" s="199"/>
      <c r="DI267" s="199"/>
      <c r="DJ267" s="199"/>
      <c r="DK267" s="199"/>
      <c r="DL267" s="193" t="str">
        <f t="shared" si="91"/>
        <v/>
      </c>
      <c r="DM267" s="199"/>
      <c r="DN267" s="199"/>
      <c r="DO267" s="199"/>
      <c r="DP267" s="199"/>
      <c r="DQ267" s="199"/>
      <c r="DR267" s="199"/>
      <c r="DS267" s="193" t="str">
        <f t="shared" si="92"/>
        <v/>
      </c>
      <c r="DT267" s="194" t="str">
        <f t="shared" si="93"/>
        <v/>
      </c>
      <c r="DU267" s="195" t="str">
        <f t="shared" si="94"/>
        <v/>
      </c>
      <c r="DV267" s="196" t="str">
        <f>IF(OR(C267="",E267=""),"",RANK(DT267,$DT$9:$DT$408)+COUNTIF(DT$9:DT267,DT267)-1)</f>
        <v/>
      </c>
      <c r="DW267" s="173"/>
    </row>
    <row r="268" spans="1:127" ht="20.100000000000001" customHeight="1">
      <c r="A268" s="173"/>
      <c r="B268" s="190" t="str">
        <f>BIODATA_SISWA!B269</f>
        <v/>
      </c>
      <c r="C268" s="191" t="str">
        <f>IF(BIODATA_SISWA!C269="","",BIODATA_SISWA!C269)</f>
        <v/>
      </c>
      <c r="D268" s="191" t="str">
        <f>IF(BIODATA_SISWA!L269="","",BIODATA_SISWA!L269)</f>
        <v/>
      </c>
      <c r="E268" s="199"/>
      <c r="F268" s="199"/>
      <c r="G268" s="199"/>
      <c r="H268" s="199"/>
      <c r="I268" s="199"/>
      <c r="J268" s="199"/>
      <c r="K268" s="193" t="str">
        <f t="shared" si="76"/>
        <v/>
      </c>
      <c r="L268" s="199"/>
      <c r="M268" s="199"/>
      <c r="N268" s="199"/>
      <c r="O268" s="199"/>
      <c r="P268" s="199"/>
      <c r="Q268" s="199"/>
      <c r="R268" s="193" t="str">
        <f t="shared" si="77"/>
        <v/>
      </c>
      <c r="S268" s="199"/>
      <c r="T268" s="199"/>
      <c r="U268" s="199"/>
      <c r="V268" s="199"/>
      <c r="W268" s="199"/>
      <c r="X268" s="199"/>
      <c r="Y268" s="193" t="str">
        <f t="shared" si="78"/>
        <v/>
      </c>
      <c r="Z268" s="199"/>
      <c r="AA268" s="199"/>
      <c r="AB268" s="199"/>
      <c r="AC268" s="199"/>
      <c r="AD268" s="199"/>
      <c r="AE268" s="199"/>
      <c r="AF268" s="193" t="str">
        <f t="shared" si="79"/>
        <v/>
      </c>
      <c r="AG268" s="199"/>
      <c r="AH268" s="199"/>
      <c r="AI268" s="199"/>
      <c r="AJ268" s="199"/>
      <c r="AK268" s="199"/>
      <c r="AL268" s="199"/>
      <c r="AM268" s="193" t="str">
        <f t="shared" si="80"/>
        <v/>
      </c>
      <c r="AN268" s="199"/>
      <c r="AO268" s="199"/>
      <c r="AP268" s="199"/>
      <c r="AQ268" s="199"/>
      <c r="AR268" s="199"/>
      <c r="AS268" s="199"/>
      <c r="AT268" s="193" t="str">
        <f t="shared" si="81"/>
        <v/>
      </c>
      <c r="AU268" s="199"/>
      <c r="AV268" s="199"/>
      <c r="AW268" s="199"/>
      <c r="AX268" s="199"/>
      <c r="AY268" s="199"/>
      <c r="AZ268" s="199"/>
      <c r="BA268" s="193" t="str">
        <f t="shared" si="82"/>
        <v/>
      </c>
      <c r="BB268" s="199"/>
      <c r="BC268" s="199"/>
      <c r="BD268" s="199"/>
      <c r="BE268" s="199"/>
      <c r="BF268" s="199"/>
      <c r="BG268" s="199"/>
      <c r="BH268" s="193" t="str">
        <f t="shared" si="83"/>
        <v/>
      </c>
      <c r="BI268" s="199"/>
      <c r="BJ268" s="199"/>
      <c r="BK268" s="199"/>
      <c r="BL268" s="199"/>
      <c r="BM268" s="199"/>
      <c r="BN268" s="199"/>
      <c r="BO268" s="193" t="str">
        <f t="shared" si="84"/>
        <v/>
      </c>
      <c r="BP268" s="199"/>
      <c r="BQ268" s="199"/>
      <c r="BR268" s="199"/>
      <c r="BS268" s="199"/>
      <c r="BT268" s="199"/>
      <c r="BU268" s="199"/>
      <c r="BV268" s="193" t="str">
        <f t="shared" si="85"/>
        <v/>
      </c>
      <c r="BW268" s="199"/>
      <c r="BX268" s="199"/>
      <c r="BY268" s="199"/>
      <c r="BZ268" s="199"/>
      <c r="CA268" s="199"/>
      <c r="CB268" s="199"/>
      <c r="CC268" s="193" t="str">
        <f t="shared" si="86"/>
        <v/>
      </c>
      <c r="CD268" s="199"/>
      <c r="CE268" s="199"/>
      <c r="CF268" s="199"/>
      <c r="CG268" s="199"/>
      <c r="CH268" s="199"/>
      <c r="CI268" s="199"/>
      <c r="CJ268" s="193" t="str">
        <f t="shared" si="87"/>
        <v/>
      </c>
      <c r="CK268" s="199"/>
      <c r="CL268" s="199"/>
      <c r="CM268" s="199"/>
      <c r="CN268" s="199"/>
      <c r="CO268" s="199"/>
      <c r="CP268" s="199"/>
      <c r="CQ268" s="193" t="str">
        <f t="shared" si="88"/>
        <v/>
      </c>
      <c r="CR268" s="199"/>
      <c r="CS268" s="199"/>
      <c r="CT268" s="199"/>
      <c r="CU268" s="199"/>
      <c r="CV268" s="199"/>
      <c r="CW268" s="199"/>
      <c r="CX268" s="193" t="str">
        <f t="shared" si="89"/>
        <v/>
      </c>
      <c r="CY268" s="199"/>
      <c r="CZ268" s="199"/>
      <c r="DA268" s="199"/>
      <c r="DB268" s="199"/>
      <c r="DC268" s="199"/>
      <c r="DD268" s="199"/>
      <c r="DE268" s="193" t="str">
        <f t="shared" si="90"/>
        <v/>
      </c>
      <c r="DF268" s="199"/>
      <c r="DG268" s="199"/>
      <c r="DH268" s="199"/>
      <c r="DI268" s="199"/>
      <c r="DJ268" s="199"/>
      <c r="DK268" s="199"/>
      <c r="DL268" s="193" t="str">
        <f t="shared" si="91"/>
        <v/>
      </c>
      <c r="DM268" s="199"/>
      <c r="DN268" s="199"/>
      <c r="DO268" s="199"/>
      <c r="DP268" s="199"/>
      <c r="DQ268" s="199"/>
      <c r="DR268" s="199"/>
      <c r="DS268" s="193" t="str">
        <f t="shared" si="92"/>
        <v/>
      </c>
      <c r="DT268" s="194" t="str">
        <f t="shared" si="93"/>
        <v/>
      </c>
      <c r="DU268" s="195" t="str">
        <f t="shared" si="94"/>
        <v/>
      </c>
      <c r="DV268" s="196" t="str">
        <f>IF(OR(C268="",E268=""),"",RANK(DT268,$DT$9:$DT$408)+COUNTIF(DT$9:DT268,DT268)-1)</f>
        <v/>
      </c>
      <c r="DW268" s="173"/>
    </row>
    <row r="269" spans="1:127" ht="20.100000000000001" customHeight="1">
      <c r="A269" s="173"/>
      <c r="B269" s="190" t="str">
        <f>BIODATA_SISWA!B270</f>
        <v/>
      </c>
      <c r="C269" s="191" t="str">
        <f>IF(BIODATA_SISWA!C270="","",BIODATA_SISWA!C270)</f>
        <v/>
      </c>
      <c r="D269" s="191" t="str">
        <f>IF(BIODATA_SISWA!L270="","",BIODATA_SISWA!L270)</f>
        <v/>
      </c>
      <c r="E269" s="199"/>
      <c r="F269" s="199"/>
      <c r="G269" s="199"/>
      <c r="H269" s="199"/>
      <c r="I269" s="199"/>
      <c r="J269" s="199"/>
      <c r="K269" s="193" t="str">
        <f t="shared" si="76"/>
        <v/>
      </c>
      <c r="L269" s="199"/>
      <c r="M269" s="199"/>
      <c r="N269" s="199"/>
      <c r="O269" s="199"/>
      <c r="P269" s="199"/>
      <c r="Q269" s="199"/>
      <c r="R269" s="193" t="str">
        <f t="shared" si="77"/>
        <v/>
      </c>
      <c r="S269" s="199"/>
      <c r="T269" s="199"/>
      <c r="U269" s="199"/>
      <c r="V269" s="199"/>
      <c r="W269" s="199"/>
      <c r="X269" s="199"/>
      <c r="Y269" s="193" t="str">
        <f t="shared" si="78"/>
        <v/>
      </c>
      <c r="Z269" s="199"/>
      <c r="AA269" s="199"/>
      <c r="AB269" s="199"/>
      <c r="AC269" s="199"/>
      <c r="AD269" s="199"/>
      <c r="AE269" s="199"/>
      <c r="AF269" s="193" t="str">
        <f t="shared" si="79"/>
        <v/>
      </c>
      <c r="AG269" s="199"/>
      <c r="AH269" s="199"/>
      <c r="AI269" s="199"/>
      <c r="AJ269" s="199"/>
      <c r="AK269" s="199"/>
      <c r="AL269" s="199"/>
      <c r="AM269" s="193" t="str">
        <f t="shared" si="80"/>
        <v/>
      </c>
      <c r="AN269" s="199"/>
      <c r="AO269" s="199"/>
      <c r="AP269" s="199"/>
      <c r="AQ269" s="199"/>
      <c r="AR269" s="199"/>
      <c r="AS269" s="199"/>
      <c r="AT269" s="193" t="str">
        <f t="shared" si="81"/>
        <v/>
      </c>
      <c r="AU269" s="199"/>
      <c r="AV269" s="199"/>
      <c r="AW269" s="199"/>
      <c r="AX269" s="199"/>
      <c r="AY269" s="199"/>
      <c r="AZ269" s="199"/>
      <c r="BA269" s="193" t="str">
        <f t="shared" si="82"/>
        <v/>
      </c>
      <c r="BB269" s="199"/>
      <c r="BC269" s="199"/>
      <c r="BD269" s="199"/>
      <c r="BE269" s="199"/>
      <c r="BF269" s="199"/>
      <c r="BG269" s="199"/>
      <c r="BH269" s="193" t="str">
        <f t="shared" si="83"/>
        <v/>
      </c>
      <c r="BI269" s="199"/>
      <c r="BJ269" s="199"/>
      <c r="BK269" s="199"/>
      <c r="BL269" s="199"/>
      <c r="BM269" s="199"/>
      <c r="BN269" s="199"/>
      <c r="BO269" s="193" t="str">
        <f t="shared" si="84"/>
        <v/>
      </c>
      <c r="BP269" s="199"/>
      <c r="BQ269" s="199"/>
      <c r="BR269" s="199"/>
      <c r="BS269" s="199"/>
      <c r="BT269" s="199"/>
      <c r="BU269" s="199"/>
      <c r="BV269" s="193" t="str">
        <f t="shared" si="85"/>
        <v/>
      </c>
      <c r="BW269" s="199"/>
      <c r="BX269" s="199"/>
      <c r="BY269" s="199"/>
      <c r="BZ269" s="199"/>
      <c r="CA269" s="199"/>
      <c r="CB269" s="199"/>
      <c r="CC269" s="193" t="str">
        <f t="shared" si="86"/>
        <v/>
      </c>
      <c r="CD269" s="199"/>
      <c r="CE269" s="199"/>
      <c r="CF269" s="199"/>
      <c r="CG269" s="199"/>
      <c r="CH269" s="199"/>
      <c r="CI269" s="199"/>
      <c r="CJ269" s="193" t="str">
        <f t="shared" si="87"/>
        <v/>
      </c>
      <c r="CK269" s="199"/>
      <c r="CL269" s="199"/>
      <c r="CM269" s="199"/>
      <c r="CN269" s="199"/>
      <c r="CO269" s="199"/>
      <c r="CP269" s="199"/>
      <c r="CQ269" s="193" t="str">
        <f t="shared" si="88"/>
        <v/>
      </c>
      <c r="CR269" s="199"/>
      <c r="CS269" s="199"/>
      <c r="CT269" s="199"/>
      <c r="CU269" s="199"/>
      <c r="CV269" s="199"/>
      <c r="CW269" s="199"/>
      <c r="CX269" s="193" t="str">
        <f t="shared" si="89"/>
        <v/>
      </c>
      <c r="CY269" s="199"/>
      <c r="CZ269" s="199"/>
      <c r="DA269" s="199"/>
      <c r="DB269" s="199"/>
      <c r="DC269" s="199"/>
      <c r="DD269" s="199"/>
      <c r="DE269" s="193" t="str">
        <f t="shared" si="90"/>
        <v/>
      </c>
      <c r="DF269" s="199"/>
      <c r="DG269" s="199"/>
      <c r="DH269" s="199"/>
      <c r="DI269" s="199"/>
      <c r="DJ269" s="199"/>
      <c r="DK269" s="199"/>
      <c r="DL269" s="193" t="str">
        <f t="shared" si="91"/>
        <v/>
      </c>
      <c r="DM269" s="199"/>
      <c r="DN269" s="199"/>
      <c r="DO269" s="199"/>
      <c r="DP269" s="199"/>
      <c r="DQ269" s="199"/>
      <c r="DR269" s="199"/>
      <c r="DS269" s="193" t="str">
        <f t="shared" si="92"/>
        <v/>
      </c>
      <c r="DT269" s="194" t="str">
        <f t="shared" si="93"/>
        <v/>
      </c>
      <c r="DU269" s="195" t="str">
        <f t="shared" si="94"/>
        <v/>
      </c>
      <c r="DV269" s="196" t="str">
        <f>IF(OR(C269="",E269=""),"",RANK(DT269,$DT$9:$DT$408)+COUNTIF(DT$9:DT269,DT269)-1)</f>
        <v/>
      </c>
      <c r="DW269" s="173"/>
    </row>
    <row r="270" spans="1:127" ht="20.100000000000001" customHeight="1">
      <c r="A270" s="173"/>
      <c r="B270" s="190" t="str">
        <f>BIODATA_SISWA!B271</f>
        <v/>
      </c>
      <c r="C270" s="191" t="str">
        <f>IF(BIODATA_SISWA!C271="","",BIODATA_SISWA!C271)</f>
        <v/>
      </c>
      <c r="D270" s="191" t="str">
        <f>IF(BIODATA_SISWA!L271="","",BIODATA_SISWA!L271)</f>
        <v/>
      </c>
      <c r="E270" s="199"/>
      <c r="F270" s="199"/>
      <c r="G270" s="199"/>
      <c r="H270" s="199"/>
      <c r="I270" s="199"/>
      <c r="J270" s="199"/>
      <c r="K270" s="193" t="str">
        <f t="shared" si="76"/>
        <v/>
      </c>
      <c r="L270" s="199"/>
      <c r="M270" s="199"/>
      <c r="N270" s="199"/>
      <c r="O270" s="199"/>
      <c r="P270" s="199"/>
      <c r="Q270" s="199"/>
      <c r="R270" s="193" t="str">
        <f t="shared" si="77"/>
        <v/>
      </c>
      <c r="S270" s="199"/>
      <c r="T270" s="199"/>
      <c r="U270" s="199"/>
      <c r="V270" s="199"/>
      <c r="W270" s="199"/>
      <c r="X270" s="199"/>
      <c r="Y270" s="193" t="str">
        <f t="shared" si="78"/>
        <v/>
      </c>
      <c r="Z270" s="199"/>
      <c r="AA270" s="199"/>
      <c r="AB270" s="199"/>
      <c r="AC270" s="199"/>
      <c r="AD270" s="199"/>
      <c r="AE270" s="199"/>
      <c r="AF270" s="193" t="str">
        <f t="shared" si="79"/>
        <v/>
      </c>
      <c r="AG270" s="199"/>
      <c r="AH270" s="199"/>
      <c r="AI270" s="199"/>
      <c r="AJ270" s="199"/>
      <c r="AK270" s="199"/>
      <c r="AL270" s="199"/>
      <c r="AM270" s="193" t="str">
        <f t="shared" si="80"/>
        <v/>
      </c>
      <c r="AN270" s="199"/>
      <c r="AO270" s="199"/>
      <c r="AP270" s="199"/>
      <c r="AQ270" s="199"/>
      <c r="AR270" s="199"/>
      <c r="AS270" s="199"/>
      <c r="AT270" s="193" t="str">
        <f t="shared" si="81"/>
        <v/>
      </c>
      <c r="AU270" s="199"/>
      <c r="AV270" s="199"/>
      <c r="AW270" s="199"/>
      <c r="AX270" s="199"/>
      <c r="AY270" s="199"/>
      <c r="AZ270" s="199"/>
      <c r="BA270" s="193" t="str">
        <f t="shared" si="82"/>
        <v/>
      </c>
      <c r="BB270" s="199"/>
      <c r="BC270" s="199"/>
      <c r="BD270" s="199"/>
      <c r="BE270" s="199"/>
      <c r="BF270" s="199"/>
      <c r="BG270" s="199"/>
      <c r="BH270" s="193" t="str">
        <f t="shared" si="83"/>
        <v/>
      </c>
      <c r="BI270" s="199"/>
      <c r="BJ270" s="199"/>
      <c r="BK270" s="199"/>
      <c r="BL270" s="199"/>
      <c r="BM270" s="199"/>
      <c r="BN270" s="199"/>
      <c r="BO270" s="193" t="str">
        <f t="shared" si="84"/>
        <v/>
      </c>
      <c r="BP270" s="199"/>
      <c r="BQ270" s="199"/>
      <c r="BR270" s="199"/>
      <c r="BS270" s="199"/>
      <c r="BT270" s="199"/>
      <c r="BU270" s="199"/>
      <c r="BV270" s="193" t="str">
        <f t="shared" si="85"/>
        <v/>
      </c>
      <c r="BW270" s="199"/>
      <c r="BX270" s="199"/>
      <c r="BY270" s="199"/>
      <c r="BZ270" s="199"/>
      <c r="CA270" s="199"/>
      <c r="CB270" s="199"/>
      <c r="CC270" s="193" t="str">
        <f t="shared" si="86"/>
        <v/>
      </c>
      <c r="CD270" s="199"/>
      <c r="CE270" s="199"/>
      <c r="CF270" s="199"/>
      <c r="CG270" s="199"/>
      <c r="CH270" s="199"/>
      <c r="CI270" s="199"/>
      <c r="CJ270" s="193" t="str">
        <f t="shared" si="87"/>
        <v/>
      </c>
      <c r="CK270" s="199"/>
      <c r="CL270" s="199"/>
      <c r="CM270" s="199"/>
      <c r="CN270" s="199"/>
      <c r="CO270" s="199"/>
      <c r="CP270" s="199"/>
      <c r="CQ270" s="193" t="str">
        <f t="shared" si="88"/>
        <v/>
      </c>
      <c r="CR270" s="199"/>
      <c r="CS270" s="199"/>
      <c r="CT270" s="199"/>
      <c r="CU270" s="199"/>
      <c r="CV270" s="199"/>
      <c r="CW270" s="199"/>
      <c r="CX270" s="193" t="str">
        <f t="shared" si="89"/>
        <v/>
      </c>
      <c r="CY270" s="199"/>
      <c r="CZ270" s="199"/>
      <c r="DA270" s="199"/>
      <c r="DB270" s="199"/>
      <c r="DC270" s="199"/>
      <c r="DD270" s="199"/>
      <c r="DE270" s="193" t="str">
        <f t="shared" si="90"/>
        <v/>
      </c>
      <c r="DF270" s="199"/>
      <c r="DG270" s="199"/>
      <c r="DH270" s="199"/>
      <c r="DI270" s="199"/>
      <c r="DJ270" s="199"/>
      <c r="DK270" s="199"/>
      <c r="DL270" s="193" t="str">
        <f t="shared" si="91"/>
        <v/>
      </c>
      <c r="DM270" s="199"/>
      <c r="DN270" s="199"/>
      <c r="DO270" s="199"/>
      <c r="DP270" s="199"/>
      <c r="DQ270" s="199"/>
      <c r="DR270" s="199"/>
      <c r="DS270" s="193" t="str">
        <f t="shared" si="92"/>
        <v/>
      </c>
      <c r="DT270" s="194" t="str">
        <f t="shared" si="93"/>
        <v/>
      </c>
      <c r="DU270" s="195" t="str">
        <f t="shared" si="94"/>
        <v/>
      </c>
      <c r="DV270" s="196" t="str">
        <f>IF(OR(C270="",E270=""),"",RANK(DT270,$DT$9:$DT$408)+COUNTIF(DT$9:DT270,DT270)-1)</f>
        <v/>
      </c>
      <c r="DW270" s="173"/>
    </row>
    <row r="271" spans="1:127" ht="20.100000000000001" customHeight="1">
      <c r="A271" s="173"/>
      <c r="B271" s="190" t="str">
        <f>BIODATA_SISWA!B272</f>
        <v/>
      </c>
      <c r="C271" s="191" t="str">
        <f>IF(BIODATA_SISWA!C272="","",BIODATA_SISWA!C272)</f>
        <v/>
      </c>
      <c r="D271" s="191" t="str">
        <f>IF(BIODATA_SISWA!L272="","",BIODATA_SISWA!L272)</f>
        <v/>
      </c>
      <c r="E271" s="199"/>
      <c r="F271" s="199"/>
      <c r="G271" s="199"/>
      <c r="H271" s="199"/>
      <c r="I271" s="199"/>
      <c r="J271" s="199"/>
      <c r="K271" s="193" t="str">
        <f t="shared" si="76"/>
        <v/>
      </c>
      <c r="L271" s="199"/>
      <c r="M271" s="199"/>
      <c r="N271" s="199"/>
      <c r="O271" s="199"/>
      <c r="P271" s="199"/>
      <c r="Q271" s="199"/>
      <c r="R271" s="193" t="str">
        <f t="shared" si="77"/>
        <v/>
      </c>
      <c r="S271" s="199"/>
      <c r="T271" s="199"/>
      <c r="U271" s="199"/>
      <c r="V271" s="199"/>
      <c r="W271" s="199"/>
      <c r="X271" s="199"/>
      <c r="Y271" s="193" t="str">
        <f t="shared" si="78"/>
        <v/>
      </c>
      <c r="Z271" s="199"/>
      <c r="AA271" s="199"/>
      <c r="AB271" s="199"/>
      <c r="AC271" s="199"/>
      <c r="AD271" s="199"/>
      <c r="AE271" s="199"/>
      <c r="AF271" s="193" t="str">
        <f t="shared" si="79"/>
        <v/>
      </c>
      <c r="AG271" s="199"/>
      <c r="AH271" s="199"/>
      <c r="AI271" s="199"/>
      <c r="AJ271" s="199"/>
      <c r="AK271" s="199"/>
      <c r="AL271" s="199"/>
      <c r="AM271" s="193" t="str">
        <f t="shared" si="80"/>
        <v/>
      </c>
      <c r="AN271" s="199"/>
      <c r="AO271" s="199"/>
      <c r="AP271" s="199"/>
      <c r="AQ271" s="199"/>
      <c r="AR271" s="199"/>
      <c r="AS271" s="199"/>
      <c r="AT271" s="193" t="str">
        <f t="shared" si="81"/>
        <v/>
      </c>
      <c r="AU271" s="199"/>
      <c r="AV271" s="199"/>
      <c r="AW271" s="199"/>
      <c r="AX271" s="199"/>
      <c r="AY271" s="199"/>
      <c r="AZ271" s="199"/>
      <c r="BA271" s="193" t="str">
        <f t="shared" si="82"/>
        <v/>
      </c>
      <c r="BB271" s="199"/>
      <c r="BC271" s="199"/>
      <c r="BD271" s="199"/>
      <c r="BE271" s="199"/>
      <c r="BF271" s="199"/>
      <c r="BG271" s="199"/>
      <c r="BH271" s="193" t="str">
        <f t="shared" si="83"/>
        <v/>
      </c>
      <c r="BI271" s="199"/>
      <c r="BJ271" s="199"/>
      <c r="BK271" s="199"/>
      <c r="BL271" s="199"/>
      <c r="BM271" s="199"/>
      <c r="BN271" s="199"/>
      <c r="BO271" s="193" t="str">
        <f t="shared" si="84"/>
        <v/>
      </c>
      <c r="BP271" s="199"/>
      <c r="BQ271" s="199"/>
      <c r="BR271" s="199"/>
      <c r="BS271" s="199"/>
      <c r="BT271" s="199"/>
      <c r="BU271" s="199"/>
      <c r="BV271" s="193" t="str">
        <f t="shared" si="85"/>
        <v/>
      </c>
      <c r="BW271" s="199"/>
      <c r="BX271" s="199"/>
      <c r="BY271" s="199"/>
      <c r="BZ271" s="199"/>
      <c r="CA271" s="199"/>
      <c r="CB271" s="199"/>
      <c r="CC271" s="193" t="str">
        <f t="shared" si="86"/>
        <v/>
      </c>
      <c r="CD271" s="199"/>
      <c r="CE271" s="199"/>
      <c r="CF271" s="199"/>
      <c r="CG271" s="199"/>
      <c r="CH271" s="199"/>
      <c r="CI271" s="199"/>
      <c r="CJ271" s="193" t="str">
        <f t="shared" si="87"/>
        <v/>
      </c>
      <c r="CK271" s="199"/>
      <c r="CL271" s="199"/>
      <c r="CM271" s="199"/>
      <c r="CN271" s="199"/>
      <c r="CO271" s="199"/>
      <c r="CP271" s="199"/>
      <c r="CQ271" s="193" t="str">
        <f t="shared" si="88"/>
        <v/>
      </c>
      <c r="CR271" s="199"/>
      <c r="CS271" s="199"/>
      <c r="CT271" s="199"/>
      <c r="CU271" s="199"/>
      <c r="CV271" s="199"/>
      <c r="CW271" s="199"/>
      <c r="CX271" s="193" t="str">
        <f t="shared" si="89"/>
        <v/>
      </c>
      <c r="CY271" s="199"/>
      <c r="CZ271" s="199"/>
      <c r="DA271" s="199"/>
      <c r="DB271" s="199"/>
      <c r="DC271" s="199"/>
      <c r="DD271" s="199"/>
      <c r="DE271" s="193" t="str">
        <f t="shared" si="90"/>
        <v/>
      </c>
      <c r="DF271" s="199"/>
      <c r="DG271" s="199"/>
      <c r="DH271" s="199"/>
      <c r="DI271" s="199"/>
      <c r="DJ271" s="199"/>
      <c r="DK271" s="199"/>
      <c r="DL271" s="193" t="str">
        <f t="shared" si="91"/>
        <v/>
      </c>
      <c r="DM271" s="199"/>
      <c r="DN271" s="199"/>
      <c r="DO271" s="199"/>
      <c r="DP271" s="199"/>
      <c r="DQ271" s="199"/>
      <c r="DR271" s="199"/>
      <c r="DS271" s="193" t="str">
        <f t="shared" si="92"/>
        <v/>
      </c>
      <c r="DT271" s="194" t="str">
        <f t="shared" si="93"/>
        <v/>
      </c>
      <c r="DU271" s="195" t="str">
        <f t="shared" si="94"/>
        <v/>
      </c>
      <c r="DV271" s="196" t="str">
        <f>IF(OR(C271="",E271=""),"",RANK(DT271,$DT$9:$DT$408)+COUNTIF(DT$9:DT271,DT271)-1)</f>
        <v/>
      </c>
      <c r="DW271" s="173"/>
    </row>
    <row r="272" spans="1:127" ht="20.100000000000001" customHeight="1">
      <c r="A272" s="173"/>
      <c r="B272" s="190" t="str">
        <f>BIODATA_SISWA!B273</f>
        <v/>
      </c>
      <c r="C272" s="191" t="str">
        <f>IF(BIODATA_SISWA!C273="","",BIODATA_SISWA!C273)</f>
        <v/>
      </c>
      <c r="D272" s="191" t="str">
        <f>IF(BIODATA_SISWA!L273="","",BIODATA_SISWA!L273)</f>
        <v/>
      </c>
      <c r="E272" s="199"/>
      <c r="F272" s="199"/>
      <c r="G272" s="199"/>
      <c r="H272" s="199"/>
      <c r="I272" s="199"/>
      <c r="J272" s="199"/>
      <c r="K272" s="193" t="str">
        <f t="shared" si="76"/>
        <v/>
      </c>
      <c r="L272" s="199"/>
      <c r="M272" s="199"/>
      <c r="N272" s="199"/>
      <c r="O272" s="199"/>
      <c r="P272" s="199"/>
      <c r="Q272" s="199"/>
      <c r="R272" s="193" t="str">
        <f t="shared" si="77"/>
        <v/>
      </c>
      <c r="S272" s="199"/>
      <c r="T272" s="199"/>
      <c r="U272" s="199"/>
      <c r="V272" s="199"/>
      <c r="W272" s="199"/>
      <c r="X272" s="199"/>
      <c r="Y272" s="193" t="str">
        <f t="shared" si="78"/>
        <v/>
      </c>
      <c r="Z272" s="199"/>
      <c r="AA272" s="199"/>
      <c r="AB272" s="199"/>
      <c r="AC272" s="199"/>
      <c r="AD272" s="199"/>
      <c r="AE272" s="199"/>
      <c r="AF272" s="193" t="str">
        <f t="shared" si="79"/>
        <v/>
      </c>
      <c r="AG272" s="199"/>
      <c r="AH272" s="199"/>
      <c r="AI272" s="199"/>
      <c r="AJ272" s="199"/>
      <c r="AK272" s="199"/>
      <c r="AL272" s="199"/>
      <c r="AM272" s="193" t="str">
        <f t="shared" si="80"/>
        <v/>
      </c>
      <c r="AN272" s="199"/>
      <c r="AO272" s="199"/>
      <c r="AP272" s="199"/>
      <c r="AQ272" s="199"/>
      <c r="AR272" s="199"/>
      <c r="AS272" s="199"/>
      <c r="AT272" s="193" t="str">
        <f t="shared" si="81"/>
        <v/>
      </c>
      <c r="AU272" s="199"/>
      <c r="AV272" s="199"/>
      <c r="AW272" s="199"/>
      <c r="AX272" s="199"/>
      <c r="AY272" s="199"/>
      <c r="AZ272" s="199"/>
      <c r="BA272" s="193" t="str">
        <f t="shared" si="82"/>
        <v/>
      </c>
      <c r="BB272" s="199"/>
      <c r="BC272" s="199"/>
      <c r="BD272" s="199"/>
      <c r="BE272" s="199"/>
      <c r="BF272" s="199"/>
      <c r="BG272" s="199"/>
      <c r="BH272" s="193" t="str">
        <f t="shared" si="83"/>
        <v/>
      </c>
      <c r="BI272" s="199"/>
      <c r="BJ272" s="199"/>
      <c r="BK272" s="199"/>
      <c r="BL272" s="199"/>
      <c r="BM272" s="199"/>
      <c r="BN272" s="199"/>
      <c r="BO272" s="193" t="str">
        <f t="shared" si="84"/>
        <v/>
      </c>
      <c r="BP272" s="199"/>
      <c r="BQ272" s="199"/>
      <c r="BR272" s="199"/>
      <c r="BS272" s="199"/>
      <c r="BT272" s="199"/>
      <c r="BU272" s="199"/>
      <c r="BV272" s="193" t="str">
        <f t="shared" si="85"/>
        <v/>
      </c>
      <c r="BW272" s="199"/>
      <c r="BX272" s="199"/>
      <c r="BY272" s="199"/>
      <c r="BZ272" s="199"/>
      <c r="CA272" s="199"/>
      <c r="CB272" s="199"/>
      <c r="CC272" s="193" t="str">
        <f t="shared" si="86"/>
        <v/>
      </c>
      <c r="CD272" s="199"/>
      <c r="CE272" s="199"/>
      <c r="CF272" s="199"/>
      <c r="CG272" s="199"/>
      <c r="CH272" s="199"/>
      <c r="CI272" s="199"/>
      <c r="CJ272" s="193" t="str">
        <f t="shared" si="87"/>
        <v/>
      </c>
      <c r="CK272" s="199"/>
      <c r="CL272" s="199"/>
      <c r="CM272" s="199"/>
      <c r="CN272" s="199"/>
      <c r="CO272" s="199"/>
      <c r="CP272" s="199"/>
      <c r="CQ272" s="193" t="str">
        <f t="shared" si="88"/>
        <v/>
      </c>
      <c r="CR272" s="199"/>
      <c r="CS272" s="199"/>
      <c r="CT272" s="199"/>
      <c r="CU272" s="199"/>
      <c r="CV272" s="199"/>
      <c r="CW272" s="199"/>
      <c r="CX272" s="193" t="str">
        <f t="shared" si="89"/>
        <v/>
      </c>
      <c r="CY272" s="199"/>
      <c r="CZ272" s="199"/>
      <c r="DA272" s="199"/>
      <c r="DB272" s="199"/>
      <c r="DC272" s="199"/>
      <c r="DD272" s="199"/>
      <c r="DE272" s="193" t="str">
        <f t="shared" si="90"/>
        <v/>
      </c>
      <c r="DF272" s="199"/>
      <c r="DG272" s="199"/>
      <c r="DH272" s="199"/>
      <c r="DI272" s="199"/>
      <c r="DJ272" s="199"/>
      <c r="DK272" s="199"/>
      <c r="DL272" s="193" t="str">
        <f t="shared" si="91"/>
        <v/>
      </c>
      <c r="DM272" s="199"/>
      <c r="DN272" s="199"/>
      <c r="DO272" s="199"/>
      <c r="DP272" s="199"/>
      <c r="DQ272" s="199"/>
      <c r="DR272" s="199"/>
      <c r="DS272" s="193" t="str">
        <f t="shared" si="92"/>
        <v/>
      </c>
      <c r="DT272" s="194" t="str">
        <f t="shared" si="93"/>
        <v/>
      </c>
      <c r="DU272" s="195" t="str">
        <f t="shared" si="94"/>
        <v/>
      </c>
      <c r="DV272" s="196" t="str">
        <f>IF(OR(C272="",E272=""),"",RANK(DT272,$DT$9:$DT$408)+COUNTIF(DT$9:DT272,DT272)-1)</f>
        <v/>
      </c>
      <c r="DW272" s="173"/>
    </row>
    <row r="273" spans="1:127" ht="20.100000000000001" customHeight="1">
      <c r="A273" s="173"/>
      <c r="B273" s="190" t="str">
        <f>BIODATA_SISWA!B274</f>
        <v/>
      </c>
      <c r="C273" s="191" t="str">
        <f>IF(BIODATA_SISWA!C274="","",BIODATA_SISWA!C274)</f>
        <v/>
      </c>
      <c r="D273" s="191" t="str">
        <f>IF(BIODATA_SISWA!L274="","",BIODATA_SISWA!L274)</f>
        <v/>
      </c>
      <c r="E273" s="199"/>
      <c r="F273" s="199"/>
      <c r="G273" s="199"/>
      <c r="H273" s="199"/>
      <c r="I273" s="199"/>
      <c r="J273" s="199"/>
      <c r="K273" s="193" t="str">
        <f t="shared" si="76"/>
        <v/>
      </c>
      <c r="L273" s="199"/>
      <c r="M273" s="199"/>
      <c r="N273" s="199"/>
      <c r="O273" s="199"/>
      <c r="P273" s="199"/>
      <c r="Q273" s="199"/>
      <c r="R273" s="193" t="str">
        <f t="shared" si="77"/>
        <v/>
      </c>
      <c r="S273" s="199"/>
      <c r="T273" s="199"/>
      <c r="U273" s="199"/>
      <c r="V273" s="199"/>
      <c r="W273" s="199"/>
      <c r="X273" s="199"/>
      <c r="Y273" s="193" t="str">
        <f t="shared" si="78"/>
        <v/>
      </c>
      <c r="Z273" s="199"/>
      <c r="AA273" s="199"/>
      <c r="AB273" s="199"/>
      <c r="AC273" s="199"/>
      <c r="AD273" s="199"/>
      <c r="AE273" s="199"/>
      <c r="AF273" s="193" t="str">
        <f t="shared" si="79"/>
        <v/>
      </c>
      <c r="AG273" s="199"/>
      <c r="AH273" s="199"/>
      <c r="AI273" s="199"/>
      <c r="AJ273" s="199"/>
      <c r="AK273" s="199"/>
      <c r="AL273" s="199"/>
      <c r="AM273" s="193" t="str">
        <f t="shared" si="80"/>
        <v/>
      </c>
      <c r="AN273" s="199"/>
      <c r="AO273" s="199"/>
      <c r="AP273" s="199"/>
      <c r="AQ273" s="199"/>
      <c r="AR273" s="199"/>
      <c r="AS273" s="199"/>
      <c r="AT273" s="193" t="str">
        <f t="shared" si="81"/>
        <v/>
      </c>
      <c r="AU273" s="199"/>
      <c r="AV273" s="199"/>
      <c r="AW273" s="199"/>
      <c r="AX273" s="199"/>
      <c r="AY273" s="199"/>
      <c r="AZ273" s="199"/>
      <c r="BA273" s="193" t="str">
        <f t="shared" si="82"/>
        <v/>
      </c>
      <c r="BB273" s="199"/>
      <c r="BC273" s="199"/>
      <c r="BD273" s="199"/>
      <c r="BE273" s="199"/>
      <c r="BF273" s="199"/>
      <c r="BG273" s="199"/>
      <c r="BH273" s="193" t="str">
        <f t="shared" si="83"/>
        <v/>
      </c>
      <c r="BI273" s="199"/>
      <c r="BJ273" s="199"/>
      <c r="BK273" s="199"/>
      <c r="BL273" s="199"/>
      <c r="BM273" s="199"/>
      <c r="BN273" s="199"/>
      <c r="BO273" s="193" t="str">
        <f t="shared" si="84"/>
        <v/>
      </c>
      <c r="BP273" s="199"/>
      <c r="BQ273" s="199"/>
      <c r="BR273" s="199"/>
      <c r="BS273" s="199"/>
      <c r="BT273" s="199"/>
      <c r="BU273" s="199"/>
      <c r="BV273" s="193" t="str">
        <f t="shared" si="85"/>
        <v/>
      </c>
      <c r="BW273" s="199"/>
      <c r="BX273" s="199"/>
      <c r="BY273" s="199"/>
      <c r="BZ273" s="199"/>
      <c r="CA273" s="199"/>
      <c r="CB273" s="199"/>
      <c r="CC273" s="193" t="str">
        <f t="shared" si="86"/>
        <v/>
      </c>
      <c r="CD273" s="199"/>
      <c r="CE273" s="199"/>
      <c r="CF273" s="199"/>
      <c r="CG273" s="199"/>
      <c r="CH273" s="199"/>
      <c r="CI273" s="199"/>
      <c r="CJ273" s="193" t="str">
        <f t="shared" si="87"/>
        <v/>
      </c>
      <c r="CK273" s="199"/>
      <c r="CL273" s="199"/>
      <c r="CM273" s="199"/>
      <c r="CN273" s="199"/>
      <c r="CO273" s="199"/>
      <c r="CP273" s="199"/>
      <c r="CQ273" s="193" t="str">
        <f t="shared" si="88"/>
        <v/>
      </c>
      <c r="CR273" s="199"/>
      <c r="CS273" s="199"/>
      <c r="CT273" s="199"/>
      <c r="CU273" s="199"/>
      <c r="CV273" s="199"/>
      <c r="CW273" s="199"/>
      <c r="CX273" s="193" t="str">
        <f t="shared" si="89"/>
        <v/>
      </c>
      <c r="CY273" s="199"/>
      <c r="CZ273" s="199"/>
      <c r="DA273" s="199"/>
      <c r="DB273" s="199"/>
      <c r="DC273" s="199"/>
      <c r="DD273" s="199"/>
      <c r="DE273" s="193" t="str">
        <f t="shared" si="90"/>
        <v/>
      </c>
      <c r="DF273" s="199"/>
      <c r="DG273" s="199"/>
      <c r="DH273" s="199"/>
      <c r="DI273" s="199"/>
      <c r="DJ273" s="199"/>
      <c r="DK273" s="199"/>
      <c r="DL273" s="193" t="str">
        <f t="shared" si="91"/>
        <v/>
      </c>
      <c r="DM273" s="199"/>
      <c r="DN273" s="199"/>
      <c r="DO273" s="199"/>
      <c r="DP273" s="199"/>
      <c r="DQ273" s="199"/>
      <c r="DR273" s="199"/>
      <c r="DS273" s="193" t="str">
        <f t="shared" si="92"/>
        <v/>
      </c>
      <c r="DT273" s="194" t="str">
        <f t="shared" si="93"/>
        <v/>
      </c>
      <c r="DU273" s="195" t="str">
        <f t="shared" si="94"/>
        <v/>
      </c>
      <c r="DV273" s="196" t="str">
        <f>IF(OR(C273="",E273=""),"",RANK(DT273,$DT$9:$DT$408)+COUNTIF(DT$9:DT273,DT273)-1)</f>
        <v/>
      </c>
      <c r="DW273" s="173"/>
    </row>
    <row r="274" spans="1:127" ht="20.100000000000001" customHeight="1">
      <c r="A274" s="173"/>
      <c r="B274" s="190" t="str">
        <f>BIODATA_SISWA!B275</f>
        <v/>
      </c>
      <c r="C274" s="191" t="str">
        <f>IF(BIODATA_SISWA!C275="","",BIODATA_SISWA!C275)</f>
        <v/>
      </c>
      <c r="D274" s="191" t="str">
        <f>IF(BIODATA_SISWA!L275="","",BIODATA_SISWA!L275)</f>
        <v/>
      </c>
      <c r="E274" s="199"/>
      <c r="F274" s="199"/>
      <c r="G274" s="199"/>
      <c r="H274" s="199"/>
      <c r="I274" s="199"/>
      <c r="J274" s="199"/>
      <c r="K274" s="193" t="str">
        <f t="shared" si="76"/>
        <v/>
      </c>
      <c r="L274" s="199"/>
      <c r="M274" s="199"/>
      <c r="N274" s="199"/>
      <c r="O274" s="199"/>
      <c r="P274" s="199"/>
      <c r="Q274" s="199"/>
      <c r="R274" s="193" t="str">
        <f t="shared" si="77"/>
        <v/>
      </c>
      <c r="S274" s="199"/>
      <c r="T274" s="199"/>
      <c r="U274" s="199"/>
      <c r="V274" s="199"/>
      <c r="W274" s="199"/>
      <c r="X274" s="199"/>
      <c r="Y274" s="193" t="str">
        <f t="shared" si="78"/>
        <v/>
      </c>
      <c r="Z274" s="199"/>
      <c r="AA274" s="199"/>
      <c r="AB274" s="199"/>
      <c r="AC274" s="199"/>
      <c r="AD274" s="199"/>
      <c r="AE274" s="199"/>
      <c r="AF274" s="193" t="str">
        <f t="shared" si="79"/>
        <v/>
      </c>
      <c r="AG274" s="199"/>
      <c r="AH274" s="199"/>
      <c r="AI274" s="199"/>
      <c r="AJ274" s="199"/>
      <c r="AK274" s="199"/>
      <c r="AL274" s="199"/>
      <c r="AM274" s="193" t="str">
        <f t="shared" si="80"/>
        <v/>
      </c>
      <c r="AN274" s="199"/>
      <c r="AO274" s="199"/>
      <c r="AP274" s="199"/>
      <c r="AQ274" s="199"/>
      <c r="AR274" s="199"/>
      <c r="AS274" s="199"/>
      <c r="AT274" s="193" t="str">
        <f t="shared" si="81"/>
        <v/>
      </c>
      <c r="AU274" s="199"/>
      <c r="AV274" s="199"/>
      <c r="AW274" s="199"/>
      <c r="AX274" s="199"/>
      <c r="AY274" s="199"/>
      <c r="AZ274" s="199"/>
      <c r="BA274" s="193" t="str">
        <f t="shared" si="82"/>
        <v/>
      </c>
      <c r="BB274" s="199"/>
      <c r="BC274" s="199"/>
      <c r="BD274" s="199"/>
      <c r="BE274" s="199"/>
      <c r="BF274" s="199"/>
      <c r="BG274" s="199"/>
      <c r="BH274" s="193" t="str">
        <f t="shared" si="83"/>
        <v/>
      </c>
      <c r="BI274" s="199"/>
      <c r="BJ274" s="199"/>
      <c r="BK274" s="199"/>
      <c r="BL274" s="199"/>
      <c r="BM274" s="199"/>
      <c r="BN274" s="199"/>
      <c r="BO274" s="193" t="str">
        <f t="shared" si="84"/>
        <v/>
      </c>
      <c r="BP274" s="199"/>
      <c r="BQ274" s="199"/>
      <c r="BR274" s="199"/>
      <c r="BS274" s="199"/>
      <c r="BT274" s="199"/>
      <c r="BU274" s="199"/>
      <c r="BV274" s="193" t="str">
        <f t="shared" si="85"/>
        <v/>
      </c>
      <c r="BW274" s="199"/>
      <c r="BX274" s="199"/>
      <c r="BY274" s="199"/>
      <c r="BZ274" s="199"/>
      <c r="CA274" s="199"/>
      <c r="CB274" s="199"/>
      <c r="CC274" s="193" t="str">
        <f t="shared" si="86"/>
        <v/>
      </c>
      <c r="CD274" s="199"/>
      <c r="CE274" s="199"/>
      <c r="CF274" s="199"/>
      <c r="CG274" s="199"/>
      <c r="CH274" s="199"/>
      <c r="CI274" s="199"/>
      <c r="CJ274" s="193" t="str">
        <f t="shared" si="87"/>
        <v/>
      </c>
      <c r="CK274" s="199"/>
      <c r="CL274" s="199"/>
      <c r="CM274" s="199"/>
      <c r="CN274" s="199"/>
      <c r="CO274" s="199"/>
      <c r="CP274" s="199"/>
      <c r="CQ274" s="193" t="str">
        <f t="shared" si="88"/>
        <v/>
      </c>
      <c r="CR274" s="199"/>
      <c r="CS274" s="199"/>
      <c r="CT274" s="199"/>
      <c r="CU274" s="199"/>
      <c r="CV274" s="199"/>
      <c r="CW274" s="199"/>
      <c r="CX274" s="193" t="str">
        <f t="shared" si="89"/>
        <v/>
      </c>
      <c r="CY274" s="199"/>
      <c r="CZ274" s="199"/>
      <c r="DA274" s="199"/>
      <c r="DB274" s="199"/>
      <c r="DC274" s="199"/>
      <c r="DD274" s="199"/>
      <c r="DE274" s="193" t="str">
        <f t="shared" si="90"/>
        <v/>
      </c>
      <c r="DF274" s="199"/>
      <c r="DG274" s="199"/>
      <c r="DH274" s="199"/>
      <c r="DI274" s="199"/>
      <c r="DJ274" s="199"/>
      <c r="DK274" s="199"/>
      <c r="DL274" s="193" t="str">
        <f t="shared" si="91"/>
        <v/>
      </c>
      <c r="DM274" s="199"/>
      <c r="DN274" s="199"/>
      <c r="DO274" s="199"/>
      <c r="DP274" s="199"/>
      <c r="DQ274" s="199"/>
      <c r="DR274" s="199"/>
      <c r="DS274" s="193" t="str">
        <f t="shared" si="92"/>
        <v/>
      </c>
      <c r="DT274" s="194" t="str">
        <f t="shared" si="93"/>
        <v/>
      </c>
      <c r="DU274" s="195" t="str">
        <f t="shared" si="94"/>
        <v/>
      </c>
      <c r="DV274" s="196" t="str">
        <f>IF(OR(C274="",E274=""),"",RANK(DT274,$DT$9:$DT$408)+COUNTIF(DT$9:DT274,DT274)-1)</f>
        <v/>
      </c>
      <c r="DW274" s="173"/>
    </row>
    <row r="275" spans="1:127" ht="20.100000000000001" customHeight="1">
      <c r="A275" s="173"/>
      <c r="B275" s="190" t="str">
        <f>BIODATA_SISWA!B276</f>
        <v/>
      </c>
      <c r="C275" s="191" t="str">
        <f>IF(BIODATA_SISWA!C276="","",BIODATA_SISWA!C276)</f>
        <v/>
      </c>
      <c r="D275" s="191" t="str">
        <f>IF(BIODATA_SISWA!L276="","",BIODATA_SISWA!L276)</f>
        <v/>
      </c>
      <c r="E275" s="199"/>
      <c r="F275" s="199"/>
      <c r="G275" s="199"/>
      <c r="H275" s="199"/>
      <c r="I275" s="199"/>
      <c r="J275" s="199"/>
      <c r="K275" s="193" t="str">
        <f t="shared" si="76"/>
        <v/>
      </c>
      <c r="L275" s="199"/>
      <c r="M275" s="199"/>
      <c r="N275" s="199"/>
      <c r="O275" s="199"/>
      <c r="P275" s="199"/>
      <c r="Q275" s="199"/>
      <c r="R275" s="193" t="str">
        <f t="shared" si="77"/>
        <v/>
      </c>
      <c r="S275" s="199"/>
      <c r="T275" s="199"/>
      <c r="U275" s="199"/>
      <c r="V275" s="199"/>
      <c r="W275" s="199"/>
      <c r="X275" s="199"/>
      <c r="Y275" s="193" t="str">
        <f t="shared" si="78"/>
        <v/>
      </c>
      <c r="Z275" s="199"/>
      <c r="AA275" s="199"/>
      <c r="AB275" s="199"/>
      <c r="AC275" s="199"/>
      <c r="AD275" s="199"/>
      <c r="AE275" s="199"/>
      <c r="AF275" s="193" t="str">
        <f t="shared" si="79"/>
        <v/>
      </c>
      <c r="AG275" s="199"/>
      <c r="AH275" s="199"/>
      <c r="AI275" s="199"/>
      <c r="AJ275" s="199"/>
      <c r="AK275" s="199"/>
      <c r="AL275" s="199"/>
      <c r="AM275" s="193" t="str">
        <f t="shared" si="80"/>
        <v/>
      </c>
      <c r="AN275" s="199"/>
      <c r="AO275" s="199"/>
      <c r="AP275" s="199"/>
      <c r="AQ275" s="199"/>
      <c r="AR275" s="199"/>
      <c r="AS275" s="199"/>
      <c r="AT275" s="193" t="str">
        <f t="shared" si="81"/>
        <v/>
      </c>
      <c r="AU275" s="199"/>
      <c r="AV275" s="199"/>
      <c r="AW275" s="199"/>
      <c r="AX275" s="199"/>
      <c r="AY275" s="199"/>
      <c r="AZ275" s="199"/>
      <c r="BA275" s="193" t="str">
        <f t="shared" si="82"/>
        <v/>
      </c>
      <c r="BB275" s="199"/>
      <c r="BC275" s="199"/>
      <c r="BD275" s="199"/>
      <c r="BE275" s="199"/>
      <c r="BF275" s="199"/>
      <c r="BG275" s="199"/>
      <c r="BH275" s="193" t="str">
        <f t="shared" si="83"/>
        <v/>
      </c>
      <c r="BI275" s="199"/>
      <c r="BJ275" s="199"/>
      <c r="BK275" s="199"/>
      <c r="BL275" s="199"/>
      <c r="BM275" s="199"/>
      <c r="BN275" s="199"/>
      <c r="BO275" s="193" t="str">
        <f t="shared" si="84"/>
        <v/>
      </c>
      <c r="BP275" s="199"/>
      <c r="BQ275" s="199"/>
      <c r="BR275" s="199"/>
      <c r="BS275" s="199"/>
      <c r="BT275" s="199"/>
      <c r="BU275" s="199"/>
      <c r="BV275" s="193" t="str">
        <f t="shared" si="85"/>
        <v/>
      </c>
      <c r="BW275" s="199"/>
      <c r="BX275" s="199"/>
      <c r="BY275" s="199"/>
      <c r="BZ275" s="199"/>
      <c r="CA275" s="199"/>
      <c r="CB275" s="199"/>
      <c r="CC275" s="193" t="str">
        <f t="shared" si="86"/>
        <v/>
      </c>
      <c r="CD275" s="199"/>
      <c r="CE275" s="199"/>
      <c r="CF275" s="199"/>
      <c r="CG275" s="199"/>
      <c r="CH275" s="199"/>
      <c r="CI275" s="199"/>
      <c r="CJ275" s="193" t="str">
        <f t="shared" si="87"/>
        <v/>
      </c>
      <c r="CK275" s="199"/>
      <c r="CL275" s="199"/>
      <c r="CM275" s="199"/>
      <c r="CN275" s="199"/>
      <c r="CO275" s="199"/>
      <c r="CP275" s="199"/>
      <c r="CQ275" s="193" t="str">
        <f t="shared" si="88"/>
        <v/>
      </c>
      <c r="CR275" s="199"/>
      <c r="CS275" s="199"/>
      <c r="CT275" s="199"/>
      <c r="CU275" s="199"/>
      <c r="CV275" s="199"/>
      <c r="CW275" s="199"/>
      <c r="CX275" s="193" t="str">
        <f t="shared" si="89"/>
        <v/>
      </c>
      <c r="CY275" s="199"/>
      <c r="CZ275" s="199"/>
      <c r="DA275" s="199"/>
      <c r="DB275" s="199"/>
      <c r="DC275" s="199"/>
      <c r="DD275" s="199"/>
      <c r="DE275" s="193" t="str">
        <f t="shared" si="90"/>
        <v/>
      </c>
      <c r="DF275" s="199"/>
      <c r="DG275" s="199"/>
      <c r="DH275" s="199"/>
      <c r="DI275" s="199"/>
      <c r="DJ275" s="199"/>
      <c r="DK275" s="199"/>
      <c r="DL275" s="193" t="str">
        <f t="shared" si="91"/>
        <v/>
      </c>
      <c r="DM275" s="199"/>
      <c r="DN275" s="199"/>
      <c r="DO275" s="199"/>
      <c r="DP275" s="199"/>
      <c r="DQ275" s="199"/>
      <c r="DR275" s="199"/>
      <c r="DS275" s="193" t="str">
        <f t="shared" si="92"/>
        <v/>
      </c>
      <c r="DT275" s="194" t="str">
        <f t="shared" si="93"/>
        <v/>
      </c>
      <c r="DU275" s="195" t="str">
        <f t="shared" si="94"/>
        <v/>
      </c>
      <c r="DV275" s="196" t="str">
        <f>IF(OR(C275="",E275=""),"",RANK(DT275,$DT$9:$DT$408)+COUNTIF(DT$9:DT275,DT275)-1)</f>
        <v/>
      </c>
      <c r="DW275" s="173"/>
    </row>
    <row r="276" spans="1:127" ht="20.100000000000001" customHeight="1">
      <c r="A276" s="173"/>
      <c r="B276" s="190" t="str">
        <f>BIODATA_SISWA!B277</f>
        <v/>
      </c>
      <c r="C276" s="191" t="str">
        <f>IF(BIODATA_SISWA!C277="","",BIODATA_SISWA!C277)</f>
        <v/>
      </c>
      <c r="D276" s="191" t="str">
        <f>IF(BIODATA_SISWA!L277="","",BIODATA_SISWA!L277)</f>
        <v/>
      </c>
      <c r="E276" s="199"/>
      <c r="F276" s="199"/>
      <c r="G276" s="199"/>
      <c r="H276" s="199"/>
      <c r="I276" s="199"/>
      <c r="J276" s="199"/>
      <c r="K276" s="193" t="str">
        <f t="shared" si="76"/>
        <v/>
      </c>
      <c r="L276" s="199"/>
      <c r="M276" s="199"/>
      <c r="N276" s="199"/>
      <c r="O276" s="199"/>
      <c r="P276" s="199"/>
      <c r="Q276" s="199"/>
      <c r="R276" s="193" t="str">
        <f t="shared" si="77"/>
        <v/>
      </c>
      <c r="S276" s="199"/>
      <c r="T276" s="199"/>
      <c r="U276" s="199"/>
      <c r="V276" s="199"/>
      <c r="W276" s="199"/>
      <c r="X276" s="199"/>
      <c r="Y276" s="193" t="str">
        <f t="shared" si="78"/>
        <v/>
      </c>
      <c r="Z276" s="199"/>
      <c r="AA276" s="199"/>
      <c r="AB276" s="199"/>
      <c r="AC276" s="199"/>
      <c r="AD276" s="199"/>
      <c r="AE276" s="199"/>
      <c r="AF276" s="193" t="str">
        <f t="shared" si="79"/>
        <v/>
      </c>
      <c r="AG276" s="199"/>
      <c r="AH276" s="199"/>
      <c r="AI276" s="199"/>
      <c r="AJ276" s="199"/>
      <c r="AK276" s="199"/>
      <c r="AL276" s="199"/>
      <c r="AM276" s="193" t="str">
        <f t="shared" si="80"/>
        <v/>
      </c>
      <c r="AN276" s="199"/>
      <c r="AO276" s="199"/>
      <c r="AP276" s="199"/>
      <c r="AQ276" s="199"/>
      <c r="AR276" s="199"/>
      <c r="AS276" s="199"/>
      <c r="AT276" s="193" t="str">
        <f t="shared" si="81"/>
        <v/>
      </c>
      <c r="AU276" s="199"/>
      <c r="AV276" s="199"/>
      <c r="AW276" s="199"/>
      <c r="AX276" s="199"/>
      <c r="AY276" s="199"/>
      <c r="AZ276" s="199"/>
      <c r="BA276" s="193" t="str">
        <f t="shared" si="82"/>
        <v/>
      </c>
      <c r="BB276" s="199"/>
      <c r="BC276" s="199"/>
      <c r="BD276" s="199"/>
      <c r="BE276" s="199"/>
      <c r="BF276" s="199"/>
      <c r="BG276" s="199"/>
      <c r="BH276" s="193" t="str">
        <f t="shared" si="83"/>
        <v/>
      </c>
      <c r="BI276" s="199"/>
      <c r="BJ276" s="199"/>
      <c r="BK276" s="199"/>
      <c r="BL276" s="199"/>
      <c r="BM276" s="199"/>
      <c r="BN276" s="199"/>
      <c r="BO276" s="193" t="str">
        <f t="shared" si="84"/>
        <v/>
      </c>
      <c r="BP276" s="199"/>
      <c r="BQ276" s="199"/>
      <c r="BR276" s="199"/>
      <c r="BS276" s="199"/>
      <c r="BT276" s="199"/>
      <c r="BU276" s="199"/>
      <c r="BV276" s="193" t="str">
        <f t="shared" si="85"/>
        <v/>
      </c>
      <c r="BW276" s="199"/>
      <c r="BX276" s="199"/>
      <c r="BY276" s="199"/>
      <c r="BZ276" s="199"/>
      <c r="CA276" s="199"/>
      <c r="CB276" s="199"/>
      <c r="CC276" s="193" t="str">
        <f t="shared" si="86"/>
        <v/>
      </c>
      <c r="CD276" s="199"/>
      <c r="CE276" s="199"/>
      <c r="CF276" s="199"/>
      <c r="CG276" s="199"/>
      <c r="CH276" s="199"/>
      <c r="CI276" s="199"/>
      <c r="CJ276" s="193" t="str">
        <f t="shared" si="87"/>
        <v/>
      </c>
      <c r="CK276" s="199"/>
      <c r="CL276" s="199"/>
      <c r="CM276" s="199"/>
      <c r="CN276" s="199"/>
      <c r="CO276" s="199"/>
      <c r="CP276" s="199"/>
      <c r="CQ276" s="193" t="str">
        <f t="shared" si="88"/>
        <v/>
      </c>
      <c r="CR276" s="199"/>
      <c r="CS276" s="199"/>
      <c r="CT276" s="199"/>
      <c r="CU276" s="199"/>
      <c r="CV276" s="199"/>
      <c r="CW276" s="199"/>
      <c r="CX276" s="193" t="str">
        <f t="shared" si="89"/>
        <v/>
      </c>
      <c r="CY276" s="199"/>
      <c r="CZ276" s="199"/>
      <c r="DA276" s="199"/>
      <c r="DB276" s="199"/>
      <c r="DC276" s="199"/>
      <c r="DD276" s="199"/>
      <c r="DE276" s="193" t="str">
        <f t="shared" si="90"/>
        <v/>
      </c>
      <c r="DF276" s="199"/>
      <c r="DG276" s="199"/>
      <c r="DH276" s="199"/>
      <c r="DI276" s="199"/>
      <c r="DJ276" s="199"/>
      <c r="DK276" s="199"/>
      <c r="DL276" s="193" t="str">
        <f t="shared" si="91"/>
        <v/>
      </c>
      <c r="DM276" s="199"/>
      <c r="DN276" s="199"/>
      <c r="DO276" s="199"/>
      <c r="DP276" s="199"/>
      <c r="DQ276" s="199"/>
      <c r="DR276" s="199"/>
      <c r="DS276" s="193" t="str">
        <f t="shared" si="92"/>
        <v/>
      </c>
      <c r="DT276" s="194" t="str">
        <f t="shared" si="93"/>
        <v/>
      </c>
      <c r="DU276" s="195" t="str">
        <f t="shared" si="94"/>
        <v/>
      </c>
      <c r="DV276" s="196" t="str">
        <f>IF(OR(C276="",E276=""),"",RANK(DT276,$DT$9:$DT$408)+COUNTIF(DT$9:DT276,DT276)-1)</f>
        <v/>
      </c>
      <c r="DW276" s="173"/>
    </row>
    <row r="277" spans="1:127" ht="20.100000000000001" customHeight="1">
      <c r="A277" s="173"/>
      <c r="B277" s="190" t="str">
        <f>BIODATA_SISWA!B278</f>
        <v/>
      </c>
      <c r="C277" s="191" t="str">
        <f>IF(BIODATA_SISWA!C278="","",BIODATA_SISWA!C278)</f>
        <v/>
      </c>
      <c r="D277" s="191" t="str">
        <f>IF(BIODATA_SISWA!L278="","",BIODATA_SISWA!L278)</f>
        <v/>
      </c>
      <c r="E277" s="199"/>
      <c r="F277" s="199"/>
      <c r="G277" s="199"/>
      <c r="H277" s="199"/>
      <c r="I277" s="199"/>
      <c r="J277" s="199"/>
      <c r="K277" s="193" t="str">
        <f t="shared" si="76"/>
        <v/>
      </c>
      <c r="L277" s="199"/>
      <c r="M277" s="199"/>
      <c r="N277" s="199"/>
      <c r="O277" s="199"/>
      <c r="P277" s="199"/>
      <c r="Q277" s="199"/>
      <c r="R277" s="193" t="str">
        <f t="shared" si="77"/>
        <v/>
      </c>
      <c r="S277" s="199"/>
      <c r="T277" s="199"/>
      <c r="U277" s="199"/>
      <c r="V277" s="199"/>
      <c r="W277" s="199"/>
      <c r="X277" s="199"/>
      <c r="Y277" s="193" t="str">
        <f t="shared" si="78"/>
        <v/>
      </c>
      <c r="Z277" s="199"/>
      <c r="AA277" s="199"/>
      <c r="AB277" s="199"/>
      <c r="AC277" s="199"/>
      <c r="AD277" s="199"/>
      <c r="AE277" s="199"/>
      <c r="AF277" s="193" t="str">
        <f t="shared" si="79"/>
        <v/>
      </c>
      <c r="AG277" s="199"/>
      <c r="AH277" s="199"/>
      <c r="AI277" s="199"/>
      <c r="AJ277" s="199"/>
      <c r="AK277" s="199"/>
      <c r="AL277" s="199"/>
      <c r="AM277" s="193" t="str">
        <f t="shared" si="80"/>
        <v/>
      </c>
      <c r="AN277" s="199"/>
      <c r="AO277" s="199"/>
      <c r="AP277" s="199"/>
      <c r="AQ277" s="199"/>
      <c r="AR277" s="199"/>
      <c r="AS277" s="199"/>
      <c r="AT277" s="193" t="str">
        <f t="shared" si="81"/>
        <v/>
      </c>
      <c r="AU277" s="199"/>
      <c r="AV277" s="199"/>
      <c r="AW277" s="199"/>
      <c r="AX277" s="199"/>
      <c r="AY277" s="199"/>
      <c r="AZ277" s="199"/>
      <c r="BA277" s="193" t="str">
        <f t="shared" si="82"/>
        <v/>
      </c>
      <c r="BB277" s="199"/>
      <c r="BC277" s="199"/>
      <c r="BD277" s="199"/>
      <c r="BE277" s="199"/>
      <c r="BF277" s="199"/>
      <c r="BG277" s="199"/>
      <c r="BH277" s="193" t="str">
        <f t="shared" si="83"/>
        <v/>
      </c>
      <c r="BI277" s="199"/>
      <c r="BJ277" s="199"/>
      <c r="BK277" s="199"/>
      <c r="BL277" s="199"/>
      <c r="BM277" s="199"/>
      <c r="BN277" s="199"/>
      <c r="BO277" s="193" t="str">
        <f t="shared" si="84"/>
        <v/>
      </c>
      <c r="BP277" s="199"/>
      <c r="BQ277" s="199"/>
      <c r="BR277" s="199"/>
      <c r="BS277" s="199"/>
      <c r="BT277" s="199"/>
      <c r="BU277" s="199"/>
      <c r="BV277" s="193" t="str">
        <f t="shared" si="85"/>
        <v/>
      </c>
      <c r="BW277" s="199"/>
      <c r="BX277" s="199"/>
      <c r="BY277" s="199"/>
      <c r="BZ277" s="199"/>
      <c r="CA277" s="199"/>
      <c r="CB277" s="199"/>
      <c r="CC277" s="193" t="str">
        <f t="shared" si="86"/>
        <v/>
      </c>
      <c r="CD277" s="199"/>
      <c r="CE277" s="199"/>
      <c r="CF277" s="199"/>
      <c r="CG277" s="199"/>
      <c r="CH277" s="199"/>
      <c r="CI277" s="199"/>
      <c r="CJ277" s="193" t="str">
        <f t="shared" si="87"/>
        <v/>
      </c>
      <c r="CK277" s="199"/>
      <c r="CL277" s="199"/>
      <c r="CM277" s="199"/>
      <c r="CN277" s="199"/>
      <c r="CO277" s="199"/>
      <c r="CP277" s="199"/>
      <c r="CQ277" s="193" t="str">
        <f t="shared" si="88"/>
        <v/>
      </c>
      <c r="CR277" s="199"/>
      <c r="CS277" s="199"/>
      <c r="CT277" s="199"/>
      <c r="CU277" s="199"/>
      <c r="CV277" s="199"/>
      <c r="CW277" s="199"/>
      <c r="CX277" s="193" t="str">
        <f t="shared" si="89"/>
        <v/>
      </c>
      <c r="CY277" s="199"/>
      <c r="CZ277" s="199"/>
      <c r="DA277" s="199"/>
      <c r="DB277" s="199"/>
      <c r="DC277" s="199"/>
      <c r="DD277" s="199"/>
      <c r="DE277" s="193" t="str">
        <f t="shared" si="90"/>
        <v/>
      </c>
      <c r="DF277" s="199"/>
      <c r="DG277" s="199"/>
      <c r="DH277" s="199"/>
      <c r="DI277" s="199"/>
      <c r="DJ277" s="199"/>
      <c r="DK277" s="199"/>
      <c r="DL277" s="193" t="str">
        <f t="shared" si="91"/>
        <v/>
      </c>
      <c r="DM277" s="199"/>
      <c r="DN277" s="199"/>
      <c r="DO277" s="199"/>
      <c r="DP277" s="199"/>
      <c r="DQ277" s="199"/>
      <c r="DR277" s="199"/>
      <c r="DS277" s="193" t="str">
        <f t="shared" si="92"/>
        <v/>
      </c>
      <c r="DT277" s="194" t="str">
        <f t="shared" si="93"/>
        <v/>
      </c>
      <c r="DU277" s="195" t="str">
        <f t="shared" si="94"/>
        <v/>
      </c>
      <c r="DV277" s="196" t="str">
        <f>IF(OR(C277="",E277=""),"",RANK(DT277,$DT$9:$DT$408)+COUNTIF(DT$9:DT277,DT277)-1)</f>
        <v/>
      </c>
      <c r="DW277" s="173"/>
    </row>
    <row r="278" spans="1:127" ht="20.100000000000001" customHeight="1">
      <c r="A278" s="173"/>
      <c r="B278" s="190" t="str">
        <f>BIODATA_SISWA!B279</f>
        <v/>
      </c>
      <c r="C278" s="191" t="str">
        <f>IF(BIODATA_SISWA!C279="","",BIODATA_SISWA!C279)</f>
        <v/>
      </c>
      <c r="D278" s="191" t="str">
        <f>IF(BIODATA_SISWA!L279="","",BIODATA_SISWA!L279)</f>
        <v/>
      </c>
      <c r="E278" s="199"/>
      <c r="F278" s="199"/>
      <c r="G278" s="199"/>
      <c r="H278" s="199"/>
      <c r="I278" s="199"/>
      <c r="J278" s="199"/>
      <c r="K278" s="193" t="str">
        <f t="shared" si="76"/>
        <v/>
      </c>
      <c r="L278" s="199"/>
      <c r="M278" s="199"/>
      <c r="N278" s="199"/>
      <c r="O278" s="199"/>
      <c r="P278" s="199"/>
      <c r="Q278" s="199"/>
      <c r="R278" s="193" t="str">
        <f t="shared" si="77"/>
        <v/>
      </c>
      <c r="S278" s="199"/>
      <c r="T278" s="199"/>
      <c r="U278" s="199"/>
      <c r="V278" s="199"/>
      <c r="W278" s="199"/>
      <c r="X278" s="199"/>
      <c r="Y278" s="193" t="str">
        <f t="shared" si="78"/>
        <v/>
      </c>
      <c r="Z278" s="199"/>
      <c r="AA278" s="199"/>
      <c r="AB278" s="199"/>
      <c r="AC278" s="199"/>
      <c r="AD278" s="199"/>
      <c r="AE278" s="199"/>
      <c r="AF278" s="193" t="str">
        <f t="shared" si="79"/>
        <v/>
      </c>
      <c r="AG278" s="199"/>
      <c r="AH278" s="199"/>
      <c r="AI278" s="199"/>
      <c r="AJ278" s="199"/>
      <c r="AK278" s="199"/>
      <c r="AL278" s="199"/>
      <c r="AM278" s="193" t="str">
        <f t="shared" si="80"/>
        <v/>
      </c>
      <c r="AN278" s="199"/>
      <c r="AO278" s="199"/>
      <c r="AP278" s="199"/>
      <c r="AQ278" s="199"/>
      <c r="AR278" s="199"/>
      <c r="AS278" s="199"/>
      <c r="AT278" s="193" t="str">
        <f t="shared" si="81"/>
        <v/>
      </c>
      <c r="AU278" s="199"/>
      <c r="AV278" s="199"/>
      <c r="AW278" s="199"/>
      <c r="AX278" s="199"/>
      <c r="AY278" s="199"/>
      <c r="AZ278" s="199"/>
      <c r="BA278" s="193" t="str">
        <f t="shared" si="82"/>
        <v/>
      </c>
      <c r="BB278" s="199"/>
      <c r="BC278" s="199"/>
      <c r="BD278" s="199"/>
      <c r="BE278" s="199"/>
      <c r="BF278" s="199"/>
      <c r="BG278" s="199"/>
      <c r="BH278" s="193" t="str">
        <f t="shared" si="83"/>
        <v/>
      </c>
      <c r="BI278" s="199"/>
      <c r="BJ278" s="199"/>
      <c r="BK278" s="199"/>
      <c r="BL278" s="199"/>
      <c r="BM278" s="199"/>
      <c r="BN278" s="199"/>
      <c r="BO278" s="193" t="str">
        <f t="shared" si="84"/>
        <v/>
      </c>
      <c r="BP278" s="199"/>
      <c r="BQ278" s="199"/>
      <c r="BR278" s="199"/>
      <c r="BS278" s="199"/>
      <c r="BT278" s="199"/>
      <c r="BU278" s="199"/>
      <c r="BV278" s="193" t="str">
        <f t="shared" si="85"/>
        <v/>
      </c>
      <c r="BW278" s="199"/>
      <c r="BX278" s="199"/>
      <c r="BY278" s="199"/>
      <c r="BZ278" s="199"/>
      <c r="CA278" s="199"/>
      <c r="CB278" s="199"/>
      <c r="CC278" s="193" t="str">
        <f t="shared" si="86"/>
        <v/>
      </c>
      <c r="CD278" s="199"/>
      <c r="CE278" s="199"/>
      <c r="CF278" s="199"/>
      <c r="CG278" s="199"/>
      <c r="CH278" s="199"/>
      <c r="CI278" s="199"/>
      <c r="CJ278" s="193" t="str">
        <f t="shared" si="87"/>
        <v/>
      </c>
      <c r="CK278" s="199"/>
      <c r="CL278" s="199"/>
      <c r="CM278" s="199"/>
      <c r="CN278" s="199"/>
      <c r="CO278" s="199"/>
      <c r="CP278" s="199"/>
      <c r="CQ278" s="193" t="str">
        <f t="shared" si="88"/>
        <v/>
      </c>
      <c r="CR278" s="199"/>
      <c r="CS278" s="199"/>
      <c r="CT278" s="199"/>
      <c r="CU278" s="199"/>
      <c r="CV278" s="199"/>
      <c r="CW278" s="199"/>
      <c r="CX278" s="193" t="str">
        <f t="shared" si="89"/>
        <v/>
      </c>
      <c r="CY278" s="199"/>
      <c r="CZ278" s="199"/>
      <c r="DA278" s="199"/>
      <c r="DB278" s="199"/>
      <c r="DC278" s="199"/>
      <c r="DD278" s="199"/>
      <c r="DE278" s="193" t="str">
        <f t="shared" si="90"/>
        <v/>
      </c>
      <c r="DF278" s="199"/>
      <c r="DG278" s="199"/>
      <c r="DH278" s="199"/>
      <c r="DI278" s="199"/>
      <c r="DJ278" s="199"/>
      <c r="DK278" s="199"/>
      <c r="DL278" s="193" t="str">
        <f t="shared" si="91"/>
        <v/>
      </c>
      <c r="DM278" s="199"/>
      <c r="DN278" s="199"/>
      <c r="DO278" s="199"/>
      <c r="DP278" s="199"/>
      <c r="DQ278" s="199"/>
      <c r="DR278" s="199"/>
      <c r="DS278" s="193" t="str">
        <f t="shared" si="92"/>
        <v/>
      </c>
      <c r="DT278" s="194" t="str">
        <f t="shared" si="93"/>
        <v/>
      </c>
      <c r="DU278" s="195" t="str">
        <f t="shared" si="94"/>
        <v/>
      </c>
      <c r="DV278" s="196" t="str">
        <f>IF(OR(C278="",E278=""),"",RANK(DT278,$DT$9:$DT$408)+COUNTIF(DT$9:DT278,DT278)-1)</f>
        <v/>
      </c>
      <c r="DW278" s="173"/>
    </row>
    <row r="279" spans="1:127" ht="20.100000000000001" customHeight="1">
      <c r="A279" s="173"/>
      <c r="B279" s="190" t="str">
        <f>BIODATA_SISWA!B280</f>
        <v/>
      </c>
      <c r="C279" s="191" t="str">
        <f>IF(BIODATA_SISWA!C280="","",BIODATA_SISWA!C280)</f>
        <v/>
      </c>
      <c r="D279" s="191" t="str">
        <f>IF(BIODATA_SISWA!L280="","",BIODATA_SISWA!L280)</f>
        <v/>
      </c>
      <c r="E279" s="199"/>
      <c r="F279" s="199"/>
      <c r="G279" s="199"/>
      <c r="H279" s="199"/>
      <c r="I279" s="199"/>
      <c r="J279" s="199"/>
      <c r="K279" s="193" t="str">
        <f t="shared" si="76"/>
        <v/>
      </c>
      <c r="L279" s="199"/>
      <c r="M279" s="199"/>
      <c r="N279" s="199"/>
      <c r="O279" s="199"/>
      <c r="P279" s="199"/>
      <c r="Q279" s="199"/>
      <c r="R279" s="193" t="str">
        <f t="shared" si="77"/>
        <v/>
      </c>
      <c r="S279" s="199"/>
      <c r="T279" s="199"/>
      <c r="U279" s="199"/>
      <c r="V279" s="199"/>
      <c r="W279" s="199"/>
      <c r="X279" s="199"/>
      <c r="Y279" s="193" t="str">
        <f t="shared" si="78"/>
        <v/>
      </c>
      <c r="Z279" s="199"/>
      <c r="AA279" s="199"/>
      <c r="AB279" s="199"/>
      <c r="AC279" s="199"/>
      <c r="AD279" s="199"/>
      <c r="AE279" s="199"/>
      <c r="AF279" s="193" t="str">
        <f t="shared" si="79"/>
        <v/>
      </c>
      <c r="AG279" s="199"/>
      <c r="AH279" s="199"/>
      <c r="AI279" s="199"/>
      <c r="AJ279" s="199"/>
      <c r="AK279" s="199"/>
      <c r="AL279" s="199"/>
      <c r="AM279" s="193" t="str">
        <f t="shared" si="80"/>
        <v/>
      </c>
      <c r="AN279" s="199"/>
      <c r="AO279" s="199"/>
      <c r="AP279" s="199"/>
      <c r="AQ279" s="199"/>
      <c r="AR279" s="199"/>
      <c r="AS279" s="199"/>
      <c r="AT279" s="193" t="str">
        <f t="shared" si="81"/>
        <v/>
      </c>
      <c r="AU279" s="199"/>
      <c r="AV279" s="199"/>
      <c r="AW279" s="199"/>
      <c r="AX279" s="199"/>
      <c r="AY279" s="199"/>
      <c r="AZ279" s="199"/>
      <c r="BA279" s="193" t="str">
        <f t="shared" si="82"/>
        <v/>
      </c>
      <c r="BB279" s="199"/>
      <c r="BC279" s="199"/>
      <c r="BD279" s="199"/>
      <c r="BE279" s="199"/>
      <c r="BF279" s="199"/>
      <c r="BG279" s="199"/>
      <c r="BH279" s="193" t="str">
        <f t="shared" si="83"/>
        <v/>
      </c>
      <c r="BI279" s="199"/>
      <c r="BJ279" s="199"/>
      <c r="BK279" s="199"/>
      <c r="BL279" s="199"/>
      <c r="BM279" s="199"/>
      <c r="BN279" s="199"/>
      <c r="BO279" s="193" t="str">
        <f t="shared" si="84"/>
        <v/>
      </c>
      <c r="BP279" s="199"/>
      <c r="BQ279" s="199"/>
      <c r="BR279" s="199"/>
      <c r="BS279" s="199"/>
      <c r="BT279" s="199"/>
      <c r="BU279" s="199"/>
      <c r="BV279" s="193" t="str">
        <f t="shared" si="85"/>
        <v/>
      </c>
      <c r="BW279" s="199"/>
      <c r="BX279" s="199"/>
      <c r="BY279" s="199"/>
      <c r="BZ279" s="199"/>
      <c r="CA279" s="199"/>
      <c r="CB279" s="199"/>
      <c r="CC279" s="193" t="str">
        <f t="shared" si="86"/>
        <v/>
      </c>
      <c r="CD279" s="199"/>
      <c r="CE279" s="199"/>
      <c r="CF279" s="199"/>
      <c r="CG279" s="199"/>
      <c r="CH279" s="199"/>
      <c r="CI279" s="199"/>
      <c r="CJ279" s="193" t="str">
        <f t="shared" si="87"/>
        <v/>
      </c>
      <c r="CK279" s="199"/>
      <c r="CL279" s="199"/>
      <c r="CM279" s="199"/>
      <c r="CN279" s="199"/>
      <c r="CO279" s="199"/>
      <c r="CP279" s="199"/>
      <c r="CQ279" s="193" t="str">
        <f t="shared" si="88"/>
        <v/>
      </c>
      <c r="CR279" s="199"/>
      <c r="CS279" s="199"/>
      <c r="CT279" s="199"/>
      <c r="CU279" s="199"/>
      <c r="CV279" s="199"/>
      <c r="CW279" s="199"/>
      <c r="CX279" s="193" t="str">
        <f t="shared" si="89"/>
        <v/>
      </c>
      <c r="CY279" s="199"/>
      <c r="CZ279" s="199"/>
      <c r="DA279" s="199"/>
      <c r="DB279" s="199"/>
      <c r="DC279" s="199"/>
      <c r="DD279" s="199"/>
      <c r="DE279" s="193" t="str">
        <f t="shared" si="90"/>
        <v/>
      </c>
      <c r="DF279" s="199"/>
      <c r="DG279" s="199"/>
      <c r="DH279" s="199"/>
      <c r="DI279" s="199"/>
      <c r="DJ279" s="199"/>
      <c r="DK279" s="199"/>
      <c r="DL279" s="193" t="str">
        <f t="shared" si="91"/>
        <v/>
      </c>
      <c r="DM279" s="199"/>
      <c r="DN279" s="199"/>
      <c r="DO279" s="199"/>
      <c r="DP279" s="199"/>
      <c r="DQ279" s="199"/>
      <c r="DR279" s="199"/>
      <c r="DS279" s="193" t="str">
        <f t="shared" si="92"/>
        <v/>
      </c>
      <c r="DT279" s="194" t="str">
        <f t="shared" si="93"/>
        <v/>
      </c>
      <c r="DU279" s="195" t="str">
        <f t="shared" si="94"/>
        <v/>
      </c>
      <c r="DV279" s="196" t="str">
        <f>IF(OR(C279="",E279=""),"",RANK(DT279,$DT$9:$DT$408)+COUNTIF(DT$9:DT279,DT279)-1)</f>
        <v/>
      </c>
      <c r="DW279" s="173"/>
    </row>
    <row r="280" spans="1:127" ht="20.100000000000001" customHeight="1">
      <c r="A280" s="173"/>
      <c r="B280" s="190" t="str">
        <f>BIODATA_SISWA!B281</f>
        <v/>
      </c>
      <c r="C280" s="191" t="str">
        <f>IF(BIODATA_SISWA!C281="","",BIODATA_SISWA!C281)</f>
        <v/>
      </c>
      <c r="D280" s="191" t="str">
        <f>IF(BIODATA_SISWA!L281="","",BIODATA_SISWA!L281)</f>
        <v/>
      </c>
      <c r="E280" s="199"/>
      <c r="F280" s="199"/>
      <c r="G280" s="199"/>
      <c r="H280" s="199"/>
      <c r="I280" s="199"/>
      <c r="J280" s="199"/>
      <c r="K280" s="193" t="str">
        <f t="shared" si="76"/>
        <v/>
      </c>
      <c r="L280" s="199"/>
      <c r="M280" s="199"/>
      <c r="N280" s="199"/>
      <c r="O280" s="199"/>
      <c r="P280" s="199"/>
      <c r="Q280" s="199"/>
      <c r="R280" s="193" t="str">
        <f t="shared" si="77"/>
        <v/>
      </c>
      <c r="S280" s="199"/>
      <c r="T280" s="199"/>
      <c r="U280" s="199"/>
      <c r="V280" s="199"/>
      <c r="W280" s="199"/>
      <c r="X280" s="199"/>
      <c r="Y280" s="193" t="str">
        <f t="shared" si="78"/>
        <v/>
      </c>
      <c r="Z280" s="199"/>
      <c r="AA280" s="199"/>
      <c r="AB280" s="199"/>
      <c r="AC280" s="199"/>
      <c r="AD280" s="199"/>
      <c r="AE280" s="199"/>
      <c r="AF280" s="193" t="str">
        <f t="shared" si="79"/>
        <v/>
      </c>
      <c r="AG280" s="199"/>
      <c r="AH280" s="199"/>
      <c r="AI280" s="199"/>
      <c r="AJ280" s="199"/>
      <c r="AK280" s="199"/>
      <c r="AL280" s="199"/>
      <c r="AM280" s="193" t="str">
        <f t="shared" si="80"/>
        <v/>
      </c>
      <c r="AN280" s="199"/>
      <c r="AO280" s="199"/>
      <c r="AP280" s="199"/>
      <c r="AQ280" s="199"/>
      <c r="AR280" s="199"/>
      <c r="AS280" s="199"/>
      <c r="AT280" s="193" t="str">
        <f t="shared" si="81"/>
        <v/>
      </c>
      <c r="AU280" s="199"/>
      <c r="AV280" s="199"/>
      <c r="AW280" s="199"/>
      <c r="AX280" s="199"/>
      <c r="AY280" s="199"/>
      <c r="AZ280" s="199"/>
      <c r="BA280" s="193" t="str">
        <f t="shared" si="82"/>
        <v/>
      </c>
      <c r="BB280" s="199"/>
      <c r="BC280" s="199"/>
      <c r="BD280" s="199"/>
      <c r="BE280" s="199"/>
      <c r="BF280" s="199"/>
      <c r="BG280" s="199"/>
      <c r="BH280" s="193" t="str">
        <f t="shared" si="83"/>
        <v/>
      </c>
      <c r="BI280" s="199"/>
      <c r="BJ280" s="199"/>
      <c r="BK280" s="199"/>
      <c r="BL280" s="199"/>
      <c r="BM280" s="199"/>
      <c r="BN280" s="199"/>
      <c r="BO280" s="193" t="str">
        <f t="shared" si="84"/>
        <v/>
      </c>
      <c r="BP280" s="199"/>
      <c r="BQ280" s="199"/>
      <c r="BR280" s="199"/>
      <c r="BS280" s="199"/>
      <c r="BT280" s="199"/>
      <c r="BU280" s="199"/>
      <c r="BV280" s="193" t="str">
        <f t="shared" si="85"/>
        <v/>
      </c>
      <c r="BW280" s="199"/>
      <c r="BX280" s="199"/>
      <c r="BY280" s="199"/>
      <c r="BZ280" s="199"/>
      <c r="CA280" s="199"/>
      <c r="CB280" s="199"/>
      <c r="CC280" s="193" t="str">
        <f t="shared" si="86"/>
        <v/>
      </c>
      <c r="CD280" s="199"/>
      <c r="CE280" s="199"/>
      <c r="CF280" s="199"/>
      <c r="CG280" s="199"/>
      <c r="CH280" s="199"/>
      <c r="CI280" s="199"/>
      <c r="CJ280" s="193" t="str">
        <f t="shared" si="87"/>
        <v/>
      </c>
      <c r="CK280" s="199"/>
      <c r="CL280" s="199"/>
      <c r="CM280" s="199"/>
      <c r="CN280" s="199"/>
      <c r="CO280" s="199"/>
      <c r="CP280" s="199"/>
      <c r="CQ280" s="193" t="str">
        <f t="shared" si="88"/>
        <v/>
      </c>
      <c r="CR280" s="199"/>
      <c r="CS280" s="199"/>
      <c r="CT280" s="199"/>
      <c r="CU280" s="199"/>
      <c r="CV280" s="199"/>
      <c r="CW280" s="199"/>
      <c r="CX280" s="193" t="str">
        <f t="shared" si="89"/>
        <v/>
      </c>
      <c r="CY280" s="199"/>
      <c r="CZ280" s="199"/>
      <c r="DA280" s="199"/>
      <c r="DB280" s="199"/>
      <c r="DC280" s="199"/>
      <c r="DD280" s="199"/>
      <c r="DE280" s="193" t="str">
        <f t="shared" si="90"/>
        <v/>
      </c>
      <c r="DF280" s="199"/>
      <c r="DG280" s="199"/>
      <c r="DH280" s="199"/>
      <c r="DI280" s="199"/>
      <c r="DJ280" s="199"/>
      <c r="DK280" s="199"/>
      <c r="DL280" s="193" t="str">
        <f t="shared" si="91"/>
        <v/>
      </c>
      <c r="DM280" s="199"/>
      <c r="DN280" s="199"/>
      <c r="DO280" s="199"/>
      <c r="DP280" s="199"/>
      <c r="DQ280" s="199"/>
      <c r="DR280" s="199"/>
      <c r="DS280" s="193" t="str">
        <f t="shared" si="92"/>
        <v/>
      </c>
      <c r="DT280" s="194" t="str">
        <f t="shared" si="93"/>
        <v/>
      </c>
      <c r="DU280" s="195" t="str">
        <f t="shared" si="94"/>
        <v/>
      </c>
      <c r="DV280" s="196" t="str">
        <f>IF(OR(C280="",E280=""),"",RANK(DT280,$DT$9:$DT$408)+COUNTIF(DT$9:DT280,DT280)-1)</f>
        <v/>
      </c>
      <c r="DW280" s="173"/>
    </row>
    <row r="281" spans="1:127" ht="20.100000000000001" customHeight="1">
      <c r="A281" s="173"/>
      <c r="B281" s="190" t="str">
        <f>BIODATA_SISWA!B282</f>
        <v/>
      </c>
      <c r="C281" s="191" t="str">
        <f>IF(BIODATA_SISWA!C282="","",BIODATA_SISWA!C282)</f>
        <v/>
      </c>
      <c r="D281" s="191" t="str">
        <f>IF(BIODATA_SISWA!L282="","",BIODATA_SISWA!L282)</f>
        <v/>
      </c>
      <c r="E281" s="199"/>
      <c r="F281" s="199"/>
      <c r="G281" s="199"/>
      <c r="H281" s="199"/>
      <c r="I281" s="199"/>
      <c r="J281" s="199"/>
      <c r="K281" s="193" t="str">
        <f t="shared" si="76"/>
        <v/>
      </c>
      <c r="L281" s="199"/>
      <c r="M281" s="199"/>
      <c r="N281" s="199"/>
      <c r="O281" s="199"/>
      <c r="P281" s="199"/>
      <c r="Q281" s="199"/>
      <c r="R281" s="193" t="str">
        <f t="shared" si="77"/>
        <v/>
      </c>
      <c r="S281" s="199"/>
      <c r="T281" s="199"/>
      <c r="U281" s="199"/>
      <c r="V281" s="199"/>
      <c r="W281" s="199"/>
      <c r="X281" s="199"/>
      <c r="Y281" s="193" t="str">
        <f t="shared" si="78"/>
        <v/>
      </c>
      <c r="Z281" s="199"/>
      <c r="AA281" s="199"/>
      <c r="AB281" s="199"/>
      <c r="AC281" s="199"/>
      <c r="AD281" s="199"/>
      <c r="AE281" s="199"/>
      <c r="AF281" s="193" t="str">
        <f t="shared" si="79"/>
        <v/>
      </c>
      <c r="AG281" s="199"/>
      <c r="AH281" s="199"/>
      <c r="AI281" s="199"/>
      <c r="AJ281" s="199"/>
      <c r="AK281" s="199"/>
      <c r="AL281" s="199"/>
      <c r="AM281" s="193" t="str">
        <f t="shared" si="80"/>
        <v/>
      </c>
      <c r="AN281" s="199"/>
      <c r="AO281" s="199"/>
      <c r="AP281" s="199"/>
      <c r="AQ281" s="199"/>
      <c r="AR281" s="199"/>
      <c r="AS281" s="199"/>
      <c r="AT281" s="193" t="str">
        <f t="shared" si="81"/>
        <v/>
      </c>
      <c r="AU281" s="199"/>
      <c r="AV281" s="199"/>
      <c r="AW281" s="199"/>
      <c r="AX281" s="199"/>
      <c r="AY281" s="199"/>
      <c r="AZ281" s="199"/>
      <c r="BA281" s="193" t="str">
        <f t="shared" si="82"/>
        <v/>
      </c>
      <c r="BB281" s="199"/>
      <c r="BC281" s="199"/>
      <c r="BD281" s="199"/>
      <c r="BE281" s="199"/>
      <c r="BF281" s="199"/>
      <c r="BG281" s="199"/>
      <c r="BH281" s="193" t="str">
        <f t="shared" si="83"/>
        <v/>
      </c>
      <c r="BI281" s="199"/>
      <c r="BJ281" s="199"/>
      <c r="BK281" s="199"/>
      <c r="BL281" s="199"/>
      <c r="BM281" s="199"/>
      <c r="BN281" s="199"/>
      <c r="BO281" s="193" t="str">
        <f t="shared" si="84"/>
        <v/>
      </c>
      <c r="BP281" s="199"/>
      <c r="BQ281" s="199"/>
      <c r="BR281" s="199"/>
      <c r="BS281" s="199"/>
      <c r="BT281" s="199"/>
      <c r="BU281" s="199"/>
      <c r="BV281" s="193" t="str">
        <f t="shared" si="85"/>
        <v/>
      </c>
      <c r="BW281" s="199"/>
      <c r="BX281" s="199"/>
      <c r="BY281" s="199"/>
      <c r="BZ281" s="199"/>
      <c r="CA281" s="199"/>
      <c r="CB281" s="199"/>
      <c r="CC281" s="193" t="str">
        <f t="shared" si="86"/>
        <v/>
      </c>
      <c r="CD281" s="199"/>
      <c r="CE281" s="199"/>
      <c r="CF281" s="199"/>
      <c r="CG281" s="199"/>
      <c r="CH281" s="199"/>
      <c r="CI281" s="199"/>
      <c r="CJ281" s="193" t="str">
        <f t="shared" si="87"/>
        <v/>
      </c>
      <c r="CK281" s="199"/>
      <c r="CL281" s="199"/>
      <c r="CM281" s="199"/>
      <c r="CN281" s="199"/>
      <c r="CO281" s="199"/>
      <c r="CP281" s="199"/>
      <c r="CQ281" s="193" t="str">
        <f t="shared" si="88"/>
        <v/>
      </c>
      <c r="CR281" s="199"/>
      <c r="CS281" s="199"/>
      <c r="CT281" s="199"/>
      <c r="CU281" s="199"/>
      <c r="CV281" s="199"/>
      <c r="CW281" s="199"/>
      <c r="CX281" s="193" t="str">
        <f t="shared" si="89"/>
        <v/>
      </c>
      <c r="CY281" s="199"/>
      <c r="CZ281" s="199"/>
      <c r="DA281" s="199"/>
      <c r="DB281" s="199"/>
      <c r="DC281" s="199"/>
      <c r="DD281" s="199"/>
      <c r="DE281" s="193" t="str">
        <f t="shared" si="90"/>
        <v/>
      </c>
      <c r="DF281" s="199"/>
      <c r="DG281" s="199"/>
      <c r="DH281" s="199"/>
      <c r="DI281" s="199"/>
      <c r="DJ281" s="199"/>
      <c r="DK281" s="199"/>
      <c r="DL281" s="193" t="str">
        <f t="shared" si="91"/>
        <v/>
      </c>
      <c r="DM281" s="199"/>
      <c r="DN281" s="199"/>
      <c r="DO281" s="199"/>
      <c r="DP281" s="199"/>
      <c r="DQ281" s="199"/>
      <c r="DR281" s="199"/>
      <c r="DS281" s="193" t="str">
        <f t="shared" si="92"/>
        <v/>
      </c>
      <c r="DT281" s="194" t="str">
        <f t="shared" si="93"/>
        <v/>
      </c>
      <c r="DU281" s="195" t="str">
        <f t="shared" si="94"/>
        <v/>
      </c>
      <c r="DV281" s="196" t="str">
        <f>IF(OR(C281="",E281=""),"",RANK(DT281,$DT$9:$DT$408)+COUNTIF(DT$9:DT281,DT281)-1)</f>
        <v/>
      </c>
      <c r="DW281" s="173"/>
    </row>
    <row r="282" spans="1:127" ht="20.100000000000001" customHeight="1">
      <c r="A282" s="173"/>
      <c r="B282" s="190" t="str">
        <f>BIODATA_SISWA!B283</f>
        <v/>
      </c>
      <c r="C282" s="191" t="str">
        <f>IF(BIODATA_SISWA!C283="","",BIODATA_SISWA!C283)</f>
        <v/>
      </c>
      <c r="D282" s="191" t="str">
        <f>IF(BIODATA_SISWA!L283="","",BIODATA_SISWA!L283)</f>
        <v/>
      </c>
      <c r="E282" s="199"/>
      <c r="F282" s="199"/>
      <c r="G282" s="199"/>
      <c r="H282" s="199"/>
      <c r="I282" s="199"/>
      <c r="J282" s="199"/>
      <c r="K282" s="193" t="str">
        <f t="shared" si="76"/>
        <v/>
      </c>
      <c r="L282" s="199"/>
      <c r="M282" s="199"/>
      <c r="N282" s="199"/>
      <c r="O282" s="199"/>
      <c r="P282" s="199"/>
      <c r="Q282" s="199"/>
      <c r="R282" s="193" t="str">
        <f t="shared" si="77"/>
        <v/>
      </c>
      <c r="S282" s="199"/>
      <c r="T282" s="199"/>
      <c r="U282" s="199"/>
      <c r="V282" s="199"/>
      <c r="W282" s="199"/>
      <c r="X282" s="199"/>
      <c r="Y282" s="193" t="str">
        <f t="shared" si="78"/>
        <v/>
      </c>
      <c r="Z282" s="199"/>
      <c r="AA282" s="199"/>
      <c r="AB282" s="199"/>
      <c r="AC282" s="199"/>
      <c r="AD282" s="199"/>
      <c r="AE282" s="199"/>
      <c r="AF282" s="193" t="str">
        <f t="shared" si="79"/>
        <v/>
      </c>
      <c r="AG282" s="199"/>
      <c r="AH282" s="199"/>
      <c r="AI282" s="199"/>
      <c r="AJ282" s="199"/>
      <c r="AK282" s="199"/>
      <c r="AL282" s="199"/>
      <c r="AM282" s="193" t="str">
        <f t="shared" si="80"/>
        <v/>
      </c>
      <c r="AN282" s="199"/>
      <c r="AO282" s="199"/>
      <c r="AP282" s="199"/>
      <c r="AQ282" s="199"/>
      <c r="AR282" s="199"/>
      <c r="AS282" s="199"/>
      <c r="AT282" s="193" t="str">
        <f t="shared" si="81"/>
        <v/>
      </c>
      <c r="AU282" s="199"/>
      <c r="AV282" s="199"/>
      <c r="AW282" s="199"/>
      <c r="AX282" s="199"/>
      <c r="AY282" s="199"/>
      <c r="AZ282" s="199"/>
      <c r="BA282" s="193" t="str">
        <f t="shared" si="82"/>
        <v/>
      </c>
      <c r="BB282" s="199"/>
      <c r="BC282" s="199"/>
      <c r="BD282" s="199"/>
      <c r="BE282" s="199"/>
      <c r="BF282" s="199"/>
      <c r="BG282" s="199"/>
      <c r="BH282" s="193" t="str">
        <f t="shared" si="83"/>
        <v/>
      </c>
      <c r="BI282" s="199"/>
      <c r="BJ282" s="199"/>
      <c r="BK282" s="199"/>
      <c r="BL282" s="199"/>
      <c r="BM282" s="199"/>
      <c r="BN282" s="199"/>
      <c r="BO282" s="193" t="str">
        <f t="shared" si="84"/>
        <v/>
      </c>
      <c r="BP282" s="199"/>
      <c r="BQ282" s="199"/>
      <c r="BR282" s="199"/>
      <c r="BS282" s="199"/>
      <c r="BT282" s="199"/>
      <c r="BU282" s="199"/>
      <c r="BV282" s="193" t="str">
        <f t="shared" si="85"/>
        <v/>
      </c>
      <c r="BW282" s="199"/>
      <c r="BX282" s="199"/>
      <c r="BY282" s="199"/>
      <c r="BZ282" s="199"/>
      <c r="CA282" s="199"/>
      <c r="CB282" s="199"/>
      <c r="CC282" s="193" t="str">
        <f t="shared" si="86"/>
        <v/>
      </c>
      <c r="CD282" s="199"/>
      <c r="CE282" s="199"/>
      <c r="CF282" s="199"/>
      <c r="CG282" s="199"/>
      <c r="CH282" s="199"/>
      <c r="CI282" s="199"/>
      <c r="CJ282" s="193" t="str">
        <f t="shared" si="87"/>
        <v/>
      </c>
      <c r="CK282" s="199"/>
      <c r="CL282" s="199"/>
      <c r="CM282" s="199"/>
      <c r="CN282" s="199"/>
      <c r="CO282" s="199"/>
      <c r="CP282" s="199"/>
      <c r="CQ282" s="193" t="str">
        <f t="shared" si="88"/>
        <v/>
      </c>
      <c r="CR282" s="199"/>
      <c r="CS282" s="199"/>
      <c r="CT282" s="199"/>
      <c r="CU282" s="199"/>
      <c r="CV282" s="199"/>
      <c r="CW282" s="199"/>
      <c r="CX282" s="193" t="str">
        <f t="shared" si="89"/>
        <v/>
      </c>
      <c r="CY282" s="199"/>
      <c r="CZ282" s="199"/>
      <c r="DA282" s="199"/>
      <c r="DB282" s="199"/>
      <c r="DC282" s="199"/>
      <c r="DD282" s="199"/>
      <c r="DE282" s="193" t="str">
        <f t="shared" si="90"/>
        <v/>
      </c>
      <c r="DF282" s="199"/>
      <c r="DG282" s="199"/>
      <c r="DH282" s="199"/>
      <c r="DI282" s="199"/>
      <c r="DJ282" s="199"/>
      <c r="DK282" s="199"/>
      <c r="DL282" s="193" t="str">
        <f t="shared" si="91"/>
        <v/>
      </c>
      <c r="DM282" s="199"/>
      <c r="DN282" s="199"/>
      <c r="DO282" s="199"/>
      <c r="DP282" s="199"/>
      <c r="DQ282" s="199"/>
      <c r="DR282" s="199"/>
      <c r="DS282" s="193" t="str">
        <f t="shared" si="92"/>
        <v/>
      </c>
      <c r="DT282" s="194" t="str">
        <f t="shared" si="93"/>
        <v/>
      </c>
      <c r="DU282" s="195" t="str">
        <f t="shared" si="94"/>
        <v/>
      </c>
      <c r="DV282" s="196" t="str">
        <f>IF(OR(C282="",E282=""),"",RANK(DT282,$DT$9:$DT$408)+COUNTIF(DT$9:DT282,DT282)-1)</f>
        <v/>
      </c>
      <c r="DW282" s="173"/>
    </row>
    <row r="283" spans="1:127" ht="20.100000000000001" customHeight="1">
      <c r="A283" s="173"/>
      <c r="B283" s="190" t="str">
        <f>BIODATA_SISWA!B284</f>
        <v/>
      </c>
      <c r="C283" s="191" t="str">
        <f>IF(BIODATA_SISWA!C284="","",BIODATA_SISWA!C284)</f>
        <v/>
      </c>
      <c r="D283" s="191" t="str">
        <f>IF(BIODATA_SISWA!L284="","",BIODATA_SISWA!L284)</f>
        <v/>
      </c>
      <c r="E283" s="199"/>
      <c r="F283" s="199"/>
      <c r="G283" s="199"/>
      <c r="H283" s="199"/>
      <c r="I283" s="199"/>
      <c r="J283" s="199"/>
      <c r="K283" s="193" t="str">
        <f t="shared" si="76"/>
        <v/>
      </c>
      <c r="L283" s="199"/>
      <c r="M283" s="199"/>
      <c r="N283" s="199"/>
      <c r="O283" s="199"/>
      <c r="P283" s="199"/>
      <c r="Q283" s="199"/>
      <c r="R283" s="193" t="str">
        <f t="shared" si="77"/>
        <v/>
      </c>
      <c r="S283" s="199"/>
      <c r="T283" s="199"/>
      <c r="U283" s="199"/>
      <c r="V283" s="199"/>
      <c r="W283" s="199"/>
      <c r="X283" s="199"/>
      <c r="Y283" s="193" t="str">
        <f t="shared" si="78"/>
        <v/>
      </c>
      <c r="Z283" s="199"/>
      <c r="AA283" s="199"/>
      <c r="AB283" s="199"/>
      <c r="AC283" s="199"/>
      <c r="AD283" s="199"/>
      <c r="AE283" s="199"/>
      <c r="AF283" s="193" t="str">
        <f t="shared" si="79"/>
        <v/>
      </c>
      <c r="AG283" s="199"/>
      <c r="AH283" s="199"/>
      <c r="AI283" s="199"/>
      <c r="AJ283" s="199"/>
      <c r="AK283" s="199"/>
      <c r="AL283" s="199"/>
      <c r="AM283" s="193" t="str">
        <f t="shared" si="80"/>
        <v/>
      </c>
      <c r="AN283" s="199"/>
      <c r="AO283" s="199"/>
      <c r="AP283" s="199"/>
      <c r="AQ283" s="199"/>
      <c r="AR283" s="199"/>
      <c r="AS283" s="199"/>
      <c r="AT283" s="193" t="str">
        <f t="shared" si="81"/>
        <v/>
      </c>
      <c r="AU283" s="199"/>
      <c r="AV283" s="199"/>
      <c r="AW283" s="199"/>
      <c r="AX283" s="199"/>
      <c r="AY283" s="199"/>
      <c r="AZ283" s="199"/>
      <c r="BA283" s="193" t="str">
        <f t="shared" si="82"/>
        <v/>
      </c>
      <c r="BB283" s="199"/>
      <c r="BC283" s="199"/>
      <c r="BD283" s="199"/>
      <c r="BE283" s="199"/>
      <c r="BF283" s="199"/>
      <c r="BG283" s="199"/>
      <c r="BH283" s="193" t="str">
        <f t="shared" si="83"/>
        <v/>
      </c>
      <c r="BI283" s="199"/>
      <c r="BJ283" s="199"/>
      <c r="BK283" s="199"/>
      <c r="BL283" s="199"/>
      <c r="BM283" s="199"/>
      <c r="BN283" s="199"/>
      <c r="BO283" s="193" t="str">
        <f t="shared" si="84"/>
        <v/>
      </c>
      <c r="BP283" s="199"/>
      <c r="BQ283" s="199"/>
      <c r="BR283" s="199"/>
      <c r="BS283" s="199"/>
      <c r="BT283" s="199"/>
      <c r="BU283" s="199"/>
      <c r="BV283" s="193" t="str">
        <f t="shared" si="85"/>
        <v/>
      </c>
      <c r="BW283" s="199"/>
      <c r="BX283" s="199"/>
      <c r="BY283" s="199"/>
      <c r="BZ283" s="199"/>
      <c r="CA283" s="199"/>
      <c r="CB283" s="199"/>
      <c r="CC283" s="193" t="str">
        <f t="shared" si="86"/>
        <v/>
      </c>
      <c r="CD283" s="199"/>
      <c r="CE283" s="199"/>
      <c r="CF283" s="199"/>
      <c r="CG283" s="199"/>
      <c r="CH283" s="199"/>
      <c r="CI283" s="199"/>
      <c r="CJ283" s="193" t="str">
        <f t="shared" si="87"/>
        <v/>
      </c>
      <c r="CK283" s="199"/>
      <c r="CL283" s="199"/>
      <c r="CM283" s="199"/>
      <c r="CN283" s="199"/>
      <c r="CO283" s="199"/>
      <c r="CP283" s="199"/>
      <c r="CQ283" s="193" t="str">
        <f t="shared" si="88"/>
        <v/>
      </c>
      <c r="CR283" s="199"/>
      <c r="CS283" s="199"/>
      <c r="CT283" s="199"/>
      <c r="CU283" s="199"/>
      <c r="CV283" s="199"/>
      <c r="CW283" s="199"/>
      <c r="CX283" s="193" t="str">
        <f t="shared" si="89"/>
        <v/>
      </c>
      <c r="CY283" s="199"/>
      <c r="CZ283" s="199"/>
      <c r="DA283" s="199"/>
      <c r="DB283" s="199"/>
      <c r="DC283" s="199"/>
      <c r="DD283" s="199"/>
      <c r="DE283" s="193" t="str">
        <f t="shared" si="90"/>
        <v/>
      </c>
      <c r="DF283" s="199"/>
      <c r="DG283" s="199"/>
      <c r="DH283" s="199"/>
      <c r="DI283" s="199"/>
      <c r="DJ283" s="199"/>
      <c r="DK283" s="199"/>
      <c r="DL283" s="193" t="str">
        <f t="shared" si="91"/>
        <v/>
      </c>
      <c r="DM283" s="199"/>
      <c r="DN283" s="199"/>
      <c r="DO283" s="199"/>
      <c r="DP283" s="199"/>
      <c r="DQ283" s="199"/>
      <c r="DR283" s="199"/>
      <c r="DS283" s="193" t="str">
        <f t="shared" si="92"/>
        <v/>
      </c>
      <c r="DT283" s="194" t="str">
        <f t="shared" si="93"/>
        <v/>
      </c>
      <c r="DU283" s="195" t="str">
        <f t="shared" si="94"/>
        <v/>
      </c>
      <c r="DV283" s="196" t="str">
        <f>IF(OR(C283="",E283=""),"",RANK(DT283,$DT$9:$DT$408)+COUNTIF(DT$9:DT283,DT283)-1)</f>
        <v/>
      </c>
      <c r="DW283" s="173"/>
    </row>
    <row r="284" spans="1:127" ht="20.100000000000001" customHeight="1">
      <c r="A284" s="173"/>
      <c r="B284" s="190" t="str">
        <f>BIODATA_SISWA!B285</f>
        <v/>
      </c>
      <c r="C284" s="191" t="str">
        <f>IF(BIODATA_SISWA!C285="","",BIODATA_SISWA!C285)</f>
        <v/>
      </c>
      <c r="D284" s="191" t="str">
        <f>IF(BIODATA_SISWA!L285="","",BIODATA_SISWA!L285)</f>
        <v/>
      </c>
      <c r="E284" s="199"/>
      <c r="F284" s="199"/>
      <c r="G284" s="199"/>
      <c r="H284" s="199"/>
      <c r="I284" s="199"/>
      <c r="J284" s="199"/>
      <c r="K284" s="193" t="str">
        <f t="shared" si="76"/>
        <v/>
      </c>
      <c r="L284" s="199"/>
      <c r="M284" s="199"/>
      <c r="N284" s="199"/>
      <c r="O284" s="199"/>
      <c r="P284" s="199"/>
      <c r="Q284" s="199"/>
      <c r="R284" s="193" t="str">
        <f t="shared" si="77"/>
        <v/>
      </c>
      <c r="S284" s="199"/>
      <c r="T284" s="199"/>
      <c r="U284" s="199"/>
      <c r="V284" s="199"/>
      <c r="W284" s="199"/>
      <c r="X284" s="199"/>
      <c r="Y284" s="193" t="str">
        <f t="shared" si="78"/>
        <v/>
      </c>
      <c r="Z284" s="199"/>
      <c r="AA284" s="199"/>
      <c r="AB284" s="199"/>
      <c r="AC284" s="199"/>
      <c r="AD284" s="199"/>
      <c r="AE284" s="199"/>
      <c r="AF284" s="193" t="str">
        <f t="shared" si="79"/>
        <v/>
      </c>
      <c r="AG284" s="199"/>
      <c r="AH284" s="199"/>
      <c r="AI284" s="199"/>
      <c r="AJ284" s="199"/>
      <c r="AK284" s="199"/>
      <c r="AL284" s="199"/>
      <c r="AM284" s="193" t="str">
        <f t="shared" si="80"/>
        <v/>
      </c>
      <c r="AN284" s="199"/>
      <c r="AO284" s="199"/>
      <c r="AP284" s="199"/>
      <c r="AQ284" s="199"/>
      <c r="AR284" s="199"/>
      <c r="AS284" s="199"/>
      <c r="AT284" s="193" t="str">
        <f t="shared" si="81"/>
        <v/>
      </c>
      <c r="AU284" s="199"/>
      <c r="AV284" s="199"/>
      <c r="AW284" s="199"/>
      <c r="AX284" s="199"/>
      <c r="AY284" s="199"/>
      <c r="AZ284" s="199"/>
      <c r="BA284" s="193" t="str">
        <f t="shared" si="82"/>
        <v/>
      </c>
      <c r="BB284" s="199"/>
      <c r="BC284" s="199"/>
      <c r="BD284" s="199"/>
      <c r="BE284" s="199"/>
      <c r="BF284" s="199"/>
      <c r="BG284" s="199"/>
      <c r="BH284" s="193" t="str">
        <f t="shared" si="83"/>
        <v/>
      </c>
      <c r="BI284" s="199"/>
      <c r="BJ284" s="199"/>
      <c r="BK284" s="199"/>
      <c r="BL284" s="199"/>
      <c r="BM284" s="199"/>
      <c r="BN284" s="199"/>
      <c r="BO284" s="193" t="str">
        <f t="shared" si="84"/>
        <v/>
      </c>
      <c r="BP284" s="199"/>
      <c r="BQ284" s="199"/>
      <c r="BR284" s="199"/>
      <c r="BS284" s="199"/>
      <c r="BT284" s="199"/>
      <c r="BU284" s="199"/>
      <c r="BV284" s="193" t="str">
        <f t="shared" si="85"/>
        <v/>
      </c>
      <c r="BW284" s="199"/>
      <c r="BX284" s="199"/>
      <c r="BY284" s="199"/>
      <c r="BZ284" s="199"/>
      <c r="CA284" s="199"/>
      <c r="CB284" s="199"/>
      <c r="CC284" s="193" t="str">
        <f t="shared" si="86"/>
        <v/>
      </c>
      <c r="CD284" s="199"/>
      <c r="CE284" s="199"/>
      <c r="CF284" s="199"/>
      <c r="CG284" s="199"/>
      <c r="CH284" s="199"/>
      <c r="CI284" s="199"/>
      <c r="CJ284" s="193" t="str">
        <f t="shared" si="87"/>
        <v/>
      </c>
      <c r="CK284" s="199"/>
      <c r="CL284" s="199"/>
      <c r="CM284" s="199"/>
      <c r="CN284" s="199"/>
      <c r="CO284" s="199"/>
      <c r="CP284" s="199"/>
      <c r="CQ284" s="193" t="str">
        <f t="shared" si="88"/>
        <v/>
      </c>
      <c r="CR284" s="199"/>
      <c r="CS284" s="199"/>
      <c r="CT284" s="199"/>
      <c r="CU284" s="199"/>
      <c r="CV284" s="199"/>
      <c r="CW284" s="199"/>
      <c r="CX284" s="193" t="str">
        <f t="shared" si="89"/>
        <v/>
      </c>
      <c r="CY284" s="199"/>
      <c r="CZ284" s="199"/>
      <c r="DA284" s="199"/>
      <c r="DB284" s="199"/>
      <c r="DC284" s="199"/>
      <c r="DD284" s="199"/>
      <c r="DE284" s="193" t="str">
        <f t="shared" si="90"/>
        <v/>
      </c>
      <c r="DF284" s="199"/>
      <c r="DG284" s="199"/>
      <c r="DH284" s="199"/>
      <c r="DI284" s="199"/>
      <c r="DJ284" s="199"/>
      <c r="DK284" s="199"/>
      <c r="DL284" s="193" t="str">
        <f t="shared" si="91"/>
        <v/>
      </c>
      <c r="DM284" s="199"/>
      <c r="DN284" s="199"/>
      <c r="DO284" s="199"/>
      <c r="DP284" s="199"/>
      <c r="DQ284" s="199"/>
      <c r="DR284" s="199"/>
      <c r="DS284" s="193" t="str">
        <f t="shared" si="92"/>
        <v/>
      </c>
      <c r="DT284" s="194" t="str">
        <f t="shared" si="93"/>
        <v/>
      </c>
      <c r="DU284" s="195" t="str">
        <f t="shared" si="94"/>
        <v/>
      </c>
      <c r="DV284" s="196" t="str">
        <f>IF(OR(C284="",E284=""),"",RANK(DT284,$DT$9:$DT$408)+COUNTIF(DT$9:DT284,DT284)-1)</f>
        <v/>
      </c>
      <c r="DW284" s="173"/>
    </row>
    <row r="285" spans="1:127" ht="20.100000000000001" customHeight="1">
      <c r="A285" s="173"/>
      <c r="B285" s="190" t="str">
        <f>BIODATA_SISWA!B286</f>
        <v/>
      </c>
      <c r="C285" s="191" t="str">
        <f>IF(BIODATA_SISWA!C286="","",BIODATA_SISWA!C286)</f>
        <v/>
      </c>
      <c r="D285" s="191" t="str">
        <f>IF(BIODATA_SISWA!L286="","",BIODATA_SISWA!L286)</f>
        <v/>
      </c>
      <c r="E285" s="199"/>
      <c r="F285" s="199"/>
      <c r="G285" s="199"/>
      <c r="H285" s="199"/>
      <c r="I285" s="199"/>
      <c r="J285" s="199"/>
      <c r="K285" s="193" t="str">
        <f t="shared" si="76"/>
        <v/>
      </c>
      <c r="L285" s="199"/>
      <c r="M285" s="199"/>
      <c r="N285" s="199"/>
      <c r="O285" s="199"/>
      <c r="P285" s="199"/>
      <c r="Q285" s="199"/>
      <c r="R285" s="193" t="str">
        <f t="shared" si="77"/>
        <v/>
      </c>
      <c r="S285" s="199"/>
      <c r="T285" s="199"/>
      <c r="U285" s="199"/>
      <c r="V285" s="199"/>
      <c r="W285" s="199"/>
      <c r="X285" s="199"/>
      <c r="Y285" s="193" t="str">
        <f t="shared" si="78"/>
        <v/>
      </c>
      <c r="Z285" s="199"/>
      <c r="AA285" s="199"/>
      <c r="AB285" s="199"/>
      <c r="AC285" s="199"/>
      <c r="AD285" s="199"/>
      <c r="AE285" s="199"/>
      <c r="AF285" s="193" t="str">
        <f t="shared" si="79"/>
        <v/>
      </c>
      <c r="AG285" s="199"/>
      <c r="AH285" s="199"/>
      <c r="AI285" s="199"/>
      <c r="AJ285" s="199"/>
      <c r="AK285" s="199"/>
      <c r="AL285" s="199"/>
      <c r="AM285" s="193" t="str">
        <f t="shared" si="80"/>
        <v/>
      </c>
      <c r="AN285" s="199"/>
      <c r="AO285" s="199"/>
      <c r="AP285" s="199"/>
      <c r="AQ285" s="199"/>
      <c r="AR285" s="199"/>
      <c r="AS285" s="199"/>
      <c r="AT285" s="193" t="str">
        <f t="shared" si="81"/>
        <v/>
      </c>
      <c r="AU285" s="199"/>
      <c r="AV285" s="199"/>
      <c r="AW285" s="199"/>
      <c r="AX285" s="199"/>
      <c r="AY285" s="199"/>
      <c r="AZ285" s="199"/>
      <c r="BA285" s="193" t="str">
        <f t="shared" si="82"/>
        <v/>
      </c>
      <c r="BB285" s="199"/>
      <c r="BC285" s="199"/>
      <c r="BD285" s="199"/>
      <c r="BE285" s="199"/>
      <c r="BF285" s="199"/>
      <c r="BG285" s="199"/>
      <c r="BH285" s="193" t="str">
        <f t="shared" si="83"/>
        <v/>
      </c>
      <c r="BI285" s="199"/>
      <c r="BJ285" s="199"/>
      <c r="BK285" s="199"/>
      <c r="BL285" s="199"/>
      <c r="BM285" s="199"/>
      <c r="BN285" s="199"/>
      <c r="BO285" s="193" t="str">
        <f t="shared" si="84"/>
        <v/>
      </c>
      <c r="BP285" s="199"/>
      <c r="BQ285" s="199"/>
      <c r="BR285" s="199"/>
      <c r="BS285" s="199"/>
      <c r="BT285" s="199"/>
      <c r="BU285" s="199"/>
      <c r="BV285" s="193" t="str">
        <f t="shared" si="85"/>
        <v/>
      </c>
      <c r="BW285" s="199"/>
      <c r="BX285" s="199"/>
      <c r="BY285" s="199"/>
      <c r="BZ285" s="199"/>
      <c r="CA285" s="199"/>
      <c r="CB285" s="199"/>
      <c r="CC285" s="193" t="str">
        <f t="shared" si="86"/>
        <v/>
      </c>
      <c r="CD285" s="199"/>
      <c r="CE285" s="199"/>
      <c r="CF285" s="199"/>
      <c r="CG285" s="199"/>
      <c r="CH285" s="199"/>
      <c r="CI285" s="199"/>
      <c r="CJ285" s="193" t="str">
        <f t="shared" si="87"/>
        <v/>
      </c>
      <c r="CK285" s="199"/>
      <c r="CL285" s="199"/>
      <c r="CM285" s="199"/>
      <c r="CN285" s="199"/>
      <c r="CO285" s="199"/>
      <c r="CP285" s="199"/>
      <c r="CQ285" s="193" t="str">
        <f t="shared" si="88"/>
        <v/>
      </c>
      <c r="CR285" s="199"/>
      <c r="CS285" s="199"/>
      <c r="CT285" s="199"/>
      <c r="CU285" s="199"/>
      <c r="CV285" s="199"/>
      <c r="CW285" s="199"/>
      <c r="CX285" s="193" t="str">
        <f t="shared" si="89"/>
        <v/>
      </c>
      <c r="CY285" s="199"/>
      <c r="CZ285" s="199"/>
      <c r="DA285" s="199"/>
      <c r="DB285" s="199"/>
      <c r="DC285" s="199"/>
      <c r="DD285" s="199"/>
      <c r="DE285" s="193" t="str">
        <f t="shared" si="90"/>
        <v/>
      </c>
      <c r="DF285" s="199"/>
      <c r="DG285" s="199"/>
      <c r="DH285" s="199"/>
      <c r="DI285" s="199"/>
      <c r="DJ285" s="199"/>
      <c r="DK285" s="199"/>
      <c r="DL285" s="193" t="str">
        <f t="shared" si="91"/>
        <v/>
      </c>
      <c r="DM285" s="199"/>
      <c r="DN285" s="199"/>
      <c r="DO285" s="199"/>
      <c r="DP285" s="199"/>
      <c r="DQ285" s="199"/>
      <c r="DR285" s="199"/>
      <c r="DS285" s="193" t="str">
        <f t="shared" si="92"/>
        <v/>
      </c>
      <c r="DT285" s="194" t="str">
        <f t="shared" si="93"/>
        <v/>
      </c>
      <c r="DU285" s="195" t="str">
        <f t="shared" si="94"/>
        <v/>
      </c>
      <c r="DV285" s="196" t="str">
        <f>IF(OR(C285="",E285=""),"",RANK(DT285,$DT$9:$DT$408)+COUNTIF(DT$9:DT285,DT285)-1)</f>
        <v/>
      </c>
      <c r="DW285" s="173"/>
    </row>
    <row r="286" spans="1:127" ht="20.100000000000001" customHeight="1">
      <c r="A286" s="173"/>
      <c r="B286" s="190" t="str">
        <f>BIODATA_SISWA!B287</f>
        <v/>
      </c>
      <c r="C286" s="191" t="str">
        <f>IF(BIODATA_SISWA!C287="","",BIODATA_SISWA!C287)</f>
        <v/>
      </c>
      <c r="D286" s="191" t="str">
        <f>IF(BIODATA_SISWA!L287="","",BIODATA_SISWA!L287)</f>
        <v/>
      </c>
      <c r="E286" s="199"/>
      <c r="F286" s="199"/>
      <c r="G286" s="199"/>
      <c r="H286" s="199"/>
      <c r="I286" s="199"/>
      <c r="J286" s="199"/>
      <c r="K286" s="193" t="str">
        <f t="shared" si="76"/>
        <v/>
      </c>
      <c r="L286" s="199"/>
      <c r="M286" s="199"/>
      <c r="N286" s="199"/>
      <c r="O286" s="199"/>
      <c r="P286" s="199"/>
      <c r="Q286" s="199"/>
      <c r="R286" s="193" t="str">
        <f t="shared" si="77"/>
        <v/>
      </c>
      <c r="S286" s="199"/>
      <c r="T286" s="199"/>
      <c r="U286" s="199"/>
      <c r="V286" s="199"/>
      <c r="W286" s="199"/>
      <c r="X286" s="199"/>
      <c r="Y286" s="193" t="str">
        <f t="shared" si="78"/>
        <v/>
      </c>
      <c r="Z286" s="199"/>
      <c r="AA286" s="199"/>
      <c r="AB286" s="199"/>
      <c r="AC286" s="199"/>
      <c r="AD286" s="199"/>
      <c r="AE286" s="199"/>
      <c r="AF286" s="193" t="str">
        <f t="shared" si="79"/>
        <v/>
      </c>
      <c r="AG286" s="199"/>
      <c r="AH286" s="199"/>
      <c r="AI286" s="199"/>
      <c r="AJ286" s="199"/>
      <c r="AK286" s="199"/>
      <c r="AL286" s="199"/>
      <c r="AM286" s="193" t="str">
        <f t="shared" si="80"/>
        <v/>
      </c>
      <c r="AN286" s="199"/>
      <c r="AO286" s="199"/>
      <c r="AP286" s="199"/>
      <c r="AQ286" s="199"/>
      <c r="AR286" s="199"/>
      <c r="AS286" s="199"/>
      <c r="AT286" s="193" t="str">
        <f t="shared" si="81"/>
        <v/>
      </c>
      <c r="AU286" s="199"/>
      <c r="AV286" s="199"/>
      <c r="AW286" s="199"/>
      <c r="AX286" s="199"/>
      <c r="AY286" s="199"/>
      <c r="AZ286" s="199"/>
      <c r="BA286" s="193" t="str">
        <f t="shared" si="82"/>
        <v/>
      </c>
      <c r="BB286" s="199"/>
      <c r="BC286" s="199"/>
      <c r="BD286" s="199"/>
      <c r="BE286" s="199"/>
      <c r="BF286" s="199"/>
      <c r="BG286" s="199"/>
      <c r="BH286" s="193" t="str">
        <f t="shared" si="83"/>
        <v/>
      </c>
      <c r="BI286" s="199"/>
      <c r="BJ286" s="199"/>
      <c r="BK286" s="199"/>
      <c r="BL286" s="199"/>
      <c r="BM286" s="199"/>
      <c r="BN286" s="199"/>
      <c r="BO286" s="193" t="str">
        <f t="shared" si="84"/>
        <v/>
      </c>
      <c r="BP286" s="199"/>
      <c r="BQ286" s="199"/>
      <c r="BR286" s="199"/>
      <c r="BS286" s="199"/>
      <c r="BT286" s="199"/>
      <c r="BU286" s="199"/>
      <c r="BV286" s="193" t="str">
        <f t="shared" si="85"/>
        <v/>
      </c>
      <c r="BW286" s="199"/>
      <c r="BX286" s="199"/>
      <c r="BY286" s="199"/>
      <c r="BZ286" s="199"/>
      <c r="CA286" s="199"/>
      <c r="CB286" s="199"/>
      <c r="CC286" s="193" t="str">
        <f t="shared" si="86"/>
        <v/>
      </c>
      <c r="CD286" s="199"/>
      <c r="CE286" s="199"/>
      <c r="CF286" s="199"/>
      <c r="CG286" s="199"/>
      <c r="CH286" s="199"/>
      <c r="CI286" s="199"/>
      <c r="CJ286" s="193" t="str">
        <f t="shared" si="87"/>
        <v/>
      </c>
      <c r="CK286" s="199"/>
      <c r="CL286" s="199"/>
      <c r="CM286" s="199"/>
      <c r="CN286" s="199"/>
      <c r="CO286" s="199"/>
      <c r="CP286" s="199"/>
      <c r="CQ286" s="193" t="str">
        <f t="shared" si="88"/>
        <v/>
      </c>
      <c r="CR286" s="199"/>
      <c r="CS286" s="199"/>
      <c r="CT286" s="199"/>
      <c r="CU286" s="199"/>
      <c r="CV286" s="199"/>
      <c r="CW286" s="199"/>
      <c r="CX286" s="193" t="str">
        <f t="shared" si="89"/>
        <v/>
      </c>
      <c r="CY286" s="199"/>
      <c r="CZ286" s="199"/>
      <c r="DA286" s="199"/>
      <c r="DB286" s="199"/>
      <c r="DC286" s="199"/>
      <c r="DD286" s="199"/>
      <c r="DE286" s="193" t="str">
        <f t="shared" si="90"/>
        <v/>
      </c>
      <c r="DF286" s="199"/>
      <c r="DG286" s="199"/>
      <c r="DH286" s="199"/>
      <c r="DI286" s="199"/>
      <c r="DJ286" s="199"/>
      <c r="DK286" s="199"/>
      <c r="DL286" s="193" t="str">
        <f t="shared" si="91"/>
        <v/>
      </c>
      <c r="DM286" s="199"/>
      <c r="DN286" s="199"/>
      <c r="DO286" s="199"/>
      <c r="DP286" s="199"/>
      <c r="DQ286" s="199"/>
      <c r="DR286" s="199"/>
      <c r="DS286" s="193" t="str">
        <f t="shared" si="92"/>
        <v/>
      </c>
      <c r="DT286" s="194" t="str">
        <f t="shared" si="93"/>
        <v/>
      </c>
      <c r="DU286" s="195" t="str">
        <f t="shared" si="94"/>
        <v/>
      </c>
      <c r="DV286" s="196" t="str">
        <f>IF(OR(C286="",E286=""),"",RANK(DT286,$DT$9:$DT$408)+COUNTIF(DT$9:DT286,DT286)-1)</f>
        <v/>
      </c>
      <c r="DW286" s="173"/>
    </row>
    <row r="287" spans="1:127" ht="20.100000000000001" customHeight="1">
      <c r="A287" s="173"/>
      <c r="B287" s="190" t="str">
        <f>BIODATA_SISWA!B288</f>
        <v/>
      </c>
      <c r="C287" s="191" t="str">
        <f>IF(BIODATA_SISWA!C288="","",BIODATA_SISWA!C288)</f>
        <v/>
      </c>
      <c r="D287" s="191" t="str">
        <f>IF(BIODATA_SISWA!L288="","",BIODATA_SISWA!L288)</f>
        <v/>
      </c>
      <c r="E287" s="199"/>
      <c r="F287" s="199"/>
      <c r="G287" s="199"/>
      <c r="H287" s="199"/>
      <c r="I287" s="199"/>
      <c r="J287" s="199"/>
      <c r="K287" s="193" t="str">
        <f t="shared" si="76"/>
        <v/>
      </c>
      <c r="L287" s="199"/>
      <c r="M287" s="199"/>
      <c r="N287" s="199"/>
      <c r="O287" s="199"/>
      <c r="P287" s="199"/>
      <c r="Q287" s="199"/>
      <c r="R287" s="193" t="str">
        <f t="shared" si="77"/>
        <v/>
      </c>
      <c r="S287" s="199"/>
      <c r="T287" s="199"/>
      <c r="U287" s="199"/>
      <c r="V287" s="199"/>
      <c r="W287" s="199"/>
      <c r="X287" s="199"/>
      <c r="Y287" s="193" t="str">
        <f t="shared" si="78"/>
        <v/>
      </c>
      <c r="Z287" s="199"/>
      <c r="AA287" s="199"/>
      <c r="AB287" s="199"/>
      <c r="AC287" s="199"/>
      <c r="AD287" s="199"/>
      <c r="AE287" s="199"/>
      <c r="AF287" s="193" t="str">
        <f t="shared" si="79"/>
        <v/>
      </c>
      <c r="AG287" s="199"/>
      <c r="AH287" s="199"/>
      <c r="AI287" s="199"/>
      <c r="AJ287" s="199"/>
      <c r="AK287" s="199"/>
      <c r="AL287" s="199"/>
      <c r="AM287" s="193" t="str">
        <f t="shared" si="80"/>
        <v/>
      </c>
      <c r="AN287" s="199"/>
      <c r="AO287" s="199"/>
      <c r="AP287" s="199"/>
      <c r="AQ287" s="199"/>
      <c r="AR287" s="199"/>
      <c r="AS287" s="199"/>
      <c r="AT287" s="193" t="str">
        <f t="shared" si="81"/>
        <v/>
      </c>
      <c r="AU287" s="199"/>
      <c r="AV287" s="199"/>
      <c r="AW287" s="199"/>
      <c r="AX287" s="199"/>
      <c r="AY287" s="199"/>
      <c r="AZ287" s="199"/>
      <c r="BA287" s="193" t="str">
        <f t="shared" si="82"/>
        <v/>
      </c>
      <c r="BB287" s="199"/>
      <c r="BC287" s="199"/>
      <c r="BD287" s="199"/>
      <c r="BE287" s="199"/>
      <c r="BF287" s="199"/>
      <c r="BG287" s="199"/>
      <c r="BH287" s="193" t="str">
        <f t="shared" si="83"/>
        <v/>
      </c>
      <c r="BI287" s="199"/>
      <c r="BJ287" s="199"/>
      <c r="BK287" s="199"/>
      <c r="BL287" s="199"/>
      <c r="BM287" s="199"/>
      <c r="BN287" s="199"/>
      <c r="BO287" s="193" t="str">
        <f t="shared" si="84"/>
        <v/>
      </c>
      <c r="BP287" s="199"/>
      <c r="BQ287" s="199"/>
      <c r="BR287" s="199"/>
      <c r="BS287" s="199"/>
      <c r="BT287" s="199"/>
      <c r="BU287" s="199"/>
      <c r="BV287" s="193" t="str">
        <f t="shared" si="85"/>
        <v/>
      </c>
      <c r="BW287" s="199"/>
      <c r="BX287" s="199"/>
      <c r="BY287" s="199"/>
      <c r="BZ287" s="199"/>
      <c r="CA287" s="199"/>
      <c r="CB287" s="199"/>
      <c r="CC287" s="193" t="str">
        <f t="shared" si="86"/>
        <v/>
      </c>
      <c r="CD287" s="199"/>
      <c r="CE287" s="199"/>
      <c r="CF287" s="199"/>
      <c r="CG287" s="199"/>
      <c r="CH287" s="199"/>
      <c r="CI287" s="199"/>
      <c r="CJ287" s="193" t="str">
        <f t="shared" si="87"/>
        <v/>
      </c>
      <c r="CK287" s="199"/>
      <c r="CL287" s="199"/>
      <c r="CM287" s="199"/>
      <c r="CN287" s="199"/>
      <c r="CO287" s="199"/>
      <c r="CP287" s="199"/>
      <c r="CQ287" s="193" t="str">
        <f t="shared" si="88"/>
        <v/>
      </c>
      <c r="CR287" s="199"/>
      <c r="CS287" s="199"/>
      <c r="CT287" s="199"/>
      <c r="CU287" s="199"/>
      <c r="CV287" s="199"/>
      <c r="CW287" s="199"/>
      <c r="CX287" s="193" t="str">
        <f t="shared" si="89"/>
        <v/>
      </c>
      <c r="CY287" s="199"/>
      <c r="CZ287" s="199"/>
      <c r="DA287" s="199"/>
      <c r="DB287" s="199"/>
      <c r="DC287" s="199"/>
      <c r="DD287" s="199"/>
      <c r="DE287" s="193" t="str">
        <f t="shared" si="90"/>
        <v/>
      </c>
      <c r="DF287" s="199"/>
      <c r="DG287" s="199"/>
      <c r="DH287" s="199"/>
      <c r="DI287" s="199"/>
      <c r="DJ287" s="199"/>
      <c r="DK287" s="199"/>
      <c r="DL287" s="193" t="str">
        <f t="shared" si="91"/>
        <v/>
      </c>
      <c r="DM287" s="199"/>
      <c r="DN287" s="199"/>
      <c r="DO287" s="199"/>
      <c r="DP287" s="199"/>
      <c r="DQ287" s="199"/>
      <c r="DR287" s="199"/>
      <c r="DS287" s="193" t="str">
        <f t="shared" si="92"/>
        <v/>
      </c>
      <c r="DT287" s="194" t="str">
        <f t="shared" si="93"/>
        <v/>
      </c>
      <c r="DU287" s="195" t="str">
        <f t="shared" si="94"/>
        <v/>
      </c>
      <c r="DV287" s="196" t="str">
        <f>IF(OR(C287="",E287=""),"",RANK(DT287,$DT$9:$DT$408)+COUNTIF(DT$9:DT287,DT287)-1)</f>
        <v/>
      </c>
      <c r="DW287" s="173"/>
    </row>
    <row r="288" spans="1:127" ht="20.100000000000001" customHeight="1">
      <c r="A288" s="173"/>
      <c r="B288" s="190" t="str">
        <f>BIODATA_SISWA!B289</f>
        <v/>
      </c>
      <c r="C288" s="191" t="str">
        <f>IF(BIODATA_SISWA!C289="","",BIODATA_SISWA!C289)</f>
        <v/>
      </c>
      <c r="D288" s="191" t="str">
        <f>IF(BIODATA_SISWA!L289="","",BIODATA_SISWA!L289)</f>
        <v/>
      </c>
      <c r="E288" s="199"/>
      <c r="F288" s="199"/>
      <c r="G288" s="199"/>
      <c r="H288" s="199"/>
      <c r="I288" s="199"/>
      <c r="J288" s="199"/>
      <c r="K288" s="193" t="str">
        <f t="shared" si="76"/>
        <v/>
      </c>
      <c r="L288" s="199"/>
      <c r="M288" s="199"/>
      <c r="N288" s="199"/>
      <c r="O288" s="199"/>
      <c r="P288" s="199"/>
      <c r="Q288" s="199"/>
      <c r="R288" s="193" t="str">
        <f t="shared" si="77"/>
        <v/>
      </c>
      <c r="S288" s="199"/>
      <c r="T288" s="199"/>
      <c r="U288" s="199"/>
      <c r="V288" s="199"/>
      <c r="W288" s="199"/>
      <c r="X288" s="199"/>
      <c r="Y288" s="193" t="str">
        <f t="shared" si="78"/>
        <v/>
      </c>
      <c r="Z288" s="199"/>
      <c r="AA288" s="199"/>
      <c r="AB288" s="199"/>
      <c r="AC288" s="199"/>
      <c r="AD288" s="199"/>
      <c r="AE288" s="199"/>
      <c r="AF288" s="193" t="str">
        <f t="shared" si="79"/>
        <v/>
      </c>
      <c r="AG288" s="199"/>
      <c r="AH288" s="199"/>
      <c r="AI288" s="199"/>
      <c r="AJ288" s="199"/>
      <c r="AK288" s="199"/>
      <c r="AL288" s="199"/>
      <c r="AM288" s="193" t="str">
        <f t="shared" si="80"/>
        <v/>
      </c>
      <c r="AN288" s="199"/>
      <c r="AO288" s="199"/>
      <c r="AP288" s="199"/>
      <c r="AQ288" s="199"/>
      <c r="AR288" s="199"/>
      <c r="AS288" s="199"/>
      <c r="AT288" s="193" t="str">
        <f t="shared" si="81"/>
        <v/>
      </c>
      <c r="AU288" s="199"/>
      <c r="AV288" s="199"/>
      <c r="AW288" s="199"/>
      <c r="AX288" s="199"/>
      <c r="AY288" s="199"/>
      <c r="AZ288" s="199"/>
      <c r="BA288" s="193" t="str">
        <f t="shared" si="82"/>
        <v/>
      </c>
      <c r="BB288" s="199"/>
      <c r="BC288" s="199"/>
      <c r="BD288" s="199"/>
      <c r="BE288" s="199"/>
      <c r="BF288" s="199"/>
      <c r="BG288" s="199"/>
      <c r="BH288" s="193" t="str">
        <f t="shared" si="83"/>
        <v/>
      </c>
      <c r="BI288" s="199"/>
      <c r="BJ288" s="199"/>
      <c r="BK288" s="199"/>
      <c r="BL288" s="199"/>
      <c r="BM288" s="199"/>
      <c r="BN288" s="199"/>
      <c r="BO288" s="193" t="str">
        <f t="shared" si="84"/>
        <v/>
      </c>
      <c r="BP288" s="199"/>
      <c r="BQ288" s="199"/>
      <c r="BR288" s="199"/>
      <c r="BS288" s="199"/>
      <c r="BT288" s="199"/>
      <c r="BU288" s="199"/>
      <c r="BV288" s="193" t="str">
        <f t="shared" si="85"/>
        <v/>
      </c>
      <c r="BW288" s="199"/>
      <c r="BX288" s="199"/>
      <c r="BY288" s="199"/>
      <c r="BZ288" s="199"/>
      <c r="CA288" s="199"/>
      <c r="CB288" s="199"/>
      <c r="CC288" s="193" t="str">
        <f t="shared" si="86"/>
        <v/>
      </c>
      <c r="CD288" s="199"/>
      <c r="CE288" s="199"/>
      <c r="CF288" s="199"/>
      <c r="CG288" s="199"/>
      <c r="CH288" s="199"/>
      <c r="CI288" s="199"/>
      <c r="CJ288" s="193" t="str">
        <f t="shared" si="87"/>
        <v/>
      </c>
      <c r="CK288" s="199"/>
      <c r="CL288" s="199"/>
      <c r="CM288" s="199"/>
      <c r="CN288" s="199"/>
      <c r="CO288" s="199"/>
      <c r="CP288" s="199"/>
      <c r="CQ288" s="193" t="str">
        <f t="shared" si="88"/>
        <v/>
      </c>
      <c r="CR288" s="199"/>
      <c r="CS288" s="199"/>
      <c r="CT288" s="199"/>
      <c r="CU288" s="199"/>
      <c r="CV288" s="199"/>
      <c r="CW288" s="199"/>
      <c r="CX288" s="193" t="str">
        <f t="shared" si="89"/>
        <v/>
      </c>
      <c r="CY288" s="199"/>
      <c r="CZ288" s="199"/>
      <c r="DA288" s="199"/>
      <c r="DB288" s="199"/>
      <c r="DC288" s="199"/>
      <c r="DD288" s="199"/>
      <c r="DE288" s="193" t="str">
        <f t="shared" si="90"/>
        <v/>
      </c>
      <c r="DF288" s="199"/>
      <c r="DG288" s="199"/>
      <c r="DH288" s="199"/>
      <c r="DI288" s="199"/>
      <c r="DJ288" s="199"/>
      <c r="DK288" s="199"/>
      <c r="DL288" s="193" t="str">
        <f t="shared" si="91"/>
        <v/>
      </c>
      <c r="DM288" s="199"/>
      <c r="DN288" s="199"/>
      <c r="DO288" s="199"/>
      <c r="DP288" s="199"/>
      <c r="DQ288" s="199"/>
      <c r="DR288" s="199"/>
      <c r="DS288" s="193" t="str">
        <f t="shared" si="92"/>
        <v/>
      </c>
      <c r="DT288" s="194" t="str">
        <f t="shared" si="93"/>
        <v/>
      </c>
      <c r="DU288" s="195" t="str">
        <f t="shared" si="94"/>
        <v/>
      </c>
      <c r="DV288" s="196" t="str">
        <f>IF(OR(C288="",E288=""),"",RANK(DT288,$DT$9:$DT$408)+COUNTIF(DT$9:DT288,DT288)-1)</f>
        <v/>
      </c>
      <c r="DW288" s="173"/>
    </row>
    <row r="289" spans="1:127" ht="20.100000000000001" customHeight="1">
      <c r="A289" s="173"/>
      <c r="B289" s="190" t="str">
        <f>BIODATA_SISWA!B290</f>
        <v/>
      </c>
      <c r="C289" s="191" t="str">
        <f>IF(BIODATA_SISWA!C290="","",BIODATA_SISWA!C290)</f>
        <v/>
      </c>
      <c r="D289" s="191" t="str">
        <f>IF(BIODATA_SISWA!L290="","",BIODATA_SISWA!L290)</f>
        <v/>
      </c>
      <c r="E289" s="199"/>
      <c r="F289" s="199"/>
      <c r="G289" s="199"/>
      <c r="H289" s="199"/>
      <c r="I289" s="199"/>
      <c r="J289" s="199"/>
      <c r="K289" s="193" t="str">
        <f t="shared" si="76"/>
        <v/>
      </c>
      <c r="L289" s="199"/>
      <c r="M289" s="199"/>
      <c r="N289" s="199"/>
      <c r="O289" s="199"/>
      <c r="P289" s="199"/>
      <c r="Q289" s="199"/>
      <c r="R289" s="193" t="str">
        <f t="shared" si="77"/>
        <v/>
      </c>
      <c r="S289" s="199"/>
      <c r="T289" s="199"/>
      <c r="U289" s="199"/>
      <c r="V289" s="199"/>
      <c r="W289" s="199"/>
      <c r="X289" s="199"/>
      <c r="Y289" s="193" t="str">
        <f t="shared" si="78"/>
        <v/>
      </c>
      <c r="Z289" s="199"/>
      <c r="AA289" s="199"/>
      <c r="AB289" s="199"/>
      <c r="AC289" s="199"/>
      <c r="AD289" s="199"/>
      <c r="AE289" s="199"/>
      <c r="AF289" s="193" t="str">
        <f t="shared" si="79"/>
        <v/>
      </c>
      <c r="AG289" s="199"/>
      <c r="AH289" s="199"/>
      <c r="AI289" s="199"/>
      <c r="AJ289" s="199"/>
      <c r="AK289" s="199"/>
      <c r="AL289" s="199"/>
      <c r="AM289" s="193" t="str">
        <f t="shared" si="80"/>
        <v/>
      </c>
      <c r="AN289" s="199"/>
      <c r="AO289" s="199"/>
      <c r="AP289" s="199"/>
      <c r="AQ289" s="199"/>
      <c r="AR289" s="199"/>
      <c r="AS289" s="199"/>
      <c r="AT289" s="193" t="str">
        <f t="shared" si="81"/>
        <v/>
      </c>
      <c r="AU289" s="199"/>
      <c r="AV289" s="199"/>
      <c r="AW289" s="199"/>
      <c r="AX289" s="199"/>
      <c r="AY289" s="199"/>
      <c r="AZ289" s="199"/>
      <c r="BA289" s="193" t="str">
        <f t="shared" si="82"/>
        <v/>
      </c>
      <c r="BB289" s="199"/>
      <c r="BC289" s="199"/>
      <c r="BD289" s="199"/>
      <c r="BE289" s="199"/>
      <c r="BF289" s="199"/>
      <c r="BG289" s="199"/>
      <c r="BH289" s="193" t="str">
        <f t="shared" si="83"/>
        <v/>
      </c>
      <c r="BI289" s="199"/>
      <c r="BJ289" s="199"/>
      <c r="BK289" s="199"/>
      <c r="BL289" s="199"/>
      <c r="BM289" s="199"/>
      <c r="BN289" s="199"/>
      <c r="BO289" s="193" t="str">
        <f t="shared" si="84"/>
        <v/>
      </c>
      <c r="BP289" s="199"/>
      <c r="BQ289" s="199"/>
      <c r="BR289" s="199"/>
      <c r="BS289" s="199"/>
      <c r="BT289" s="199"/>
      <c r="BU289" s="199"/>
      <c r="BV289" s="193" t="str">
        <f t="shared" si="85"/>
        <v/>
      </c>
      <c r="BW289" s="199"/>
      <c r="BX289" s="199"/>
      <c r="BY289" s="199"/>
      <c r="BZ289" s="199"/>
      <c r="CA289" s="199"/>
      <c r="CB289" s="199"/>
      <c r="CC289" s="193" t="str">
        <f t="shared" si="86"/>
        <v/>
      </c>
      <c r="CD289" s="199"/>
      <c r="CE289" s="199"/>
      <c r="CF289" s="199"/>
      <c r="CG289" s="199"/>
      <c r="CH289" s="199"/>
      <c r="CI289" s="199"/>
      <c r="CJ289" s="193" t="str">
        <f t="shared" si="87"/>
        <v/>
      </c>
      <c r="CK289" s="199"/>
      <c r="CL289" s="199"/>
      <c r="CM289" s="199"/>
      <c r="CN289" s="199"/>
      <c r="CO289" s="199"/>
      <c r="CP289" s="199"/>
      <c r="CQ289" s="193" t="str">
        <f t="shared" si="88"/>
        <v/>
      </c>
      <c r="CR289" s="199"/>
      <c r="CS289" s="199"/>
      <c r="CT289" s="199"/>
      <c r="CU289" s="199"/>
      <c r="CV289" s="199"/>
      <c r="CW289" s="199"/>
      <c r="CX289" s="193" t="str">
        <f t="shared" si="89"/>
        <v/>
      </c>
      <c r="CY289" s="199"/>
      <c r="CZ289" s="199"/>
      <c r="DA289" s="199"/>
      <c r="DB289" s="199"/>
      <c r="DC289" s="199"/>
      <c r="DD289" s="199"/>
      <c r="DE289" s="193" t="str">
        <f t="shared" si="90"/>
        <v/>
      </c>
      <c r="DF289" s="199"/>
      <c r="DG289" s="199"/>
      <c r="DH289" s="199"/>
      <c r="DI289" s="199"/>
      <c r="DJ289" s="199"/>
      <c r="DK289" s="199"/>
      <c r="DL289" s="193" t="str">
        <f t="shared" si="91"/>
        <v/>
      </c>
      <c r="DM289" s="199"/>
      <c r="DN289" s="199"/>
      <c r="DO289" s="199"/>
      <c r="DP289" s="199"/>
      <c r="DQ289" s="199"/>
      <c r="DR289" s="199"/>
      <c r="DS289" s="193" t="str">
        <f t="shared" si="92"/>
        <v/>
      </c>
      <c r="DT289" s="194" t="str">
        <f t="shared" si="93"/>
        <v/>
      </c>
      <c r="DU289" s="195" t="str">
        <f t="shared" si="94"/>
        <v/>
      </c>
      <c r="DV289" s="196" t="str">
        <f>IF(OR(C289="",E289=""),"",RANK(DT289,$DT$9:$DT$408)+COUNTIF(DT$9:DT289,DT289)-1)</f>
        <v/>
      </c>
      <c r="DW289" s="173"/>
    </row>
    <row r="290" spans="1:127" ht="20.100000000000001" customHeight="1">
      <c r="A290" s="173"/>
      <c r="B290" s="190" t="str">
        <f>BIODATA_SISWA!B291</f>
        <v/>
      </c>
      <c r="C290" s="191" t="str">
        <f>IF(BIODATA_SISWA!C291="","",BIODATA_SISWA!C291)</f>
        <v/>
      </c>
      <c r="D290" s="191" t="str">
        <f>IF(BIODATA_SISWA!L291="","",BIODATA_SISWA!L291)</f>
        <v/>
      </c>
      <c r="E290" s="199"/>
      <c r="F290" s="199"/>
      <c r="G290" s="199"/>
      <c r="H290" s="199"/>
      <c r="I290" s="199"/>
      <c r="J290" s="199"/>
      <c r="K290" s="193" t="str">
        <f t="shared" si="76"/>
        <v/>
      </c>
      <c r="L290" s="199"/>
      <c r="M290" s="199"/>
      <c r="N290" s="199"/>
      <c r="O290" s="199"/>
      <c r="P290" s="199"/>
      <c r="Q290" s="199"/>
      <c r="R290" s="193" t="str">
        <f t="shared" si="77"/>
        <v/>
      </c>
      <c r="S290" s="199"/>
      <c r="T290" s="199"/>
      <c r="U290" s="199"/>
      <c r="V290" s="199"/>
      <c r="W290" s="199"/>
      <c r="X290" s="199"/>
      <c r="Y290" s="193" t="str">
        <f t="shared" si="78"/>
        <v/>
      </c>
      <c r="Z290" s="199"/>
      <c r="AA290" s="199"/>
      <c r="AB290" s="199"/>
      <c r="AC290" s="199"/>
      <c r="AD290" s="199"/>
      <c r="AE290" s="199"/>
      <c r="AF290" s="193" t="str">
        <f t="shared" si="79"/>
        <v/>
      </c>
      <c r="AG290" s="199"/>
      <c r="AH290" s="199"/>
      <c r="AI290" s="199"/>
      <c r="AJ290" s="199"/>
      <c r="AK290" s="199"/>
      <c r="AL290" s="199"/>
      <c r="AM290" s="193" t="str">
        <f t="shared" si="80"/>
        <v/>
      </c>
      <c r="AN290" s="199"/>
      <c r="AO290" s="199"/>
      <c r="AP290" s="199"/>
      <c r="AQ290" s="199"/>
      <c r="AR290" s="199"/>
      <c r="AS290" s="199"/>
      <c r="AT290" s="193" t="str">
        <f t="shared" si="81"/>
        <v/>
      </c>
      <c r="AU290" s="199"/>
      <c r="AV290" s="199"/>
      <c r="AW290" s="199"/>
      <c r="AX290" s="199"/>
      <c r="AY290" s="199"/>
      <c r="AZ290" s="199"/>
      <c r="BA290" s="193" t="str">
        <f t="shared" si="82"/>
        <v/>
      </c>
      <c r="BB290" s="199"/>
      <c r="BC290" s="199"/>
      <c r="BD290" s="199"/>
      <c r="BE290" s="199"/>
      <c r="BF290" s="199"/>
      <c r="BG290" s="199"/>
      <c r="BH290" s="193" t="str">
        <f t="shared" si="83"/>
        <v/>
      </c>
      <c r="BI290" s="199"/>
      <c r="BJ290" s="199"/>
      <c r="BK290" s="199"/>
      <c r="BL290" s="199"/>
      <c r="BM290" s="199"/>
      <c r="BN290" s="199"/>
      <c r="BO290" s="193" t="str">
        <f t="shared" si="84"/>
        <v/>
      </c>
      <c r="BP290" s="199"/>
      <c r="BQ290" s="199"/>
      <c r="BR290" s="199"/>
      <c r="BS290" s="199"/>
      <c r="BT290" s="199"/>
      <c r="BU290" s="199"/>
      <c r="BV290" s="193" t="str">
        <f t="shared" si="85"/>
        <v/>
      </c>
      <c r="BW290" s="199"/>
      <c r="BX290" s="199"/>
      <c r="BY290" s="199"/>
      <c r="BZ290" s="199"/>
      <c r="CA290" s="199"/>
      <c r="CB290" s="199"/>
      <c r="CC290" s="193" t="str">
        <f t="shared" si="86"/>
        <v/>
      </c>
      <c r="CD290" s="199"/>
      <c r="CE290" s="199"/>
      <c r="CF290" s="199"/>
      <c r="CG290" s="199"/>
      <c r="CH290" s="199"/>
      <c r="CI290" s="199"/>
      <c r="CJ290" s="193" t="str">
        <f t="shared" si="87"/>
        <v/>
      </c>
      <c r="CK290" s="199"/>
      <c r="CL290" s="199"/>
      <c r="CM290" s="199"/>
      <c r="CN290" s="199"/>
      <c r="CO290" s="199"/>
      <c r="CP290" s="199"/>
      <c r="CQ290" s="193" t="str">
        <f t="shared" si="88"/>
        <v/>
      </c>
      <c r="CR290" s="199"/>
      <c r="CS290" s="199"/>
      <c r="CT290" s="199"/>
      <c r="CU290" s="199"/>
      <c r="CV290" s="199"/>
      <c r="CW290" s="199"/>
      <c r="CX290" s="193" t="str">
        <f t="shared" si="89"/>
        <v/>
      </c>
      <c r="CY290" s="199"/>
      <c r="CZ290" s="199"/>
      <c r="DA290" s="199"/>
      <c r="DB290" s="199"/>
      <c r="DC290" s="199"/>
      <c r="DD290" s="199"/>
      <c r="DE290" s="193" t="str">
        <f t="shared" si="90"/>
        <v/>
      </c>
      <c r="DF290" s="199"/>
      <c r="DG290" s="199"/>
      <c r="DH290" s="199"/>
      <c r="DI290" s="199"/>
      <c r="DJ290" s="199"/>
      <c r="DK290" s="199"/>
      <c r="DL290" s="193" t="str">
        <f t="shared" si="91"/>
        <v/>
      </c>
      <c r="DM290" s="199"/>
      <c r="DN290" s="199"/>
      <c r="DO290" s="199"/>
      <c r="DP290" s="199"/>
      <c r="DQ290" s="199"/>
      <c r="DR290" s="199"/>
      <c r="DS290" s="193" t="str">
        <f t="shared" si="92"/>
        <v/>
      </c>
      <c r="DT290" s="194" t="str">
        <f t="shared" si="93"/>
        <v/>
      </c>
      <c r="DU290" s="195" t="str">
        <f t="shared" si="94"/>
        <v/>
      </c>
      <c r="DV290" s="196" t="str">
        <f>IF(OR(C290="",E290=""),"",RANK(DT290,$DT$9:$DT$408)+COUNTIF(DT$9:DT290,DT290)-1)</f>
        <v/>
      </c>
      <c r="DW290" s="173"/>
    </row>
    <row r="291" spans="1:127" ht="20.100000000000001" customHeight="1">
      <c r="A291" s="173"/>
      <c r="B291" s="190" t="str">
        <f>BIODATA_SISWA!B292</f>
        <v/>
      </c>
      <c r="C291" s="191" t="str">
        <f>IF(BIODATA_SISWA!C292="","",BIODATA_SISWA!C292)</f>
        <v/>
      </c>
      <c r="D291" s="191" t="str">
        <f>IF(BIODATA_SISWA!L292="","",BIODATA_SISWA!L292)</f>
        <v/>
      </c>
      <c r="E291" s="199"/>
      <c r="F291" s="199"/>
      <c r="G291" s="199"/>
      <c r="H291" s="199"/>
      <c r="I291" s="199"/>
      <c r="J291" s="199"/>
      <c r="K291" s="193" t="str">
        <f t="shared" si="76"/>
        <v/>
      </c>
      <c r="L291" s="199"/>
      <c r="M291" s="199"/>
      <c r="N291" s="199"/>
      <c r="O291" s="199"/>
      <c r="P291" s="199"/>
      <c r="Q291" s="199"/>
      <c r="R291" s="193" t="str">
        <f t="shared" si="77"/>
        <v/>
      </c>
      <c r="S291" s="199"/>
      <c r="T291" s="199"/>
      <c r="U291" s="199"/>
      <c r="V291" s="199"/>
      <c r="W291" s="199"/>
      <c r="X291" s="199"/>
      <c r="Y291" s="193" t="str">
        <f t="shared" si="78"/>
        <v/>
      </c>
      <c r="Z291" s="199"/>
      <c r="AA291" s="199"/>
      <c r="AB291" s="199"/>
      <c r="AC291" s="199"/>
      <c r="AD291" s="199"/>
      <c r="AE291" s="199"/>
      <c r="AF291" s="193" t="str">
        <f t="shared" si="79"/>
        <v/>
      </c>
      <c r="AG291" s="199"/>
      <c r="AH291" s="199"/>
      <c r="AI291" s="199"/>
      <c r="AJ291" s="199"/>
      <c r="AK291" s="199"/>
      <c r="AL291" s="199"/>
      <c r="AM291" s="193" t="str">
        <f t="shared" si="80"/>
        <v/>
      </c>
      <c r="AN291" s="199"/>
      <c r="AO291" s="199"/>
      <c r="AP291" s="199"/>
      <c r="AQ291" s="199"/>
      <c r="AR291" s="199"/>
      <c r="AS291" s="199"/>
      <c r="AT291" s="193" t="str">
        <f t="shared" si="81"/>
        <v/>
      </c>
      <c r="AU291" s="199"/>
      <c r="AV291" s="199"/>
      <c r="AW291" s="199"/>
      <c r="AX291" s="199"/>
      <c r="AY291" s="199"/>
      <c r="AZ291" s="199"/>
      <c r="BA291" s="193" t="str">
        <f t="shared" si="82"/>
        <v/>
      </c>
      <c r="BB291" s="199"/>
      <c r="BC291" s="199"/>
      <c r="BD291" s="199"/>
      <c r="BE291" s="199"/>
      <c r="BF291" s="199"/>
      <c r="BG291" s="199"/>
      <c r="BH291" s="193" t="str">
        <f t="shared" si="83"/>
        <v/>
      </c>
      <c r="BI291" s="199"/>
      <c r="BJ291" s="199"/>
      <c r="BK291" s="199"/>
      <c r="BL291" s="199"/>
      <c r="BM291" s="199"/>
      <c r="BN291" s="199"/>
      <c r="BO291" s="193" t="str">
        <f t="shared" si="84"/>
        <v/>
      </c>
      <c r="BP291" s="199"/>
      <c r="BQ291" s="199"/>
      <c r="BR291" s="199"/>
      <c r="BS291" s="199"/>
      <c r="BT291" s="199"/>
      <c r="BU291" s="199"/>
      <c r="BV291" s="193" t="str">
        <f t="shared" si="85"/>
        <v/>
      </c>
      <c r="BW291" s="199"/>
      <c r="BX291" s="199"/>
      <c r="BY291" s="199"/>
      <c r="BZ291" s="199"/>
      <c r="CA291" s="199"/>
      <c r="CB291" s="199"/>
      <c r="CC291" s="193" t="str">
        <f t="shared" si="86"/>
        <v/>
      </c>
      <c r="CD291" s="199"/>
      <c r="CE291" s="199"/>
      <c r="CF291" s="199"/>
      <c r="CG291" s="199"/>
      <c r="CH291" s="199"/>
      <c r="CI291" s="199"/>
      <c r="CJ291" s="193" t="str">
        <f t="shared" si="87"/>
        <v/>
      </c>
      <c r="CK291" s="199"/>
      <c r="CL291" s="199"/>
      <c r="CM291" s="199"/>
      <c r="CN291" s="199"/>
      <c r="CO291" s="199"/>
      <c r="CP291" s="199"/>
      <c r="CQ291" s="193" t="str">
        <f t="shared" si="88"/>
        <v/>
      </c>
      <c r="CR291" s="199"/>
      <c r="CS291" s="199"/>
      <c r="CT291" s="199"/>
      <c r="CU291" s="199"/>
      <c r="CV291" s="199"/>
      <c r="CW291" s="199"/>
      <c r="CX291" s="193" t="str">
        <f t="shared" si="89"/>
        <v/>
      </c>
      <c r="CY291" s="199"/>
      <c r="CZ291" s="199"/>
      <c r="DA291" s="199"/>
      <c r="DB291" s="199"/>
      <c r="DC291" s="199"/>
      <c r="DD291" s="199"/>
      <c r="DE291" s="193" t="str">
        <f t="shared" si="90"/>
        <v/>
      </c>
      <c r="DF291" s="199"/>
      <c r="DG291" s="199"/>
      <c r="DH291" s="199"/>
      <c r="DI291" s="199"/>
      <c r="DJ291" s="199"/>
      <c r="DK291" s="199"/>
      <c r="DL291" s="193" t="str">
        <f t="shared" si="91"/>
        <v/>
      </c>
      <c r="DM291" s="199"/>
      <c r="DN291" s="199"/>
      <c r="DO291" s="199"/>
      <c r="DP291" s="199"/>
      <c r="DQ291" s="199"/>
      <c r="DR291" s="199"/>
      <c r="DS291" s="193" t="str">
        <f t="shared" si="92"/>
        <v/>
      </c>
      <c r="DT291" s="194" t="str">
        <f t="shared" si="93"/>
        <v/>
      </c>
      <c r="DU291" s="195" t="str">
        <f t="shared" si="94"/>
        <v/>
      </c>
      <c r="DV291" s="196" t="str">
        <f>IF(OR(C291="",E291=""),"",RANK(DT291,$DT$9:$DT$408)+COUNTIF(DT$9:DT291,DT291)-1)</f>
        <v/>
      </c>
      <c r="DW291" s="173"/>
    </row>
    <row r="292" spans="1:127" ht="20.100000000000001" customHeight="1">
      <c r="A292" s="173"/>
      <c r="B292" s="190" t="str">
        <f>BIODATA_SISWA!B293</f>
        <v/>
      </c>
      <c r="C292" s="191" t="str">
        <f>IF(BIODATA_SISWA!C293="","",BIODATA_SISWA!C293)</f>
        <v/>
      </c>
      <c r="D292" s="191" t="str">
        <f>IF(BIODATA_SISWA!L293="","",BIODATA_SISWA!L293)</f>
        <v/>
      </c>
      <c r="E292" s="199"/>
      <c r="F292" s="199"/>
      <c r="G292" s="199"/>
      <c r="H292" s="199"/>
      <c r="I292" s="199"/>
      <c r="J292" s="199"/>
      <c r="K292" s="193" t="str">
        <f t="shared" si="76"/>
        <v/>
      </c>
      <c r="L292" s="199"/>
      <c r="M292" s="199"/>
      <c r="N292" s="199"/>
      <c r="O292" s="199"/>
      <c r="P292" s="199"/>
      <c r="Q292" s="199"/>
      <c r="R292" s="193" t="str">
        <f t="shared" si="77"/>
        <v/>
      </c>
      <c r="S292" s="199"/>
      <c r="T292" s="199"/>
      <c r="U292" s="199"/>
      <c r="V292" s="199"/>
      <c r="W292" s="199"/>
      <c r="X292" s="199"/>
      <c r="Y292" s="193" t="str">
        <f t="shared" si="78"/>
        <v/>
      </c>
      <c r="Z292" s="199"/>
      <c r="AA292" s="199"/>
      <c r="AB292" s="199"/>
      <c r="AC292" s="199"/>
      <c r="AD292" s="199"/>
      <c r="AE292" s="199"/>
      <c r="AF292" s="193" t="str">
        <f t="shared" si="79"/>
        <v/>
      </c>
      <c r="AG292" s="199"/>
      <c r="AH292" s="199"/>
      <c r="AI292" s="199"/>
      <c r="AJ292" s="199"/>
      <c r="AK292" s="199"/>
      <c r="AL292" s="199"/>
      <c r="AM292" s="193" t="str">
        <f t="shared" si="80"/>
        <v/>
      </c>
      <c r="AN292" s="199"/>
      <c r="AO292" s="199"/>
      <c r="AP292" s="199"/>
      <c r="AQ292" s="199"/>
      <c r="AR292" s="199"/>
      <c r="AS292" s="199"/>
      <c r="AT292" s="193" t="str">
        <f t="shared" si="81"/>
        <v/>
      </c>
      <c r="AU292" s="199"/>
      <c r="AV292" s="199"/>
      <c r="AW292" s="199"/>
      <c r="AX292" s="199"/>
      <c r="AY292" s="199"/>
      <c r="AZ292" s="199"/>
      <c r="BA292" s="193" t="str">
        <f t="shared" si="82"/>
        <v/>
      </c>
      <c r="BB292" s="199"/>
      <c r="BC292" s="199"/>
      <c r="BD292" s="199"/>
      <c r="BE292" s="199"/>
      <c r="BF292" s="199"/>
      <c r="BG292" s="199"/>
      <c r="BH292" s="193" t="str">
        <f t="shared" si="83"/>
        <v/>
      </c>
      <c r="BI292" s="199"/>
      <c r="BJ292" s="199"/>
      <c r="BK292" s="199"/>
      <c r="BL292" s="199"/>
      <c r="BM292" s="199"/>
      <c r="BN292" s="199"/>
      <c r="BO292" s="193" t="str">
        <f t="shared" si="84"/>
        <v/>
      </c>
      <c r="BP292" s="199"/>
      <c r="BQ292" s="199"/>
      <c r="BR292" s="199"/>
      <c r="BS292" s="199"/>
      <c r="BT292" s="199"/>
      <c r="BU292" s="199"/>
      <c r="BV292" s="193" t="str">
        <f t="shared" si="85"/>
        <v/>
      </c>
      <c r="BW292" s="199"/>
      <c r="BX292" s="199"/>
      <c r="BY292" s="199"/>
      <c r="BZ292" s="199"/>
      <c r="CA292" s="199"/>
      <c r="CB292" s="199"/>
      <c r="CC292" s="193" t="str">
        <f t="shared" si="86"/>
        <v/>
      </c>
      <c r="CD292" s="199"/>
      <c r="CE292" s="199"/>
      <c r="CF292" s="199"/>
      <c r="CG292" s="199"/>
      <c r="CH292" s="199"/>
      <c r="CI292" s="199"/>
      <c r="CJ292" s="193" t="str">
        <f t="shared" si="87"/>
        <v/>
      </c>
      <c r="CK292" s="199"/>
      <c r="CL292" s="199"/>
      <c r="CM292" s="199"/>
      <c r="CN292" s="199"/>
      <c r="CO292" s="199"/>
      <c r="CP292" s="199"/>
      <c r="CQ292" s="193" t="str">
        <f t="shared" si="88"/>
        <v/>
      </c>
      <c r="CR292" s="199"/>
      <c r="CS292" s="199"/>
      <c r="CT292" s="199"/>
      <c r="CU292" s="199"/>
      <c r="CV292" s="199"/>
      <c r="CW292" s="199"/>
      <c r="CX292" s="193" t="str">
        <f t="shared" si="89"/>
        <v/>
      </c>
      <c r="CY292" s="199"/>
      <c r="CZ292" s="199"/>
      <c r="DA292" s="199"/>
      <c r="DB292" s="199"/>
      <c r="DC292" s="199"/>
      <c r="DD292" s="199"/>
      <c r="DE292" s="193" t="str">
        <f t="shared" si="90"/>
        <v/>
      </c>
      <c r="DF292" s="199"/>
      <c r="DG292" s="199"/>
      <c r="DH292" s="199"/>
      <c r="DI292" s="199"/>
      <c r="DJ292" s="199"/>
      <c r="DK292" s="199"/>
      <c r="DL292" s="193" t="str">
        <f t="shared" si="91"/>
        <v/>
      </c>
      <c r="DM292" s="199"/>
      <c r="DN292" s="199"/>
      <c r="DO292" s="199"/>
      <c r="DP292" s="199"/>
      <c r="DQ292" s="199"/>
      <c r="DR292" s="199"/>
      <c r="DS292" s="193" t="str">
        <f t="shared" si="92"/>
        <v/>
      </c>
      <c r="DT292" s="194" t="str">
        <f t="shared" si="93"/>
        <v/>
      </c>
      <c r="DU292" s="195" t="str">
        <f t="shared" si="94"/>
        <v/>
      </c>
      <c r="DV292" s="196" t="str">
        <f>IF(OR(C292="",E292=""),"",RANK(DT292,$DT$9:$DT$408)+COUNTIF(DT$9:DT292,DT292)-1)</f>
        <v/>
      </c>
      <c r="DW292" s="173"/>
    </row>
    <row r="293" spans="1:127" ht="20.100000000000001" customHeight="1">
      <c r="A293" s="173"/>
      <c r="B293" s="190" t="str">
        <f>BIODATA_SISWA!B294</f>
        <v/>
      </c>
      <c r="C293" s="191" t="str">
        <f>IF(BIODATA_SISWA!C294="","",BIODATA_SISWA!C294)</f>
        <v/>
      </c>
      <c r="D293" s="191" t="str">
        <f>IF(BIODATA_SISWA!L294="","",BIODATA_SISWA!L294)</f>
        <v/>
      </c>
      <c r="E293" s="199"/>
      <c r="F293" s="199"/>
      <c r="G293" s="199"/>
      <c r="H293" s="199"/>
      <c r="I293" s="199"/>
      <c r="J293" s="199"/>
      <c r="K293" s="193" t="str">
        <f t="shared" si="76"/>
        <v/>
      </c>
      <c r="L293" s="199"/>
      <c r="M293" s="199"/>
      <c r="N293" s="199"/>
      <c r="O293" s="199"/>
      <c r="P293" s="199"/>
      <c r="Q293" s="199"/>
      <c r="R293" s="193" t="str">
        <f t="shared" si="77"/>
        <v/>
      </c>
      <c r="S293" s="199"/>
      <c r="T293" s="199"/>
      <c r="U293" s="199"/>
      <c r="V293" s="199"/>
      <c r="W293" s="199"/>
      <c r="X293" s="199"/>
      <c r="Y293" s="193" t="str">
        <f t="shared" si="78"/>
        <v/>
      </c>
      <c r="Z293" s="199"/>
      <c r="AA293" s="199"/>
      <c r="AB293" s="199"/>
      <c r="AC293" s="199"/>
      <c r="AD293" s="199"/>
      <c r="AE293" s="199"/>
      <c r="AF293" s="193" t="str">
        <f t="shared" si="79"/>
        <v/>
      </c>
      <c r="AG293" s="199"/>
      <c r="AH293" s="199"/>
      <c r="AI293" s="199"/>
      <c r="AJ293" s="199"/>
      <c r="AK293" s="199"/>
      <c r="AL293" s="199"/>
      <c r="AM293" s="193" t="str">
        <f t="shared" si="80"/>
        <v/>
      </c>
      <c r="AN293" s="199"/>
      <c r="AO293" s="199"/>
      <c r="AP293" s="199"/>
      <c r="AQ293" s="199"/>
      <c r="AR293" s="199"/>
      <c r="AS293" s="199"/>
      <c r="AT293" s="193" t="str">
        <f t="shared" si="81"/>
        <v/>
      </c>
      <c r="AU293" s="199"/>
      <c r="AV293" s="199"/>
      <c r="AW293" s="199"/>
      <c r="AX293" s="199"/>
      <c r="AY293" s="199"/>
      <c r="AZ293" s="199"/>
      <c r="BA293" s="193" t="str">
        <f t="shared" si="82"/>
        <v/>
      </c>
      <c r="BB293" s="199"/>
      <c r="BC293" s="199"/>
      <c r="BD293" s="199"/>
      <c r="BE293" s="199"/>
      <c r="BF293" s="199"/>
      <c r="BG293" s="199"/>
      <c r="BH293" s="193" t="str">
        <f t="shared" si="83"/>
        <v/>
      </c>
      <c r="BI293" s="199"/>
      <c r="BJ293" s="199"/>
      <c r="BK293" s="199"/>
      <c r="BL293" s="199"/>
      <c r="BM293" s="199"/>
      <c r="BN293" s="199"/>
      <c r="BO293" s="193" t="str">
        <f t="shared" si="84"/>
        <v/>
      </c>
      <c r="BP293" s="199"/>
      <c r="BQ293" s="199"/>
      <c r="BR293" s="199"/>
      <c r="BS293" s="199"/>
      <c r="BT293" s="199"/>
      <c r="BU293" s="199"/>
      <c r="BV293" s="193" t="str">
        <f t="shared" si="85"/>
        <v/>
      </c>
      <c r="BW293" s="199"/>
      <c r="BX293" s="199"/>
      <c r="BY293" s="199"/>
      <c r="BZ293" s="199"/>
      <c r="CA293" s="199"/>
      <c r="CB293" s="199"/>
      <c r="CC293" s="193" t="str">
        <f t="shared" si="86"/>
        <v/>
      </c>
      <c r="CD293" s="199"/>
      <c r="CE293" s="199"/>
      <c r="CF293" s="199"/>
      <c r="CG293" s="199"/>
      <c r="CH293" s="199"/>
      <c r="CI293" s="199"/>
      <c r="CJ293" s="193" t="str">
        <f t="shared" si="87"/>
        <v/>
      </c>
      <c r="CK293" s="199"/>
      <c r="CL293" s="199"/>
      <c r="CM293" s="199"/>
      <c r="CN293" s="199"/>
      <c r="CO293" s="199"/>
      <c r="CP293" s="199"/>
      <c r="CQ293" s="193" t="str">
        <f t="shared" si="88"/>
        <v/>
      </c>
      <c r="CR293" s="199"/>
      <c r="CS293" s="199"/>
      <c r="CT293" s="199"/>
      <c r="CU293" s="199"/>
      <c r="CV293" s="199"/>
      <c r="CW293" s="199"/>
      <c r="CX293" s="193" t="str">
        <f t="shared" si="89"/>
        <v/>
      </c>
      <c r="CY293" s="199"/>
      <c r="CZ293" s="199"/>
      <c r="DA293" s="199"/>
      <c r="DB293" s="199"/>
      <c r="DC293" s="199"/>
      <c r="DD293" s="199"/>
      <c r="DE293" s="193" t="str">
        <f t="shared" si="90"/>
        <v/>
      </c>
      <c r="DF293" s="199"/>
      <c r="DG293" s="199"/>
      <c r="DH293" s="199"/>
      <c r="DI293" s="199"/>
      <c r="DJ293" s="199"/>
      <c r="DK293" s="199"/>
      <c r="DL293" s="193" t="str">
        <f t="shared" si="91"/>
        <v/>
      </c>
      <c r="DM293" s="199"/>
      <c r="DN293" s="199"/>
      <c r="DO293" s="199"/>
      <c r="DP293" s="199"/>
      <c r="DQ293" s="199"/>
      <c r="DR293" s="199"/>
      <c r="DS293" s="193" t="str">
        <f t="shared" si="92"/>
        <v/>
      </c>
      <c r="DT293" s="194" t="str">
        <f t="shared" si="93"/>
        <v/>
      </c>
      <c r="DU293" s="195" t="str">
        <f t="shared" si="94"/>
        <v/>
      </c>
      <c r="DV293" s="196" t="str">
        <f>IF(OR(C293="",E293=""),"",RANK(DT293,$DT$9:$DT$408)+COUNTIF(DT$9:DT293,DT293)-1)</f>
        <v/>
      </c>
      <c r="DW293" s="173"/>
    </row>
    <row r="294" spans="1:127" ht="20.100000000000001" customHeight="1">
      <c r="A294" s="173"/>
      <c r="B294" s="190" t="str">
        <f>BIODATA_SISWA!B295</f>
        <v/>
      </c>
      <c r="C294" s="191" t="str">
        <f>IF(BIODATA_SISWA!C295="","",BIODATA_SISWA!C295)</f>
        <v/>
      </c>
      <c r="D294" s="191" t="str">
        <f>IF(BIODATA_SISWA!L295="","",BIODATA_SISWA!L295)</f>
        <v/>
      </c>
      <c r="E294" s="199"/>
      <c r="F294" s="199"/>
      <c r="G294" s="199"/>
      <c r="H294" s="199"/>
      <c r="I294" s="199"/>
      <c r="J294" s="199"/>
      <c r="K294" s="193" t="str">
        <f t="shared" si="76"/>
        <v/>
      </c>
      <c r="L294" s="199"/>
      <c r="M294" s="199"/>
      <c r="N294" s="199"/>
      <c r="O294" s="199"/>
      <c r="P294" s="199"/>
      <c r="Q294" s="199"/>
      <c r="R294" s="193" t="str">
        <f t="shared" si="77"/>
        <v/>
      </c>
      <c r="S294" s="199"/>
      <c r="T294" s="199"/>
      <c r="U294" s="199"/>
      <c r="V294" s="199"/>
      <c r="W294" s="199"/>
      <c r="X294" s="199"/>
      <c r="Y294" s="193" t="str">
        <f t="shared" si="78"/>
        <v/>
      </c>
      <c r="Z294" s="199"/>
      <c r="AA294" s="199"/>
      <c r="AB294" s="199"/>
      <c r="AC294" s="199"/>
      <c r="AD294" s="199"/>
      <c r="AE294" s="199"/>
      <c r="AF294" s="193" t="str">
        <f t="shared" si="79"/>
        <v/>
      </c>
      <c r="AG294" s="199"/>
      <c r="AH294" s="199"/>
      <c r="AI294" s="199"/>
      <c r="AJ294" s="199"/>
      <c r="AK294" s="199"/>
      <c r="AL294" s="199"/>
      <c r="AM294" s="193" t="str">
        <f t="shared" si="80"/>
        <v/>
      </c>
      <c r="AN294" s="199"/>
      <c r="AO294" s="199"/>
      <c r="AP294" s="199"/>
      <c r="AQ294" s="199"/>
      <c r="AR294" s="199"/>
      <c r="AS294" s="199"/>
      <c r="AT294" s="193" t="str">
        <f t="shared" si="81"/>
        <v/>
      </c>
      <c r="AU294" s="199"/>
      <c r="AV294" s="199"/>
      <c r="AW294" s="199"/>
      <c r="AX294" s="199"/>
      <c r="AY294" s="199"/>
      <c r="AZ294" s="199"/>
      <c r="BA294" s="193" t="str">
        <f t="shared" si="82"/>
        <v/>
      </c>
      <c r="BB294" s="199"/>
      <c r="BC294" s="199"/>
      <c r="BD294" s="199"/>
      <c r="BE294" s="199"/>
      <c r="BF294" s="199"/>
      <c r="BG294" s="199"/>
      <c r="BH294" s="193" t="str">
        <f t="shared" si="83"/>
        <v/>
      </c>
      <c r="BI294" s="199"/>
      <c r="BJ294" s="199"/>
      <c r="BK294" s="199"/>
      <c r="BL294" s="199"/>
      <c r="BM294" s="199"/>
      <c r="BN294" s="199"/>
      <c r="BO294" s="193" t="str">
        <f t="shared" si="84"/>
        <v/>
      </c>
      <c r="BP294" s="199"/>
      <c r="BQ294" s="199"/>
      <c r="BR294" s="199"/>
      <c r="BS294" s="199"/>
      <c r="BT294" s="199"/>
      <c r="BU294" s="199"/>
      <c r="BV294" s="193" t="str">
        <f t="shared" si="85"/>
        <v/>
      </c>
      <c r="BW294" s="199"/>
      <c r="BX294" s="199"/>
      <c r="BY294" s="199"/>
      <c r="BZ294" s="199"/>
      <c r="CA294" s="199"/>
      <c r="CB294" s="199"/>
      <c r="CC294" s="193" t="str">
        <f t="shared" si="86"/>
        <v/>
      </c>
      <c r="CD294" s="199"/>
      <c r="CE294" s="199"/>
      <c r="CF294" s="199"/>
      <c r="CG294" s="199"/>
      <c r="CH294" s="199"/>
      <c r="CI294" s="199"/>
      <c r="CJ294" s="193" t="str">
        <f t="shared" si="87"/>
        <v/>
      </c>
      <c r="CK294" s="199"/>
      <c r="CL294" s="199"/>
      <c r="CM294" s="199"/>
      <c r="CN294" s="199"/>
      <c r="CO294" s="199"/>
      <c r="CP294" s="199"/>
      <c r="CQ294" s="193" t="str">
        <f t="shared" si="88"/>
        <v/>
      </c>
      <c r="CR294" s="199"/>
      <c r="CS294" s="199"/>
      <c r="CT294" s="199"/>
      <c r="CU294" s="199"/>
      <c r="CV294" s="199"/>
      <c r="CW294" s="199"/>
      <c r="CX294" s="193" t="str">
        <f t="shared" si="89"/>
        <v/>
      </c>
      <c r="CY294" s="199"/>
      <c r="CZ294" s="199"/>
      <c r="DA294" s="199"/>
      <c r="DB294" s="199"/>
      <c r="DC294" s="199"/>
      <c r="DD294" s="199"/>
      <c r="DE294" s="193" t="str">
        <f t="shared" si="90"/>
        <v/>
      </c>
      <c r="DF294" s="199"/>
      <c r="DG294" s="199"/>
      <c r="DH294" s="199"/>
      <c r="DI294" s="199"/>
      <c r="DJ294" s="199"/>
      <c r="DK294" s="199"/>
      <c r="DL294" s="193" t="str">
        <f t="shared" si="91"/>
        <v/>
      </c>
      <c r="DM294" s="199"/>
      <c r="DN294" s="199"/>
      <c r="DO294" s="199"/>
      <c r="DP294" s="199"/>
      <c r="DQ294" s="199"/>
      <c r="DR294" s="199"/>
      <c r="DS294" s="193" t="str">
        <f t="shared" si="92"/>
        <v/>
      </c>
      <c r="DT294" s="194" t="str">
        <f t="shared" si="93"/>
        <v/>
      </c>
      <c r="DU294" s="195" t="str">
        <f t="shared" si="94"/>
        <v/>
      </c>
      <c r="DV294" s="196" t="str">
        <f>IF(OR(C294="",E294=""),"",RANK(DT294,$DT$9:$DT$408)+COUNTIF(DT$9:DT294,DT294)-1)</f>
        <v/>
      </c>
      <c r="DW294" s="173"/>
    </row>
    <row r="295" spans="1:127" ht="20.100000000000001" customHeight="1">
      <c r="A295" s="173"/>
      <c r="B295" s="190" t="str">
        <f>BIODATA_SISWA!B296</f>
        <v/>
      </c>
      <c r="C295" s="191" t="str">
        <f>IF(BIODATA_SISWA!C296="","",BIODATA_SISWA!C296)</f>
        <v/>
      </c>
      <c r="D295" s="191" t="str">
        <f>IF(BIODATA_SISWA!L296="","",BIODATA_SISWA!L296)</f>
        <v/>
      </c>
      <c r="E295" s="199"/>
      <c r="F295" s="199"/>
      <c r="G295" s="199"/>
      <c r="H295" s="199"/>
      <c r="I295" s="199"/>
      <c r="J295" s="199"/>
      <c r="K295" s="193" t="str">
        <f t="shared" si="76"/>
        <v/>
      </c>
      <c r="L295" s="199"/>
      <c r="M295" s="199"/>
      <c r="N295" s="199"/>
      <c r="O295" s="199"/>
      <c r="P295" s="199"/>
      <c r="Q295" s="199"/>
      <c r="R295" s="193" t="str">
        <f t="shared" si="77"/>
        <v/>
      </c>
      <c r="S295" s="199"/>
      <c r="T295" s="199"/>
      <c r="U295" s="199"/>
      <c r="V295" s="199"/>
      <c r="W295" s="199"/>
      <c r="X295" s="199"/>
      <c r="Y295" s="193" t="str">
        <f t="shared" si="78"/>
        <v/>
      </c>
      <c r="Z295" s="199"/>
      <c r="AA295" s="199"/>
      <c r="AB295" s="199"/>
      <c r="AC295" s="199"/>
      <c r="AD295" s="199"/>
      <c r="AE295" s="199"/>
      <c r="AF295" s="193" t="str">
        <f t="shared" si="79"/>
        <v/>
      </c>
      <c r="AG295" s="199"/>
      <c r="AH295" s="199"/>
      <c r="AI295" s="199"/>
      <c r="AJ295" s="199"/>
      <c r="AK295" s="199"/>
      <c r="AL295" s="199"/>
      <c r="AM295" s="193" t="str">
        <f t="shared" si="80"/>
        <v/>
      </c>
      <c r="AN295" s="199"/>
      <c r="AO295" s="199"/>
      <c r="AP295" s="199"/>
      <c r="AQ295" s="199"/>
      <c r="AR295" s="199"/>
      <c r="AS295" s="199"/>
      <c r="AT295" s="193" t="str">
        <f t="shared" si="81"/>
        <v/>
      </c>
      <c r="AU295" s="199"/>
      <c r="AV295" s="199"/>
      <c r="AW295" s="199"/>
      <c r="AX295" s="199"/>
      <c r="AY295" s="199"/>
      <c r="AZ295" s="199"/>
      <c r="BA295" s="193" t="str">
        <f t="shared" si="82"/>
        <v/>
      </c>
      <c r="BB295" s="199"/>
      <c r="BC295" s="199"/>
      <c r="BD295" s="199"/>
      <c r="BE295" s="199"/>
      <c r="BF295" s="199"/>
      <c r="BG295" s="199"/>
      <c r="BH295" s="193" t="str">
        <f t="shared" si="83"/>
        <v/>
      </c>
      <c r="BI295" s="199"/>
      <c r="BJ295" s="199"/>
      <c r="BK295" s="199"/>
      <c r="BL295" s="199"/>
      <c r="BM295" s="199"/>
      <c r="BN295" s="199"/>
      <c r="BO295" s="193" t="str">
        <f t="shared" si="84"/>
        <v/>
      </c>
      <c r="BP295" s="199"/>
      <c r="BQ295" s="199"/>
      <c r="BR295" s="199"/>
      <c r="BS295" s="199"/>
      <c r="BT295" s="199"/>
      <c r="BU295" s="199"/>
      <c r="BV295" s="193" t="str">
        <f t="shared" si="85"/>
        <v/>
      </c>
      <c r="BW295" s="199"/>
      <c r="BX295" s="199"/>
      <c r="BY295" s="199"/>
      <c r="BZ295" s="199"/>
      <c r="CA295" s="199"/>
      <c r="CB295" s="199"/>
      <c r="CC295" s="193" t="str">
        <f t="shared" si="86"/>
        <v/>
      </c>
      <c r="CD295" s="199"/>
      <c r="CE295" s="199"/>
      <c r="CF295" s="199"/>
      <c r="CG295" s="199"/>
      <c r="CH295" s="199"/>
      <c r="CI295" s="199"/>
      <c r="CJ295" s="193" t="str">
        <f t="shared" si="87"/>
        <v/>
      </c>
      <c r="CK295" s="199"/>
      <c r="CL295" s="199"/>
      <c r="CM295" s="199"/>
      <c r="CN295" s="199"/>
      <c r="CO295" s="199"/>
      <c r="CP295" s="199"/>
      <c r="CQ295" s="193" t="str">
        <f t="shared" si="88"/>
        <v/>
      </c>
      <c r="CR295" s="199"/>
      <c r="CS295" s="199"/>
      <c r="CT295" s="199"/>
      <c r="CU295" s="199"/>
      <c r="CV295" s="199"/>
      <c r="CW295" s="199"/>
      <c r="CX295" s="193" t="str">
        <f t="shared" si="89"/>
        <v/>
      </c>
      <c r="CY295" s="199"/>
      <c r="CZ295" s="199"/>
      <c r="DA295" s="199"/>
      <c r="DB295" s="199"/>
      <c r="DC295" s="199"/>
      <c r="DD295" s="199"/>
      <c r="DE295" s="193" t="str">
        <f t="shared" si="90"/>
        <v/>
      </c>
      <c r="DF295" s="199"/>
      <c r="DG295" s="199"/>
      <c r="DH295" s="199"/>
      <c r="DI295" s="199"/>
      <c r="DJ295" s="199"/>
      <c r="DK295" s="199"/>
      <c r="DL295" s="193" t="str">
        <f t="shared" si="91"/>
        <v/>
      </c>
      <c r="DM295" s="199"/>
      <c r="DN295" s="199"/>
      <c r="DO295" s="199"/>
      <c r="DP295" s="199"/>
      <c r="DQ295" s="199"/>
      <c r="DR295" s="199"/>
      <c r="DS295" s="193" t="str">
        <f t="shared" si="92"/>
        <v/>
      </c>
      <c r="DT295" s="194" t="str">
        <f t="shared" si="93"/>
        <v/>
      </c>
      <c r="DU295" s="195" t="str">
        <f t="shared" si="94"/>
        <v/>
      </c>
      <c r="DV295" s="196" t="str">
        <f>IF(OR(C295="",E295=""),"",RANK(DT295,$DT$9:$DT$408)+COUNTIF(DT$9:DT295,DT295)-1)</f>
        <v/>
      </c>
      <c r="DW295" s="173"/>
    </row>
    <row r="296" spans="1:127" ht="20.100000000000001" customHeight="1">
      <c r="A296" s="173"/>
      <c r="B296" s="190" t="str">
        <f>BIODATA_SISWA!B297</f>
        <v/>
      </c>
      <c r="C296" s="191" t="str">
        <f>IF(BIODATA_SISWA!C297="","",BIODATA_SISWA!C297)</f>
        <v/>
      </c>
      <c r="D296" s="191" t="str">
        <f>IF(BIODATA_SISWA!L297="","",BIODATA_SISWA!L297)</f>
        <v/>
      </c>
      <c r="E296" s="199"/>
      <c r="F296" s="199"/>
      <c r="G296" s="199"/>
      <c r="H296" s="199"/>
      <c r="I296" s="199"/>
      <c r="J296" s="199"/>
      <c r="K296" s="193" t="str">
        <f t="shared" si="76"/>
        <v/>
      </c>
      <c r="L296" s="199"/>
      <c r="M296" s="199"/>
      <c r="N296" s="199"/>
      <c r="O296" s="199"/>
      <c r="P296" s="199"/>
      <c r="Q296" s="199"/>
      <c r="R296" s="193" t="str">
        <f t="shared" si="77"/>
        <v/>
      </c>
      <c r="S296" s="199"/>
      <c r="T296" s="199"/>
      <c r="U296" s="199"/>
      <c r="V296" s="199"/>
      <c r="W296" s="199"/>
      <c r="X296" s="199"/>
      <c r="Y296" s="193" t="str">
        <f t="shared" si="78"/>
        <v/>
      </c>
      <c r="Z296" s="199"/>
      <c r="AA296" s="199"/>
      <c r="AB296" s="199"/>
      <c r="AC296" s="199"/>
      <c r="AD296" s="199"/>
      <c r="AE296" s="199"/>
      <c r="AF296" s="193" t="str">
        <f t="shared" si="79"/>
        <v/>
      </c>
      <c r="AG296" s="199"/>
      <c r="AH296" s="199"/>
      <c r="AI296" s="199"/>
      <c r="AJ296" s="199"/>
      <c r="AK296" s="199"/>
      <c r="AL296" s="199"/>
      <c r="AM296" s="193" t="str">
        <f t="shared" si="80"/>
        <v/>
      </c>
      <c r="AN296" s="199"/>
      <c r="AO296" s="199"/>
      <c r="AP296" s="199"/>
      <c r="AQ296" s="199"/>
      <c r="AR296" s="199"/>
      <c r="AS296" s="199"/>
      <c r="AT296" s="193" t="str">
        <f t="shared" si="81"/>
        <v/>
      </c>
      <c r="AU296" s="199"/>
      <c r="AV296" s="199"/>
      <c r="AW296" s="199"/>
      <c r="AX296" s="199"/>
      <c r="AY296" s="199"/>
      <c r="AZ296" s="199"/>
      <c r="BA296" s="193" t="str">
        <f t="shared" si="82"/>
        <v/>
      </c>
      <c r="BB296" s="199"/>
      <c r="BC296" s="199"/>
      <c r="BD296" s="199"/>
      <c r="BE296" s="199"/>
      <c r="BF296" s="199"/>
      <c r="BG296" s="199"/>
      <c r="BH296" s="193" t="str">
        <f t="shared" si="83"/>
        <v/>
      </c>
      <c r="BI296" s="199"/>
      <c r="BJ296" s="199"/>
      <c r="BK296" s="199"/>
      <c r="BL296" s="199"/>
      <c r="BM296" s="199"/>
      <c r="BN296" s="199"/>
      <c r="BO296" s="193" t="str">
        <f t="shared" si="84"/>
        <v/>
      </c>
      <c r="BP296" s="199"/>
      <c r="BQ296" s="199"/>
      <c r="BR296" s="199"/>
      <c r="BS296" s="199"/>
      <c r="BT296" s="199"/>
      <c r="BU296" s="199"/>
      <c r="BV296" s="193" t="str">
        <f t="shared" si="85"/>
        <v/>
      </c>
      <c r="BW296" s="199"/>
      <c r="BX296" s="199"/>
      <c r="BY296" s="199"/>
      <c r="BZ296" s="199"/>
      <c r="CA296" s="199"/>
      <c r="CB296" s="199"/>
      <c r="CC296" s="193" t="str">
        <f t="shared" si="86"/>
        <v/>
      </c>
      <c r="CD296" s="199"/>
      <c r="CE296" s="199"/>
      <c r="CF296" s="199"/>
      <c r="CG296" s="199"/>
      <c r="CH296" s="199"/>
      <c r="CI296" s="199"/>
      <c r="CJ296" s="193" t="str">
        <f t="shared" si="87"/>
        <v/>
      </c>
      <c r="CK296" s="199"/>
      <c r="CL296" s="199"/>
      <c r="CM296" s="199"/>
      <c r="CN296" s="199"/>
      <c r="CO296" s="199"/>
      <c r="CP296" s="199"/>
      <c r="CQ296" s="193" t="str">
        <f t="shared" si="88"/>
        <v/>
      </c>
      <c r="CR296" s="199"/>
      <c r="CS296" s="199"/>
      <c r="CT296" s="199"/>
      <c r="CU296" s="199"/>
      <c r="CV296" s="199"/>
      <c r="CW296" s="199"/>
      <c r="CX296" s="193" t="str">
        <f t="shared" si="89"/>
        <v/>
      </c>
      <c r="CY296" s="199"/>
      <c r="CZ296" s="199"/>
      <c r="DA296" s="199"/>
      <c r="DB296" s="199"/>
      <c r="DC296" s="199"/>
      <c r="DD296" s="199"/>
      <c r="DE296" s="193" t="str">
        <f t="shared" si="90"/>
        <v/>
      </c>
      <c r="DF296" s="199"/>
      <c r="DG296" s="199"/>
      <c r="DH296" s="199"/>
      <c r="DI296" s="199"/>
      <c r="DJ296" s="199"/>
      <c r="DK296" s="199"/>
      <c r="DL296" s="193" t="str">
        <f t="shared" si="91"/>
        <v/>
      </c>
      <c r="DM296" s="199"/>
      <c r="DN296" s="199"/>
      <c r="DO296" s="199"/>
      <c r="DP296" s="199"/>
      <c r="DQ296" s="199"/>
      <c r="DR296" s="199"/>
      <c r="DS296" s="193" t="str">
        <f t="shared" si="92"/>
        <v/>
      </c>
      <c r="DT296" s="194" t="str">
        <f t="shared" si="93"/>
        <v/>
      </c>
      <c r="DU296" s="195" t="str">
        <f t="shared" si="94"/>
        <v/>
      </c>
      <c r="DV296" s="196" t="str">
        <f>IF(OR(C296="",E296=""),"",RANK(DT296,$DT$9:$DT$408)+COUNTIF(DT$9:DT296,DT296)-1)</f>
        <v/>
      </c>
      <c r="DW296" s="173"/>
    </row>
    <row r="297" spans="1:127" ht="20.100000000000001" customHeight="1">
      <c r="A297" s="173"/>
      <c r="B297" s="190" t="str">
        <f>BIODATA_SISWA!B298</f>
        <v/>
      </c>
      <c r="C297" s="191" t="str">
        <f>IF(BIODATA_SISWA!C298="","",BIODATA_SISWA!C298)</f>
        <v/>
      </c>
      <c r="D297" s="191" t="str">
        <f>IF(BIODATA_SISWA!L298="","",BIODATA_SISWA!L298)</f>
        <v/>
      </c>
      <c r="E297" s="199"/>
      <c r="F297" s="199"/>
      <c r="G297" s="199"/>
      <c r="H297" s="199"/>
      <c r="I297" s="199"/>
      <c r="J297" s="199"/>
      <c r="K297" s="193" t="str">
        <f t="shared" si="76"/>
        <v/>
      </c>
      <c r="L297" s="199"/>
      <c r="M297" s="199"/>
      <c r="N297" s="199"/>
      <c r="O297" s="199"/>
      <c r="P297" s="199"/>
      <c r="Q297" s="199"/>
      <c r="R297" s="193" t="str">
        <f t="shared" si="77"/>
        <v/>
      </c>
      <c r="S297" s="199"/>
      <c r="T297" s="199"/>
      <c r="U297" s="199"/>
      <c r="V297" s="199"/>
      <c r="W297" s="199"/>
      <c r="X297" s="199"/>
      <c r="Y297" s="193" t="str">
        <f t="shared" si="78"/>
        <v/>
      </c>
      <c r="Z297" s="199"/>
      <c r="AA297" s="199"/>
      <c r="AB297" s="199"/>
      <c r="AC297" s="199"/>
      <c r="AD297" s="199"/>
      <c r="AE297" s="199"/>
      <c r="AF297" s="193" t="str">
        <f t="shared" si="79"/>
        <v/>
      </c>
      <c r="AG297" s="199"/>
      <c r="AH297" s="199"/>
      <c r="AI297" s="199"/>
      <c r="AJ297" s="199"/>
      <c r="AK297" s="199"/>
      <c r="AL297" s="199"/>
      <c r="AM297" s="193" t="str">
        <f t="shared" si="80"/>
        <v/>
      </c>
      <c r="AN297" s="199"/>
      <c r="AO297" s="199"/>
      <c r="AP297" s="199"/>
      <c r="AQ297" s="199"/>
      <c r="AR297" s="199"/>
      <c r="AS297" s="199"/>
      <c r="AT297" s="193" t="str">
        <f t="shared" si="81"/>
        <v/>
      </c>
      <c r="AU297" s="199"/>
      <c r="AV297" s="199"/>
      <c r="AW297" s="199"/>
      <c r="AX297" s="199"/>
      <c r="AY297" s="199"/>
      <c r="AZ297" s="199"/>
      <c r="BA297" s="193" t="str">
        <f t="shared" si="82"/>
        <v/>
      </c>
      <c r="BB297" s="199"/>
      <c r="BC297" s="199"/>
      <c r="BD297" s="199"/>
      <c r="BE297" s="199"/>
      <c r="BF297" s="199"/>
      <c r="BG297" s="199"/>
      <c r="BH297" s="193" t="str">
        <f t="shared" si="83"/>
        <v/>
      </c>
      <c r="BI297" s="199"/>
      <c r="BJ297" s="199"/>
      <c r="BK297" s="199"/>
      <c r="BL297" s="199"/>
      <c r="BM297" s="199"/>
      <c r="BN297" s="199"/>
      <c r="BO297" s="193" t="str">
        <f t="shared" si="84"/>
        <v/>
      </c>
      <c r="BP297" s="199"/>
      <c r="BQ297" s="199"/>
      <c r="BR297" s="199"/>
      <c r="BS297" s="199"/>
      <c r="BT297" s="199"/>
      <c r="BU297" s="199"/>
      <c r="BV297" s="193" t="str">
        <f t="shared" si="85"/>
        <v/>
      </c>
      <c r="BW297" s="199"/>
      <c r="BX297" s="199"/>
      <c r="BY297" s="199"/>
      <c r="BZ297" s="199"/>
      <c r="CA297" s="199"/>
      <c r="CB297" s="199"/>
      <c r="CC297" s="193" t="str">
        <f t="shared" si="86"/>
        <v/>
      </c>
      <c r="CD297" s="199"/>
      <c r="CE297" s="199"/>
      <c r="CF297" s="199"/>
      <c r="CG297" s="199"/>
      <c r="CH297" s="199"/>
      <c r="CI297" s="199"/>
      <c r="CJ297" s="193" t="str">
        <f t="shared" si="87"/>
        <v/>
      </c>
      <c r="CK297" s="199"/>
      <c r="CL297" s="199"/>
      <c r="CM297" s="199"/>
      <c r="CN297" s="199"/>
      <c r="CO297" s="199"/>
      <c r="CP297" s="199"/>
      <c r="CQ297" s="193" t="str">
        <f t="shared" si="88"/>
        <v/>
      </c>
      <c r="CR297" s="199"/>
      <c r="CS297" s="199"/>
      <c r="CT297" s="199"/>
      <c r="CU297" s="199"/>
      <c r="CV297" s="199"/>
      <c r="CW297" s="199"/>
      <c r="CX297" s="193" t="str">
        <f t="shared" si="89"/>
        <v/>
      </c>
      <c r="CY297" s="199"/>
      <c r="CZ297" s="199"/>
      <c r="DA297" s="199"/>
      <c r="DB297" s="199"/>
      <c r="DC297" s="199"/>
      <c r="DD297" s="199"/>
      <c r="DE297" s="193" t="str">
        <f t="shared" si="90"/>
        <v/>
      </c>
      <c r="DF297" s="199"/>
      <c r="DG297" s="199"/>
      <c r="DH297" s="199"/>
      <c r="DI297" s="199"/>
      <c r="DJ297" s="199"/>
      <c r="DK297" s="199"/>
      <c r="DL297" s="193" t="str">
        <f t="shared" si="91"/>
        <v/>
      </c>
      <c r="DM297" s="199"/>
      <c r="DN297" s="199"/>
      <c r="DO297" s="199"/>
      <c r="DP297" s="199"/>
      <c r="DQ297" s="199"/>
      <c r="DR297" s="199"/>
      <c r="DS297" s="193" t="str">
        <f t="shared" si="92"/>
        <v/>
      </c>
      <c r="DT297" s="194" t="str">
        <f t="shared" si="93"/>
        <v/>
      </c>
      <c r="DU297" s="195" t="str">
        <f t="shared" si="94"/>
        <v/>
      </c>
      <c r="DV297" s="196" t="str">
        <f>IF(OR(C297="",E297=""),"",RANK(DT297,$DT$9:$DT$408)+COUNTIF(DT$9:DT297,DT297)-1)</f>
        <v/>
      </c>
      <c r="DW297" s="173"/>
    </row>
    <row r="298" spans="1:127" ht="20.100000000000001" customHeight="1">
      <c r="A298" s="173"/>
      <c r="B298" s="190" t="str">
        <f>BIODATA_SISWA!B299</f>
        <v/>
      </c>
      <c r="C298" s="191" t="str">
        <f>IF(BIODATA_SISWA!C299="","",BIODATA_SISWA!C299)</f>
        <v/>
      </c>
      <c r="D298" s="191" t="str">
        <f>IF(BIODATA_SISWA!L299="","",BIODATA_SISWA!L299)</f>
        <v/>
      </c>
      <c r="E298" s="199"/>
      <c r="F298" s="199"/>
      <c r="G298" s="199"/>
      <c r="H298" s="199"/>
      <c r="I298" s="199"/>
      <c r="J298" s="199"/>
      <c r="K298" s="193" t="str">
        <f t="shared" si="76"/>
        <v/>
      </c>
      <c r="L298" s="199"/>
      <c r="M298" s="199"/>
      <c r="N298" s="199"/>
      <c r="O298" s="199"/>
      <c r="P298" s="199"/>
      <c r="Q298" s="199"/>
      <c r="R298" s="193" t="str">
        <f t="shared" si="77"/>
        <v/>
      </c>
      <c r="S298" s="199"/>
      <c r="T298" s="199"/>
      <c r="U298" s="199"/>
      <c r="V298" s="199"/>
      <c r="W298" s="199"/>
      <c r="X298" s="199"/>
      <c r="Y298" s="193" t="str">
        <f t="shared" si="78"/>
        <v/>
      </c>
      <c r="Z298" s="199"/>
      <c r="AA298" s="199"/>
      <c r="AB298" s="199"/>
      <c r="AC298" s="199"/>
      <c r="AD298" s="199"/>
      <c r="AE298" s="199"/>
      <c r="AF298" s="193" t="str">
        <f t="shared" si="79"/>
        <v/>
      </c>
      <c r="AG298" s="199"/>
      <c r="AH298" s="199"/>
      <c r="AI298" s="199"/>
      <c r="AJ298" s="199"/>
      <c r="AK298" s="199"/>
      <c r="AL298" s="199"/>
      <c r="AM298" s="193" t="str">
        <f t="shared" si="80"/>
        <v/>
      </c>
      <c r="AN298" s="199"/>
      <c r="AO298" s="199"/>
      <c r="AP298" s="199"/>
      <c r="AQ298" s="199"/>
      <c r="AR298" s="199"/>
      <c r="AS298" s="199"/>
      <c r="AT298" s="193" t="str">
        <f t="shared" si="81"/>
        <v/>
      </c>
      <c r="AU298" s="199"/>
      <c r="AV298" s="199"/>
      <c r="AW298" s="199"/>
      <c r="AX298" s="199"/>
      <c r="AY298" s="199"/>
      <c r="AZ298" s="199"/>
      <c r="BA298" s="193" t="str">
        <f t="shared" si="82"/>
        <v/>
      </c>
      <c r="BB298" s="199"/>
      <c r="BC298" s="199"/>
      <c r="BD298" s="199"/>
      <c r="BE298" s="199"/>
      <c r="BF298" s="199"/>
      <c r="BG298" s="199"/>
      <c r="BH298" s="193" t="str">
        <f t="shared" si="83"/>
        <v/>
      </c>
      <c r="BI298" s="199"/>
      <c r="BJ298" s="199"/>
      <c r="BK298" s="199"/>
      <c r="BL298" s="199"/>
      <c r="BM298" s="199"/>
      <c r="BN298" s="199"/>
      <c r="BO298" s="193" t="str">
        <f t="shared" si="84"/>
        <v/>
      </c>
      <c r="BP298" s="199"/>
      <c r="BQ298" s="199"/>
      <c r="BR298" s="199"/>
      <c r="BS298" s="199"/>
      <c r="BT298" s="199"/>
      <c r="BU298" s="199"/>
      <c r="BV298" s="193" t="str">
        <f t="shared" si="85"/>
        <v/>
      </c>
      <c r="BW298" s="199"/>
      <c r="BX298" s="199"/>
      <c r="BY298" s="199"/>
      <c r="BZ298" s="199"/>
      <c r="CA298" s="199"/>
      <c r="CB298" s="199"/>
      <c r="CC298" s="193" t="str">
        <f t="shared" si="86"/>
        <v/>
      </c>
      <c r="CD298" s="199"/>
      <c r="CE298" s="199"/>
      <c r="CF298" s="199"/>
      <c r="CG298" s="199"/>
      <c r="CH298" s="199"/>
      <c r="CI298" s="199"/>
      <c r="CJ298" s="193" t="str">
        <f t="shared" si="87"/>
        <v/>
      </c>
      <c r="CK298" s="199"/>
      <c r="CL298" s="199"/>
      <c r="CM298" s="199"/>
      <c r="CN298" s="199"/>
      <c r="CO298" s="199"/>
      <c r="CP298" s="199"/>
      <c r="CQ298" s="193" t="str">
        <f t="shared" si="88"/>
        <v/>
      </c>
      <c r="CR298" s="199"/>
      <c r="CS298" s="199"/>
      <c r="CT298" s="199"/>
      <c r="CU298" s="199"/>
      <c r="CV298" s="199"/>
      <c r="CW298" s="199"/>
      <c r="CX298" s="193" t="str">
        <f t="shared" si="89"/>
        <v/>
      </c>
      <c r="CY298" s="199"/>
      <c r="CZ298" s="199"/>
      <c r="DA298" s="199"/>
      <c r="DB298" s="199"/>
      <c r="DC298" s="199"/>
      <c r="DD298" s="199"/>
      <c r="DE298" s="193" t="str">
        <f t="shared" si="90"/>
        <v/>
      </c>
      <c r="DF298" s="199"/>
      <c r="DG298" s="199"/>
      <c r="DH298" s="199"/>
      <c r="DI298" s="199"/>
      <c r="DJ298" s="199"/>
      <c r="DK298" s="199"/>
      <c r="DL298" s="193" t="str">
        <f t="shared" si="91"/>
        <v/>
      </c>
      <c r="DM298" s="199"/>
      <c r="DN298" s="199"/>
      <c r="DO298" s="199"/>
      <c r="DP298" s="199"/>
      <c r="DQ298" s="199"/>
      <c r="DR298" s="199"/>
      <c r="DS298" s="193" t="str">
        <f t="shared" si="92"/>
        <v/>
      </c>
      <c r="DT298" s="194" t="str">
        <f t="shared" si="93"/>
        <v/>
      </c>
      <c r="DU298" s="195" t="str">
        <f t="shared" si="94"/>
        <v/>
      </c>
      <c r="DV298" s="196" t="str">
        <f>IF(OR(C298="",E298=""),"",RANK(DT298,$DT$9:$DT$408)+COUNTIF(DT$9:DT298,DT298)-1)</f>
        <v/>
      </c>
      <c r="DW298" s="173"/>
    </row>
    <row r="299" spans="1:127" ht="20.100000000000001" customHeight="1">
      <c r="A299" s="173"/>
      <c r="B299" s="190" t="str">
        <f>BIODATA_SISWA!B300</f>
        <v/>
      </c>
      <c r="C299" s="191" t="str">
        <f>IF(BIODATA_SISWA!C300="","",BIODATA_SISWA!C300)</f>
        <v/>
      </c>
      <c r="D299" s="191" t="str">
        <f>IF(BIODATA_SISWA!L300="","",BIODATA_SISWA!L300)</f>
        <v/>
      </c>
      <c r="E299" s="199"/>
      <c r="F299" s="199"/>
      <c r="G299" s="199"/>
      <c r="H299" s="199"/>
      <c r="I299" s="199"/>
      <c r="J299" s="199"/>
      <c r="K299" s="193" t="str">
        <f t="shared" si="76"/>
        <v/>
      </c>
      <c r="L299" s="199"/>
      <c r="M299" s="199"/>
      <c r="N299" s="199"/>
      <c r="O299" s="199"/>
      <c r="P299" s="199"/>
      <c r="Q299" s="199"/>
      <c r="R299" s="193" t="str">
        <f t="shared" si="77"/>
        <v/>
      </c>
      <c r="S299" s="199"/>
      <c r="T299" s="199"/>
      <c r="U299" s="199"/>
      <c r="V299" s="199"/>
      <c r="W299" s="199"/>
      <c r="X299" s="199"/>
      <c r="Y299" s="193" t="str">
        <f t="shared" si="78"/>
        <v/>
      </c>
      <c r="Z299" s="199"/>
      <c r="AA299" s="199"/>
      <c r="AB299" s="199"/>
      <c r="AC299" s="199"/>
      <c r="AD299" s="199"/>
      <c r="AE299" s="199"/>
      <c r="AF299" s="193" t="str">
        <f t="shared" si="79"/>
        <v/>
      </c>
      <c r="AG299" s="199"/>
      <c r="AH299" s="199"/>
      <c r="AI299" s="199"/>
      <c r="AJ299" s="199"/>
      <c r="AK299" s="199"/>
      <c r="AL299" s="199"/>
      <c r="AM299" s="193" t="str">
        <f t="shared" si="80"/>
        <v/>
      </c>
      <c r="AN299" s="199"/>
      <c r="AO299" s="199"/>
      <c r="AP299" s="199"/>
      <c r="AQ299" s="199"/>
      <c r="AR299" s="199"/>
      <c r="AS299" s="199"/>
      <c r="AT299" s="193" t="str">
        <f t="shared" si="81"/>
        <v/>
      </c>
      <c r="AU299" s="199"/>
      <c r="AV299" s="199"/>
      <c r="AW299" s="199"/>
      <c r="AX299" s="199"/>
      <c r="AY299" s="199"/>
      <c r="AZ299" s="199"/>
      <c r="BA299" s="193" t="str">
        <f t="shared" si="82"/>
        <v/>
      </c>
      <c r="BB299" s="199"/>
      <c r="BC299" s="199"/>
      <c r="BD299" s="199"/>
      <c r="BE299" s="199"/>
      <c r="BF299" s="199"/>
      <c r="BG299" s="199"/>
      <c r="BH299" s="193" t="str">
        <f t="shared" si="83"/>
        <v/>
      </c>
      <c r="BI299" s="199"/>
      <c r="BJ299" s="199"/>
      <c r="BK299" s="199"/>
      <c r="BL299" s="199"/>
      <c r="BM299" s="199"/>
      <c r="BN299" s="199"/>
      <c r="BO299" s="193" t="str">
        <f t="shared" si="84"/>
        <v/>
      </c>
      <c r="BP299" s="199"/>
      <c r="BQ299" s="199"/>
      <c r="BR299" s="199"/>
      <c r="BS299" s="199"/>
      <c r="BT299" s="199"/>
      <c r="BU299" s="199"/>
      <c r="BV299" s="193" t="str">
        <f t="shared" si="85"/>
        <v/>
      </c>
      <c r="BW299" s="199"/>
      <c r="BX299" s="199"/>
      <c r="BY299" s="199"/>
      <c r="BZ299" s="199"/>
      <c r="CA299" s="199"/>
      <c r="CB299" s="199"/>
      <c r="CC299" s="193" t="str">
        <f t="shared" si="86"/>
        <v/>
      </c>
      <c r="CD299" s="199"/>
      <c r="CE299" s="199"/>
      <c r="CF299" s="199"/>
      <c r="CG299" s="199"/>
      <c r="CH299" s="199"/>
      <c r="CI299" s="199"/>
      <c r="CJ299" s="193" t="str">
        <f t="shared" si="87"/>
        <v/>
      </c>
      <c r="CK299" s="199"/>
      <c r="CL299" s="199"/>
      <c r="CM299" s="199"/>
      <c r="CN299" s="199"/>
      <c r="CO299" s="199"/>
      <c r="CP299" s="199"/>
      <c r="CQ299" s="193" t="str">
        <f t="shared" si="88"/>
        <v/>
      </c>
      <c r="CR299" s="199"/>
      <c r="CS299" s="199"/>
      <c r="CT299" s="199"/>
      <c r="CU299" s="199"/>
      <c r="CV299" s="199"/>
      <c r="CW299" s="199"/>
      <c r="CX299" s="193" t="str">
        <f t="shared" si="89"/>
        <v/>
      </c>
      <c r="CY299" s="199"/>
      <c r="CZ299" s="199"/>
      <c r="DA299" s="199"/>
      <c r="DB299" s="199"/>
      <c r="DC299" s="199"/>
      <c r="DD299" s="199"/>
      <c r="DE299" s="193" t="str">
        <f t="shared" si="90"/>
        <v/>
      </c>
      <c r="DF299" s="199"/>
      <c r="DG299" s="199"/>
      <c r="DH299" s="199"/>
      <c r="DI299" s="199"/>
      <c r="DJ299" s="199"/>
      <c r="DK299" s="199"/>
      <c r="DL299" s="193" t="str">
        <f t="shared" si="91"/>
        <v/>
      </c>
      <c r="DM299" s="199"/>
      <c r="DN299" s="199"/>
      <c r="DO299" s="199"/>
      <c r="DP299" s="199"/>
      <c r="DQ299" s="199"/>
      <c r="DR299" s="199"/>
      <c r="DS299" s="193" t="str">
        <f t="shared" si="92"/>
        <v/>
      </c>
      <c r="DT299" s="194" t="str">
        <f t="shared" si="93"/>
        <v/>
      </c>
      <c r="DU299" s="195" t="str">
        <f t="shared" si="94"/>
        <v/>
      </c>
      <c r="DV299" s="196" t="str">
        <f>IF(OR(C299="",E299=""),"",RANK(DT299,$DT$9:$DT$408)+COUNTIF(DT$9:DT299,DT299)-1)</f>
        <v/>
      </c>
      <c r="DW299" s="173"/>
    </row>
    <row r="300" spans="1:127" ht="20.100000000000001" customHeight="1">
      <c r="A300" s="173"/>
      <c r="B300" s="190" t="str">
        <f>BIODATA_SISWA!B301</f>
        <v/>
      </c>
      <c r="C300" s="191" t="str">
        <f>IF(BIODATA_SISWA!C301="","",BIODATA_SISWA!C301)</f>
        <v/>
      </c>
      <c r="D300" s="191" t="str">
        <f>IF(BIODATA_SISWA!L301="","",BIODATA_SISWA!L301)</f>
        <v/>
      </c>
      <c r="E300" s="199"/>
      <c r="F300" s="199"/>
      <c r="G300" s="199"/>
      <c r="H300" s="199"/>
      <c r="I300" s="199"/>
      <c r="J300" s="199"/>
      <c r="K300" s="193" t="str">
        <f t="shared" si="76"/>
        <v/>
      </c>
      <c r="L300" s="199"/>
      <c r="M300" s="199"/>
      <c r="N300" s="199"/>
      <c r="O300" s="199"/>
      <c r="P300" s="199"/>
      <c r="Q300" s="199"/>
      <c r="R300" s="193" t="str">
        <f t="shared" si="77"/>
        <v/>
      </c>
      <c r="S300" s="199"/>
      <c r="T300" s="199"/>
      <c r="U300" s="199"/>
      <c r="V300" s="199"/>
      <c r="W300" s="199"/>
      <c r="X300" s="199"/>
      <c r="Y300" s="193" t="str">
        <f t="shared" si="78"/>
        <v/>
      </c>
      <c r="Z300" s="199"/>
      <c r="AA300" s="199"/>
      <c r="AB300" s="199"/>
      <c r="AC300" s="199"/>
      <c r="AD300" s="199"/>
      <c r="AE300" s="199"/>
      <c r="AF300" s="193" t="str">
        <f t="shared" si="79"/>
        <v/>
      </c>
      <c r="AG300" s="199"/>
      <c r="AH300" s="199"/>
      <c r="AI300" s="199"/>
      <c r="AJ300" s="199"/>
      <c r="AK300" s="199"/>
      <c r="AL300" s="199"/>
      <c r="AM300" s="193" t="str">
        <f t="shared" si="80"/>
        <v/>
      </c>
      <c r="AN300" s="199"/>
      <c r="AO300" s="199"/>
      <c r="AP300" s="199"/>
      <c r="AQ300" s="199"/>
      <c r="AR300" s="199"/>
      <c r="AS300" s="199"/>
      <c r="AT300" s="193" t="str">
        <f t="shared" si="81"/>
        <v/>
      </c>
      <c r="AU300" s="199"/>
      <c r="AV300" s="199"/>
      <c r="AW300" s="199"/>
      <c r="AX300" s="199"/>
      <c r="AY300" s="199"/>
      <c r="AZ300" s="199"/>
      <c r="BA300" s="193" t="str">
        <f t="shared" si="82"/>
        <v/>
      </c>
      <c r="BB300" s="199"/>
      <c r="BC300" s="199"/>
      <c r="BD300" s="199"/>
      <c r="BE300" s="199"/>
      <c r="BF300" s="199"/>
      <c r="BG300" s="199"/>
      <c r="BH300" s="193" t="str">
        <f t="shared" si="83"/>
        <v/>
      </c>
      <c r="BI300" s="199"/>
      <c r="BJ300" s="199"/>
      <c r="BK300" s="199"/>
      <c r="BL300" s="199"/>
      <c r="BM300" s="199"/>
      <c r="BN300" s="199"/>
      <c r="BO300" s="193" t="str">
        <f t="shared" si="84"/>
        <v/>
      </c>
      <c r="BP300" s="199"/>
      <c r="BQ300" s="199"/>
      <c r="BR300" s="199"/>
      <c r="BS300" s="199"/>
      <c r="BT300" s="199"/>
      <c r="BU300" s="199"/>
      <c r="BV300" s="193" t="str">
        <f t="shared" si="85"/>
        <v/>
      </c>
      <c r="BW300" s="199"/>
      <c r="BX300" s="199"/>
      <c r="BY300" s="199"/>
      <c r="BZ300" s="199"/>
      <c r="CA300" s="199"/>
      <c r="CB300" s="199"/>
      <c r="CC300" s="193" t="str">
        <f t="shared" si="86"/>
        <v/>
      </c>
      <c r="CD300" s="199"/>
      <c r="CE300" s="199"/>
      <c r="CF300" s="199"/>
      <c r="CG300" s="199"/>
      <c r="CH300" s="199"/>
      <c r="CI300" s="199"/>
      <c r="CJ300" s="193" t="str">
        <f t="shared" si="87"/>
        <v/>
      </c>
      <c r="CK300" s="199"/>
      <c r="CL300" s="199"/>
      <c r="CM300" s="199"/>
      <c r="CN300" s="199"/>
      <c r="CO300" s="199"/>
      <c r="CP300" s="199"/>
      <c r="CQ300" s="193" t="str">
        <f t="shared" si="88"/>
        <v/>
      </c>
      <c r="CR300" s="199"/>
      <c r="CS300" s="199"/>
      <c r="CT300" s="199"/>
      <c r="CU300" s="199"/>
      <c r="CV300" s="199"/>
      <c r="CW300" s="199"/>
      <c r="CX300" s="193" t="str">
        <f t="shared" si="89"/>
        <v/>
      </c>
      <c r="CY300" s="199"/>
      <c r="CZ300" s="199"/>
      <c r="DA300" s="199"/>
      <c r="DB300" s="199"/>
      <c r="DC300" s="199"/>
      <c r="DD300" s="199"/>
      <c r="DE300" s="193" t="str">
        <f t="shared" si="90"/>
        <v/>
      </c>
      <c r="DF300" s="199"/>
      <c r="DG300" s="199"/>
      <c r="DH300" s="199"/>
      <c r="DI300" s="199"/>
      <c r="DJ300" s="199"/>
      <c r="DK300" s="199"/>
      <c r="DL300" s="193" t="str">
        <f t="shared" si="91"/>
        <v/>
      </c>
      <c r="DM300" s="199"/>
      <c r="DN300" s="199"/>
      <c r="DO300" s="199"/>
      <c r="DP300" s="199"/>
      <c r="DQ300" s="199"/>
      <c r="DR300" s="199"/>
      <c r="DS300" s="193" t="str">
        <f t="shared" si="92"/>
        <v/>
      </c>
      <c r="DT300" s="194" t="str">
        <f t="shared" si="93"/>
        <v/>
      </c>
      <c r="DU300" s="195" t="str">
        <f t="shared" si="94"/>
        <v/>
      </c>
      <c r="DV300" s="196" t="str">
        <f>IF(OR(C300="",E300=""),"",RANK(DT300,$DT$9:$DT$408)+COUNTIF(DT$9:DT300,DT300)-1)</f>
        <v/>
      </c>
      <c r="DW300" s="173"/>
    </row>
    <row r="301" spans="1:127" ht="20.100000000000001" customHeight="1">
      <c r="A301" s="173"/>
      <c r="B301" s="190" t="str">
        <f>BIODATA_SISWA!B302</f>
        <v/>
      </c>
      <c r="C301" s="191" t="str">
        <f>IF(BIODATA_SISWA!C302="","",BIODATA_SISWA!C302)</f>
        <v/>
      </c>
      <c r="D301" s="191" t="str">
        <f>IF(BIODATA_SISWA!L302="","",BIODATA_SISWA!L302)</f>
        <v/>
      </c>
      <c r="E301" s="199"/>
      <c r="F301" s="199"/>
      <c r="G301" s="199"/>
      <c r="H301" s="199"/>
      <c r="I301" s="199"/>
      <c r="J301" s="199"/>
      <c r="K301" s="193" t="str">
        <f t="shared" si="76"/>
        <v/>
      </c>
      <c r="L301" s="199"/>
      <c r="M301" s="199"/>
      <c r="N301" s="199"/>
      <c r="O301" s="199"/>
      <c r="P301" s="199"/>
      <c r="Q301" s="199"/>
      <c r="R301" s="193" t="str">
        <f t="shared" si="77"/>
        <v/>
      </c>
      <c r="S301" s="199"/>
      <c r="T301" s="199"/>
      <c r="U301" s="199"/>
      <c r="V301" s="199"/>
      <c r="W301" s="199"/>
      <c r="X301" s="199"/>
      <c r="Y301" s="193" t="str">
        <f t="shared" si="78"/>
        <v/>
      </c>
      <c r="Z301" s="199"/>
      <c r="AA301" s="199"/>
      <c r="AB301" s="199"/>
      <c r="AC301" s="199"/>
      <c r="AD301" s="199"/>
      <c r="AE301" s="199"/>
      <c r="AF301" s="193" t="str">
        <f t="shared" si="79"/>
        <v/>
      </c>
      <c r="AG301" s="199"/>
      <c r="AH301" s="199"/>
      <c r="AI301" s="199"/>
      <c r="AJ301" s="199"/>
      <c r="AK301" s="199"/>
      <c r="AL301" s="199"/>
      <c r="AM301" s="193" t="str">
        <f t="shared" si="80"/>
        <v/>
      </c>
      <c r="AN301" s="199"/>
      <c r="AO301" s="199"/>
      <c r="AP301" s="199"/>
      <c r="AQ301" s="199"/>
      <c r="AR301" s="199"/>
      <c r="AS301" s="199"/>
      <c r="AT301" s="193" t="str">
        <f t="shared" si="81"/>
        <v/>
      </c>
      <c r="AU301" s="199"/>
      <c r="AV301" s="199"/>
      <c r="AW301" s="199"/>
      <c r="AX301" s="199"/>
      <c r="AY301" s="199"/>
      <c r="AZ301" s="199"/>
      <c r="BA301" s="193" t="str">
        <f t="shared" si="82"/>
        <v/>
      </c>
      <c r="BB301" s="199"/>
      <c r="BC301" s="199"/>
      <c r="BD301" s="199"/>
      <c r="BE301" s="199"/>
      <c r="BF301" s="199"/>
      <c r="BG301" s="199"/>
      <c r="BH301" s="193" t="str">
        <f t="shared" si="83"/>
        <v/>
      </c>
      <c r="BI301" s="199"/>
      <c r="BJ301" s="199"/>
      <c r="BK301" s="199"/>
      <c r="BL301" s="199"/>
      <c r="BM301" s="199"/>
      <c r="BN301" s="199"/>
      <c r="BO301" s="193" t="str">
        <f t="shared" si="84"/>
        <v/>
      </c>
      <c r="BP301" s="199"/>
      <c r="BQ301" s="199"/>
      <c r="BR301" s="199"/>
      <c r="BS301" s="199"/>
      <c r="BT301" s="199"/>
      <c r="BU301" s="199"/>
      <c r="BV301" s="193" t="str">
        <f t="shared" si="85"/>
        <v/>
      </c>
      <c r="BW301" s="199"/>
      <c r="BX301" s="199"/>
      <c r="BY301" s="199"/>
      <c r="BZ301" s="199"/>
      <c r="CA301" s="199"/>
      <c r="CB301" s="199"/>
      <c r="CC301" s="193" t="str">
        <f t="shared" si="86"/>
        <v/>
      </c>
      <c r="CD301" s="199"/>
      <c r="CE301" s="199"/>
      <c r="CF301" s="199"/>
      <c r="CG301" s="199"/>
      <c r="CH301" s="199"/>
      <c r="CI301" s="199"/>
      <c r="CJ301" s="193" t="str">
        <f t="shared" si="87"/>
        <v/>
      </c>
      <c r="CK301" s="199"/>
      <c r="CL301" s="199"/>
      <c r="CM301" s="199"/>
      <c r="CN301" s="199"/>
      <c r="CO301" s="199"/>
      <c r="CP301" s="199"/>
      <c r="CQ301" s="193" t="str">
        <f t="shared" si="88"/>
        <v/>
      </c>
      <c r="CR301" s="199"/>
      <c r="CS301" s="199"/>
      <c r="CT301" s="199"/>
      <c r="CU301" s="199"/>
      <c r="CV301" s="199"/>
      <c r="CW301" s="199"/>
      <c r="CX301" s="193" t="str">
        <f t="shared" si="89"/>
        <v/>
      </c>
      <c r="CY301" s="199"/>
      <c r="CZ301" s="199"/>
      <c r="DA301" s="199"/>
      <c r="DB301" s="199"/>
      <c r="DC301" s="199"/>
      <c r="DD301" s="199"/>
      <c r="DE301" s="193" t="str">
        <f t="shared" si="90"/>
        <v/>
      </c>
      <c r="DF301" s="199"/>
      <c r="DG301" s="199"/>
      <c r="DH301" s="199"/>
      <c r="DI301" s="199"/>
      <c r="DJ301" s="199"/>
      <c r="DK301" s="199"/>
      <c r="DL301" s="193" t="str">
        <f t="shared" si="91"/>
        <v/>
      </c>
      <c r="DM301" s="199"/>
      <c r="DN301" s="199"/>
      <c r="DO301" s="199"/>
      <c r="DP301" s="199"/>
      <c r="DQ301" s="199"/>
      <c r="DR301" s="199"/>
      <c r="DS301" s="193" t="str">
        <f t="shared" si="92"/>
        <v/>
      </c>
      <c r="DT301" s="194" t="str">
        <f t="shared" si="93"/>
        <v/>
      </c>
      <c r="DU301" s="195" t="str">
        <f t="shared" si="94"/>
        <v/>
      </c>
      <c r="DV301" s="196" t="str">
        <f>IF(OR(C301="",E301=""),"",RANK(DT301,$DT$9:$DT$408)+COUNTIF(DT$9:DT301,DT301)-1)</f>
        <v/>
      </c>
      <c r="DW301" s="173"/>
    </row>
    <row r="302" spans="1:127" ht="20.100000000000001" customHeight="1">
      <c r="A302" s="173"/>
      <c r="B302" s="190" t="str">
        <f>BIODATA_SISWA!B303</f>
        <v/>
      </c>
      <c r="C302" s="191" t="str">
        <f>IF(BIODATA_SISWA!C303="","",BIODATA_SISWA!C303)</f>
        <v/>
      </c>
      <c r="D302" s="191" t="str">
        <f>IF(BIODATA_SISWA!L303="","",BIODATA_SISWA!L303)</f>
        <v/>
      </c>
      <c r="E302" s="199"/>
      <c r="F302" s="199"/>
      <c r="G302" s="199"/>
      <c r="H302" s="199"/>
      <c r="I302" s="199"/>
      <c r="J302" s="199"/>
      <c r="K302" s="193" t="str">
        <f t="shared" si="76"/>
        <v/>
      </c>
      <c r="L302" s="199"/>
      <c r="M302" s="199"/>
      <c r="N302" s="199"/>
      <c r="O302" s="199"/>
      <c r="P302" s="199"/>
      <c r="Q302" s="199"/>
      <c r="R302" s="193" t="str">
        <f t="shared" si="77"/>
        <v/>
      </c>
      <c r="S302" s="199"/>
      <c r="T302" s="199"/>
      <c r="U302" s="199"/>
      <c r="V302" s="199"/>
      <c r="W302" s="199"/>
      <c r="X302" s="199"/>
      <c r="Y302" s="193" t="str">
        <f t="shared" si="78"/>
        <v/>
      </c>
      <c r="Z302" s="199"/>
      <c r="AA302" s="199"/>
      <c r="AB302" s="199"/>
      <c r="AC302" s="199"/>
      <c r="AD302" s="199"/>
      <c r="AE302" s="199"/>
      <c r="AF302" s="193" t="str">
        <f t="shared" si="79"/>
        <v/>
      </c>
      <c r="AG302" s="199"/>
      <c r="AH302" s="199"/>
      <c r="AI302" s="199"/>
      <c r="AJ302" s="199"/>
      <c r="AK302" s="199"/>
      <c r="AL302" s="199"/>
      <c r="AM302" s="193" t="str">
        <f t="shared" si="80"/>
        <v/>
      </c>
      <c r="AN302" s="199"/>
      <c r="AO302" s="199"/>
      <c r="AP302" s="199"/>
      <c r="AQ302" s="199"/>
      <c r="AR302" s="199"/>
      <c r="AS302" s="199"/>
      <c r="AT302" s="193" t="str">
        <f t="shared" si="81"/>
        <v/>
      </c>
      <c r="AU302" s="199"/>
      <c r="AV302" s="199"/>
      <c r="AW302" s="199"/>
      <c r="AX302" s="199"/>
      <c r="AY302" s="199"/>
      <c r="AZ302" s="199"/>
      <c r="BA302" s="193" t="str">
        <f t="shared" si="82"/>
        <v/>
      </c>
      <c r="BB302" s="199"/>
      <c r="BC302" s="199"/>
      <c r="BD302" s="199"/>
      <c r="BE302" s="199"/>
      <c r="BF302" s="199"/>
      <c r="BG302" s="199"/>
      <c r="BH302" s="193" t="str">
        <f t="shared" si="83"/>
        <v/>
      </c>
      <c r="BI302" s="199"/>
      <c r="BJ302" s="199"/>
      <c r="BK302" s="199"/>
      <c r="BL302" s="199"/>
      <c r="BM302" s="199"/>
      <c r="BN302" s="199"/>
      <c r="BO302" s="193" t="str">
        <f t="shared" si="84"/>
        <v/>
      </c>
      <c r="BP302" s="199"/>
      <c r="BQ302" s="199"/>
      <c r="BR302" s="199"/>
      <c r="BS302" s="199"/>
      <c r="BT302" s="199"/>
      <c r="BU302" s="199"/>
      <c r="BV302" s="193" t="str">
        <f t="shared" si="85"/>
        <v/>
      </c>
      <c r="BW302" s="199"/>
      <c r="BX302" s="199"/>
      <c r="BY302" s="199"/>
      <c r="BZ302" s="199"/>
      <c r="CA302" s="199"/>
      <c r="CB302" s="199"/>
      <c r="CC302" s="193" t="str">
        <f t="shared" si="86"/>
        <v/>
      </c>
      <c r="CD302" s="199"/>
      <c r="CE302" s="199"/>
      <c r="CF302" s="199"/>
      <c r="CG302" s="199"/>
      <c r="CH302" s="199"/>
      <c r="CI302" s="199"/>
      <c r="CJ302" s="193" t="str">
        <f t="shared" si="87"/>
        <v/>
      </c>
      <c r="CK302" s="199"/>
      <c r="CL302" s="199"/>
      <c r="CM302" s="199"/>
      <c r="CN302" s="199"/>
      <c r="CO302" s="199"/>
      <c r="CP302" s="199"/>
      <c r="CQ302" s="193" t="str">
        <f t="shared" si="88"/>
        <v/>
      </c>
      <c r="CR302" s="199"/>
      <c r="CS302" s="199"/>
      <c r="CT302" s="199"/>
      <c r="CU302" s="199"/>
      <c r="CV302" s="199"/>
      <c r="CW302" s="199"/>
      <c r="CX302" s="193" t="str">
        <f t="shared" si="89"/>
        <v/>
      </c>
      <c r="CY302" s="199"/>
      <c r="CZ302" s="199"/>
      <c r="DA302" s="199"/>
      <c r="DB302" s="199"/>
      <c r="DC302" s="199"/>
      <c r="DD302" s="199"/>
      <c r="DE302" s="193" t="str">
        <f t="shared" si="90"/>
        <v/>
      </c>
      <c r="DF302" s="199"/>
      <c r="DG302" s="199"/>
      <c r="DH302" s="199"/>
      <c r="DI302" s="199"/>
      <c r="DJ302" s="199"/>
      <c r="DK302" s="199"/>
      <c r="DL302" s="193" t="str">
        <f t="shared" si="91"/>
        <v/>
      </c>
      <c r="DM302" s="199"/>
      <c r="DN302" s="199"/>
      <c r="DO302" s="199"/>
      <c r="DP302" s="199"/>
      <c r="DQ302" s="199"/>
      <c r="DR302" s="199"/>
      <c r="DS302" s="193" t="str">
        <f t="shared" si="92"/>
        <v/>
      </c>
      <c r="DT302" s="194" t="str">
        <f t="shared" si="93"/>
        <v/>
      </c>
      <c r="DU302" s="195" t="str">
        <f t="shared" si="94"/>
        <v/>
      </c>
      <c r="DV302" s="196" t="str">
        <f>IF(OR(C302="",E302=""),"",RANK(DT302,$DT$9:$DT$408)+COUNTIF(DT$9:DT302,DT302)-1)</f>
        <v/>
      </c>
      <c r="DW302" s="173"/>
    </row>
    <row r="303" spans="1:127" ht="20.100000000000001" customHeight="1">
      <c r="A303" s="173"/>
      <c r="B303" s="190" t="str">
        <f>BIODATA_SISWA!B304</f>
        <v/>
      </c>
      <c r="C303" s="191" t="str">
        <f>IF(BIODATA_SISWA!C304="","",BIODATA_SISWA!C304)</f>
        <v/>
      </c>
      <c r="D303" s="191" t="str">
        <f>IF(BIODATA_SISWA!L304="","",BIODATA_SISWA!L304)</f>
        <v/>
      </c>
      <c r="E303" s="199"/>
      <c r="F303" s="199"/>
      <c r="G303" s="199"/>
      <c r="H303" s="199"/>
      <c r="I303" s="199"/>
      <c r="J303" s="199"/>
      <c r="K303" s="193" t="str">
        <f t="shared" si="76"/>
        <v/>
      </c>
      <c r="L303" s="199"/>
      <c r="M303" s="199"/>
      <c r="N303" s="199"/>
      <c r="O303" s="199"/>
      <c r="P303" s="199"/>
      <c r="Q303" s="199"/>
      <c r="R303" s="193" t="str">
        <f t="shared" si="77"/>
        <v/>
      </c>
      <c r="S303" s="199"/>
      <c r="T303" s="199"/>
      <c r="U303" s="199"/>
      <c r="V303" s="199"/>
      <c r="W303" s="199"/>
      <c r="X303" s="199"/>
      <c r="Y303" s="193" t="str">
        <f t="shared" si="78"/>
        <v/>
      </c>
      <c r="Z303" s="199"/>
      <c r="AA303" s="199"/>
      <c r="AB303" s="199"/>
      <c r="AC303" s="199"/>
      <c r="AD303" s="199"/>
      <c r="AE303" s="199"/>
      <c r="AF303" s="193" t="str">
        <f t="shared" si="79"/>
        <v/>
      </c>
      <c r="AG303" s="199"/>
      <c r="AH303" s="199"/>
      <c r="AI303" s="199"/>
      <c r="AJ303" s="199"/>
      <c r="AK303" s="199"/>
      <c r="AL303" s="199"/>
      <c r="AM303" s="193" t="str">
        <f t="shared" si="80"/>
        <v/>
      </c>
      <c r="AN303" s="199"/>
      <c r="AO303" s="199"/>
      <c r="AP303" s="199"/>
      <c r="AQ303" s="199"/>
      <c r="AR303" s="199"/>
      <c r="AS303" s="199"/>
      <c r="AT303" s="193" t="str">
        <f t="shared" si="81"/>
        <v/>
      </c>
      <c r="AU303" s="199"/>
      <c r="AV303" s="199"/>
      <c r="AW303" s="199"/>
      <c r="AX303" s="199"/>
      <c r="AY303" s="199"/>
      <c r="AZ303" s="199"/>
      <c r="BA303" s="193" t="str">
        <f t="shared" si="82"/>
        <v/>
      </c>
      <c r="BB303" s="199"/>
      <c r="BC303" s="199"/>
      <c r="BD303" s="199"/>
      <c r="BE303" s="199"/>
      <c r="BF303" s="199"/>
      <c r="BG303" s="199"/>
      <c r="BH303" s="193" t="str">
        <f t="shared" si="83"/>
        <v/>
      </c>
      <c r="BI303" s="199"/>
      <c r="BJ303" s="199"/>
      <c r="BK303" s="199"/>
      <c r="BL303" s="199"/>
      <c r="BM303" s="199"/>
      <c r="BN303" s="199"/>
      <c r="BO303" s="193" t="str">
        <f t="shared" si="84"/>
        <v/>
      </c>
      <c r="BP303" s="199"/>
      <c r="BQ303" s="199"/>
      <c r="BR303" s="199"/>
      <c r="BS303" s="199"/>
      <c r="BT303" s="199"/>
      <c r="BU303" s="199"/>
      <c r="BV303" s="193" t="str">
        <f t="shared" si="85"/>
        <v/>
      </c>
      <c r="BW303" s="199"/>
      <c r="BX303" s="199"/>
      <c r="BY303" s="199"/>
      <c r="BZ303" s="199"/>
      <c r="CA303" s="199"/>
      <c r="CB303" s="199"/>
      <c r="CC303" s="193" t="str">
        <f t="shared" si="86"/>
        <v/>
      </c>
      <c r="CD303" s="199"/>
      <c r="CE303" s="199"/>
      <c r="CF303" s="199"/>
      <c r="CG303" s="199"/>
      <c r="CH303" s="199"/>
      <c r="CI303" s="199"/>
      <c r="CJ303" s="193" t="str">
        <f t="shared" si="87"/>
        <v/>
      </c>
      <c r="CK303" s="199"/>
      <c r="CL303" s="199"/>
      <c r="CM303" s="199"/>
      <c r="CN303" s="199"/>
      <c r="CO303" s="199"/>
      <c r="CP303" s="199"/>
      <c r="CQ303" s="193" t="str">
        <f t="shared" si="88"/>
        <v/>
      </c>
      <c r="CR303" s="199"/>
      <c r="CS303" s="199"/>
      <c r="CT303" s="199"/>
      <c r="CU303" s="199"/>
      <c r="CV303" s="199"/>
      <c r="CW303" s="199"/>
      <c r="CX303" s="193" t="str">
        <f t="shared" si="89"/>
        <v/>
      </c>
      <c r="CY303" s="199"/>
      <c r="CZ303" s="199"/>
      <c r="DA303" s="199"/>
      <c r="DB303" s="199"/>
      <c r="DC303" s="199"/>
      <c r="DD303" s="199"/>
      <c r="DE303" s="193" t="str">
        <f t="shared" si="90"/>
        <v/>
      </c>
      <c r="DF303" s="199"/>
      <c r="DG303" s="199"/>
      <c r="DH303" s="199"/>
      <c r="DI303" s="199"/>
      <c r="DJ303" s="199"/>
      <c r="DK303" s="199"/>
      <c r="DL303" s="193" t="str">
        <f t="shared" si="91"/>
        <v/>
      </c>
      <c r="DM303" s="199"/>
      <c r="DN303" s="199"/>
      <c r="DO303" s="199"/>
      <c r="DP303" s="199"/>
      <c r="DQ303" s="199"/>
      <c r="DR303" s="199"/>
      <c r="DS303" s="193" t="str">
        <f t="shared" si="92"/>
        <v/>
      </c>
      <c r="DT303" s="194" t="str">
        <f t="shared" si="93"/>
        <v/>
      </c>
      <c r="DU303" s="195" t="str">
        <f t="shared" si="94"/>
        <v/>
      </c>
      <c r="DV303" s="196" t="str">
        <f>IF(OR(C303="",E303=""),"",RANK(DT303,$DT$9:$DT$408)+COUNTIF(DT$9:DT303,DT303)-1)</f>
        <v/>
      </c>
      <c r="DW303" s="173"/>
    </row>
    <row r="304" spans="1:127" ht="20.100000000000001" customHeight="1">
      <c r="A304" s="173"/>
      <c r="B304" s="190" t="str">
        <f>BIODATA_SISWA!B305</f>
        <v/>
      </c>
      <c r="C304" s="191" t="str">
        <f>IF(BIODATA_SISWA!C305="","",BIODATA_SISWA!C305)</f>
        <v/>
      </c>
      <c r="D304" s="191" t="str">
        <f>IF(BIODATA_SISWA!L305="","",BIODATA_SISWA!L305)</f>
        <v/>
      </c>
      <c r="E304" s="199"/>
      <c r="F304" s="199"/>
      <c r="G304" s="199"/>
      <c r="H304" s="199"/>
      <c r="I304" s="199"/>
      <c r="J304" s="199"/>
      <c r="K304" s="193" t="str">
        <f t="shared" si="76"/>
        <v/>
      </c>
      <c r="L304" s="199"/>
      <c r="M304" s="199"/>
      <c r="N304" s="199"/>
      <c r="O304" s="199"/>
      <c r="P304" s="199"/>
      <c r="Q304" s="199"/>
      <c r="R304" s="193" t="str">
        <f t="shared" si="77"/>
        <v/>
      </c>
      <c r="S304" s="199"/>
      <c r="T304" s="199"/>
      <c r="U304" s="199"/>
      <c r="V304" s="199"/>
      <c r="W304" s="199"/>
      <c r="X304" s="199"/>
      <c r="Y304" s="193" t="str">
        <f t="shared" si="78"/>
        <v/>
      </c>
      <c r="Z304" s="199"/>
      <c r="AA304" s="199"/>
      <c r="AB304" s="199"/>
      <c r="AC304" s="199"/>
      <c r="AD304" s="199"/>
      <c r="AE304" s="199"/>
      <c r="AF304" s="193" t="str">
        <f t="shared" si="79"/>
        <v/>
      </c>
      <c r="AG304" s="199"/>
      <c r="AH304" s="199"/>
      <c r="AI304" s="199"/>
      <c r="AJ304" s="199"/>
      <c r="AK304" s="199"/>
      <c r="AL304" s="199"/>
      <c r="AM304" s="193" t="str">
        <f t="shared" si="80"/>
        <v/>
      </c>
      <c r="AN304" s="199"/>
      <c r="AO304" s="199"/>
      <c r="AP304" s="199"/>
      <c r="AQ304" s="199"/>
      <c r="AR304" s="199"/>
      <c r="AS304" s="199"/>
      <c r="AT304" s="193" t="str">
        <f t="shared" si="81"/>
        <v/>
      </c>
      <c r="AU304" s="199"/>
      <c r="AV304" s="199"/>
      <c r="AW304" s="199"/>
      <c r="AX304" s="199"/>
      <c r="AY304" s="199"/>
      <c r="AZ304" s="199"/>
      <c r="BA304" s="193" t="str">
        <f t="shared" si="82"/>
        <v/>
      </c>
      <c r="BB304" s="199"/>
      <c r="BC304" s="199"/>
      <c r="BD304" s="199"/>
      <c r="BE304" s="199"/>
      <c r="BF304" s="199"/>
      <c r="BG304" s="199"/>
      <c r="BH304" s="193" t="str">
        <f t="shared" si="83"/>
        <v/>
      </c>
      <c r="BI304" s="199"/>
      <c r="BJ304" s="199"/>
      <c r="BK304" s="199"/>
      <c r="BL304" s="199"/>
      <c r="BM304" s="199"/>
      <c r="BN304" s="199"/>
      <c r="BO304" s="193" t="str">
        <f t="shared" si="84"/>
        <v/>
      </c>
      <c r="BP304" s="199"/>
      <c r="BQ304" s="199"/>
      <c r="BR304" s="199"/>
      <c r="BS304" s="199"/>
      <c r="BT304" s="199"/>
      <c r="BU304" s="199"/>
      <c r="BV304" s="193" t="str">
        <f t="shared" si="85"/>
        <v/>
      </c>
      <c r="BW304" s="199"/>
      <c r="BX304" s="199"/>
      <c r="BY304" s="199"/>
      <c r="BZ304" s="199"/>
      <c r="CA304" s="199"/>
      <c r="CB304" s="199"/>
      <c r="CC304" s="193" t="str">
        <f t="shared" si="86"/>
        <v/>
      </c>
      <c r="CD304" s="199"/>
      <c r="CE304" s="199"/>
      <c r="CF304" s="199"/>
      <c r="CG304" s="199"/>
      <c r="CH304" s="199"/>
      <c r="CI304" s="199"/>
      <c r="CJ304" s="193" t="str">
        <f t="shared" si="87"/>
        <v/>
      </c>
      <c r="CK304" s="199"/>
      <c r="CL304" s="199"/>
      <c r="CM304" s="199"/>
      <c r="CN304" s="199"/>
      <c r="CO304" s="199"/>
      <c r="CP304" s="199"/>
      <c r="CQ304" s="193" t="str">
        <f t="shared" si="88"/>
        <v/>
      </c>
      <c r="CR304" s="199"/>
      <c r="CS304" s="199"/>
      <c r="CT304" s="199"/>
      <c r="CU304" s="199"/>
      <c r="CV304" s="199"/>
      <c r="CW304" s="199"/>
      <c r="CX304" s="193" t="str">
        <f t="shared" si="89"/>
        <v/>
      </c>
      <c r="CY304" s="199"/>
      <c r="CZ304" s="199"/>
      <c r="DA304" s="199"/>
      <c r="DB304" s="199"/>
      <c r="DC304" s="199"/>
      <c r="DD304" s="199"/>
      <c r="DE304" s="193" t="str">
        <f t="shared" si="90"/>
        <v/>
      </c>
      <c r="DF304" s="199"/>
      <c r="DG304" s="199"/>
      <c r="DH304" s="199"/>
      <c r="DI304" s="199"/>
      <c r="DJ304" s="199"/>
      <c r="DK304" s="199"/>
      <c r="DL304" s="193" t="str">
        <f t="shared" si="91"/>
        <v/>
      </c>
      <c r="DM304" s="199"/>
      <c r="DN304" s="199"/>
      <c r="DO304" s="199"/>
      <c r="DP304" s="199"/>
      <c r="DQ304" s="199"/>
      <c r="DR304" s="199"/>
      <c r="DS304" s="193" t="str">
        <f t="shared" si="92"/>
        <v/>
      </c>
      <c r="DT304" s="194" t="str">
        <f t="shared" si="93"/>
        <v/>
      </c>
      <c r="DU304" s="195" t="str">
        <f t="shared" si="94"/>
        <v/>
      </c>
      <c r="DV304" s="196" t="str">
        <f>IF(OR(C304="",E304=""),"",RANK(DT304,$DT$9:$DT$408)+COUNTIF(DT$9:DT304,DT304)-1)</f>
        <v/>
      </c>
      <c r="DW304" s="173"/>
    </row>
    <row r="305" spans="1:127" ht="20.100000000000001" customHeight="1">
      <c r="A305" s="173"/>
      <c r="B305" s="190" t="str">
        <f>BIODATA_SISWA!B306</f>
        <v/>
      </c>
      <c r="C305" s="191" t="str">
        <f>IF(BIODATA_SISWA!C306="","",BIODATA_SISWA!C306)</f>
        <v/>
      </c>
      <c r="D305" s="191" t="str">
        <f>IF(BIODATA_SISWA!L306="","",BIODATA_SISWA!L306)</f>
        <v/>
      </c>
      <c r="E305" s="199"/>
      <c r="F305" s="199"/>
      <c r="G305" s="199"/>
      <c r="H305" s="199"/>
      <c r="I305" s="199"/>
      <c r="J305" s="199"/>
      <c r="K305" s="193" t="str">
        <f t="shared" si="76"/>
        <v/>
      </c>
      <c r="L305" s="199"/>
      <c r="M305" s="199"/>
      <c r="N305" s="199"/>
      <c r="O305" s="199"/>
      <c r="P305" s="199"/>
      <c r="Q305" s="199"/>
      <c r="R305" s="193" t="str">
        <f t="shared" si="77"/>
        <v/>
      </c>
      <c r="S305" s="199"/>
      <c r="T305" s="199"/>
      <c r="U305" s="199"/>
      <c r="V305" s="199"/>
      <c r="W305" s="199"/>
      <c r="X305" s="199"/>
      <c r="Y305" s="193" t="str">
        <f t="shared" si="78"/>
        <v/>
      </c>
      <c r="Z305" s="199"/>
      <c r="AA305" s="199"/>
      <c r="AB305" s="199"/>
      <c r="AC305" s="199"/>
      <c r="AD305" s="199"/>
      <c r="AE305" s="199"/>
      <c r="AF305" s="193" t="str">
        <f t="shared" si="79"/>
        <v/>
      </c>
      <c r="AG305" s="199"/>
      <c r="AH305" s="199"/>
      <c r="AI305" s="199"/>
      <c r="AJ305" s="199"/>
      <c r="AK305" s="199"/>
      <c r="AL305" s="199"/>
      <c r="AM305" s="193" t="str">
        <f t="shared" si="80"/>
        <v/>
      </c>
      <c r="AN305" s="199"/>
      <c r="AO305" s="199"/>
      <c r="AP305" s="199"/>
      <c r="AQ305" s="199"/>
      <c r="AR305" s="199"/>
      <c r="AS305" s="199"/>
      <c r="AT305" s="193" t="str">
        <f t="shared" si="81"/>
        <v/>
      </c>
      <c r="AU305" s="199"/>
      <c r="AV305" s="199"/>
      <c r="AW305" s="199"/>
      <c r="AX305" s="199"/>
      <c r="AY305" s="199"/>
      <c r="AZ305" s="199"/>
      <c r="BA305" s="193" t="str">
        <f t="shared" si="82"/>
        <v/>
      </c>
      <c r="BB305" s="199"/>
      <c r="BC305" s="199"/>
      <c r="BD305" s="199"/>
      <c r="BE305" s="199"/>
      <c r="BF305" s="199"/>
      <c r="BG305" s="199"/>
      <c r="BH305" s="193" t="str">
        <f t="shared" si="83"/>
        <v/>
      </c>
      <c r="BI305" s="199"/>
      <c r="BJ305" s="199"/>
      <c r="BK305" s="199"/>
      <c r="BL305" s="199"/>
      <c r="BM305" s="199"/>
      <c r="BN305" s="199"/>
      <c r="BO305" s="193" t="str">
        <f t="shared" si="84"/>
        <v/>
      </c>
      <c r="BP305" s="199"/>
      <c r="BQ305" s="199"/>
      <c r="BR305" s="199"/>
      <c r="BS305" s="199"/>
      <c r="BT305" s="199"/>
      <c r="BU305" s="199"/>
      <c r="BV305" s="193" t="str">
        <f t="shared" si="85"/>
        <v/>
      </c>
      <c r="BW305" s="199"/>
      <c r="BX305" s="199"/>
      <c r="BY305" s="199"/>
      <c r="BZ305" s="199"/>
      <c r="CA305" s="199"/>
      <c r="CB305" s="199"/>
      <c r="CC305" s="193" t="str">
        <f t="shared" si="86"/>
        <v/>
      </c>
      <c r="CD305" s="199"/>
      <c r="CE305" s="199"/>
      <c r="CF305" s="199"/>
      <c r="CG305" s="199"/>
      <c r="CH305" s="199"/>
      <c r="CI305" s="199"/>
      <c r="CJ305" s="193" t="str">
        <f t="shared" si="87"/>
        <v/>
      </c>
      <c r="CK305" s="199"/>
      <c r="CL305" s="199"/>
      <c r="CM305" s="199"/>
      <c r="CN305" s="199"/>
      <c r="CO305" s="199"/>
      <c r="CP305" s="199"/>
      <c r="CQ305" s="193" t="str">
        <f t="shared" si="88"/>
        <v/>
      </c>
      <c r="CR305" s="199"/>
      <c r="CS305" s="199"/>
      <c r="CT305" s="199"/>
      <c r="CU305" s="199"/>
      <c r="CV305" s="199"/>
      <c r="CW305" s="199"/>
      <c r="CX305" s="193" t="str">
        <f t="shared" si="89"/>
        <v/>
      </c>
      <c r="CY305" s="199"/>
      <c r="CZ305" s="199"/>
      <c r="DA305" s="199"/>
      <c r="DB305" s="199"/>
      <c r="DC305" s="199"/>
      <c r="DD305" s="199"/>
      <c r="DE305" s="193" t="str">
        <f t="shared" si="90"/>
        <v/>
      </c>
      <c r="DF305" s="199"/>
      <c r="DG305" s="199"/>
      <c r="DH305" s="199"/>
      <c r="DI305" s="199"/>
      <c r="DJ305" s="199"/>
      <c r="DK305" s="199"/>
      <c r="DL305" s="193" t="str">
        <f t="shared" si="91"/>
        <v/>
      </c>
      <c r="DM305" s="199"/>
      <c r="DN305" s="199"/>
      <c r="DO305" s="199"/>
      <c r="DP305" s="199"/>
      <c r="DQ305" s="199"/>
      <c r="DR305" s="199"/>
      <c r="DS305" s="193" t="str">
        <f t="shared" si="92"/>
        <v/>
      </c>
      <c r="DT305" s="194" t="str">
        <f t="shared" si="93"/>
        <v/>
      </c>
      <c r="DU305" s="195" t="str">
        <f t="shared" si="94"/>
        <v/>
      </c>
      <c r="DV305" s="196" t="str">
        <f>IF(OR(C305="",E305=""),"",RANK(DT305,$DT$9:$DT$408)+COUNTIF(DT$9:DT305,DT305)-1)</f>
        <v/>
      </c>
      <c r="DW305" s="173"/>
    </row>
    <row r="306" spans="1:127" ht="20.100000000000001" customHeight="1">
      <c r="A306" s="173"/>
      <c r="B306" s="190" t="str">
        <f>BIODATA_SISWA!B307</f>
        <v/>
      </c>
      <c r="C306" s="191" t="str">
        <f>IF(BIODATA_SISWA!C307="","",BIODATA_SISWA!C307)</f>
        <v/>
      </c>
      <c r="D306" s="191" t="str">
        <f>IF(BIODATA_SISWA!L307="","",BIODATA_SISWA!L307)</f>
        <v/>
      </c>
      <c r="E306" s="199"/>
      <c r="F306" s="199"/>
      <c r="G306" s="199"/>
      <c r="H306" s="199"/>
      <c r="I306" s="199"/>
      <c r="J306" s="199"/>
      <c r="K306" s="193" t="str">
        <f t="shared" si="76"/>
        <v/>
      </c>
      <c r="L306" s="199"/>
      <c r="M306" s="199"/>
      <c r="N306" s="199"/>
      <c r="O306" s="199"/>
      <c r="P306" s="199"/>
      <c r="Q306" s="199"/>
      <c r="R306" s="193" t="str">
        <f t="shared" si="77"/>
        <v/>
      </c>
      <c r="S306" s="199"/>
      <c r="T306" s="199"/>
      <c r="U306" s="199"/>
      <c r="V306" s="199"/>
      <c r="W306" s="199"/>
      <c r="X306" s="199"/>
      <c r="Y306" s="193" t="str">
        <f t="shared" si="78"/>
        <v/>
      </c>
      <c r="Z306" s="199"/>
      <c r="AA306" s="199"/>
      <c r="AB306" s="199"/>
      <c r="AC306" s="199"/>
      <c r="AD306" s="199"/>
      <c r="AE306" s="199"/>
      <c r="AF306" s="193" t="str">
        <f t="shared" si="79"/>
        <v/>
      </c>
      <c r="AG306" s="199"/>
      <c r="AH306" s="199"/>
      <c r="AI306" s="199"/>
      <c r="AJ306" s="199"/>
      <c r="AK306" s="199"/>
      <c r="AL306" s="199"/>
      <c r="AM306" s="193" t="str">
        <f t="shared" si="80"/>
        <v/>
      </c>
      <c r="AN306" s="199"/>
      <c r="AO306" s="199"/>
      <c r="AP306" s="199"/>
      <c r="AQ306" s="199"/>
      <c r="AR306" s="199"/>
      <c r="AS306" s="199"/>
      <c r="AT306" s="193" t="str">
        <f t="shared" si="81"/>
        <v/>
      </c>
      <c r="AU306" s="199"/>
      <c r="AV306" s="199"/>
      <c r="AW306" s="199"/>
      <c r="AX306" s="199"/>
      <c r="AY306" s="199"/>
      <c r="AZ306" s="199"/>
      <c r="BA306" s="193" t="str">
        <f t="shared" si="82"/>
        <v/>
      </c>
      <c r="BB306" s="199"/>
      <c r="BC306" s="199"/>
      <c r="BD306" s="199"/>
      <c r="BE306" s="199"/>
      <c r="BF306" s="199"/>
      <c r="BG306" s="199"/>
      <c r="BH306" s="193" t="str">
        <f t="shared" si="83"/>
        <v/>
      </c>
      <c r="BI306" s="199"/>
      <c r="BJ306" s="199"/>
      <c r="BK306" s="199"/>
      <c r="BL306" s="199"/>
      <c r="BM306" s="199"/>
      <c r="BN306" s="199"/>
      <c r="BO306" s="193" t="str">
        <f t="shared" si="84"/>
        <v/>
      </c>
      <c r="BP306" s="199"/>
      <c r="BQ306" s="199"/>
      <c r="BR306" s="199"/>
      <c r="BS306" s="199"/>
      <c r="BT306" s="199"/>
      <c r="BU306" s="199"/>
      <c r="BV306" s="193" t="str">
        <f t="shared" si="85"/>
        <v/>
      </c>
      <c r="BW306" s="199"/>
      <c r="BX306" s="199"/>
      <c r="BY306" s="199"/>
      <c r="BZ306" s="199"/>
      <c r="CA306" s="199"/>
      <c r="CB306" s="199"/>
      <c r="CC306" s="193" t="str">
        <f t="shared" si="86"/>
        <v/>
      </c>
      <c r="CD306" s="199"/>
      <c r="CE306" s="199"/>
      <c r="CF306" s="199"/>
      <c r="CG306" s="199"/>
      <c r="CH306" s="199"/>
      <c r="CI306" s="199"/>
      <c r="CJ306" s="193" t="str">
        <f t="shared" si="87"/>
        <v/>
      </c>
      <c r="CK306" s="199"/>
      <c r="CL306" s="199"/>
      <c r="CM306" s="199"/>
      <c r="CN306" s="199"/>
      <c r="CO306" s="199"/>
      <c r="CP306" s="199"/>
      <c r="CQ306" s="193" t="str">
        <f t="shared" si="88"/>
        <v/>
      </c>
      <c r="CR306" s="199"/>
      <c r="CS306" s="199"/>
      <c r="CT306" s="199"/>
      <c r="CU306" s="199"/>
      <c r="CV306" s="199"/>
      <c r="CW306" s="199"/>
      <c r="CX306" s="193" t="str">
        <f t="shared" si="89"/>
        <v/>
      </c>
      <c r="CY306" s="199"/>
      <c r="CZ306" s="199"/>
      <c r="DA306" s="199"/>
      <c r="DB306" s="199"/>
      <c r="DC306" s="199"/>
      <c r="DD306" s="199"/>
      <c r="DE306" s="193" t="str">
        <f t="shared" si="90"/>
        <v/>
      </c>
      <c r="DF306" s="199"/>
      <c r="DG306" s="199"/>
      <c r="DH306" s="199"/>
      <c r="DI306" s="199"/>
      <c r="DJ306" s="199"/>
      <c r="DK306" s="199"/>
      <c r="DL306" s="193" t="str">
        <f t="shared" si="91"/>
        <v/>
      </c>
      <c r="DM306" s="199"/>
      <c r="DN306" s="199"/>
      <c r="DO306" s="199"/>
      <c r="DP306" s="199"/>
      <c r="DQ306" s="199"/>
      <c r="DR306" s="199"/>
      <c r="DS306" s="193" t="str">
        <f t="shared" si="92"/>
        <v/>
      </c>
      <c r="DT306" s="194" t="str">
        <f t="shared" si="93"/>
        <v/>
      </c>
      <c r="DU306" s="195" t="str">
        <f t="shared" si="94"/>
        <v/>
      </c>
      <c r="DV306" s="196" t="str">
        <f>IF(OR(C306="",E306=""),"",RANK(DT306,$DT$9:$DT$408)+COUNTIF(DT$9:DT306,DT306)-1)</f>
        <v/>
      </c>
      <c r="DW306" s="173"/>
    </row>
    <row r="307" spans="1:127" ht="20.100000000000001" customHeight="1">
      <c r="A307" s="173"/>
      <c r="B307" s="190" t="str">
        <f>BIODATA_SISWA!B308</f>
        <v/>
      </c>
      <c r="C307" s="191" t="str">
        <f>IF(BIODATA_SISWA!C308="","",BIODATA_SISWA!C308)</f>
        <v/>
      </c>
      <c r="D307" s="191" t="str">
        <f>IF(BIODATA_SISWA!L308="","",BIODATA_SISWA!L308)</f>
        <v/>
      </c>
      <c r="E307" s="199"/>
      <c r="F307" s="199"/>
      <c r="G307" s="199"/>
      <c r="H307" s="199"/>
      <c r="I307" s="199"/>
      <c r="J307" s="199"/>
      <c r="K307" s="193" t="str">
        <f t="shared" si="76"/>
        <v/>
      </c>
      <c r="L307" s="199"/>
      <c r="M307" s="199"/>
      <c r="N307" s="199"/>
      <c r="O307" s="199"/>
      <c r="P307" s="199"/>
      <c r="Q307" s="199"/>
      <c r="R307" s="193" t="str">
        <f t="shared" si="77"/>
        <v/>
      </c>
      <c r="S307" s="199"/>
      <c r="T307" s="199"/>
      <c r="U307" s="199"/>
      <c r="V307" s="199"/>
      <c r="W307" s="199"/>
      <c r="X307" s="199"/>
      <c r="Y307" s="193" t="str">
        <f t="shared" si="78"/>
        <v/>
      </c>
      <c r="Z307" s="199"/>
      <c r="AA307" s="199"/>
      <c r="AB307" s="199"/>
      <c r="AC307" s="199"/>
      <c r="AD307" s="199"/>
      <c r="AE307" s="199"/>
      <c r="AF307" s="193" t="str">
        <f t="shared" si="79"/>
        <v/>
      </c>
      <c r="AG307" s="199"/>
      <c r="AH307" s="199"/>
      <c r="AI307" s="199"/>
      <c r="AJ307" s="199"/>
      <c r="AK307" s="199"/>
      <c r="AL307" s="199"/>
      <c r="AM307" s="193" t="str">
        <f t="shared" si="80"/>
        <v/>
      </c>
      <c r="AN307" s="199"/>
      <c r="AO307" s="199"/>
      <c r="AP307" s="199"/>
      <c r="AQ307" s="199"/>
      <c r="AR307" s="199"/>
      <c r="AS307" s="199"/>
      <c r="AT307" s="193" t="str">
        <f t="shared" si="81"/>
        <v/>
      </c>
      <c r="AU307" s="199"/>
      <c r="AV307" s="199"/>
      <c r="AW307" s="199"/>
      <c r="AX307" s="199"/>
      <c r="AY307" s="199"/>
      <c r="AZ307" s="199"/>
      <c r="BA307" s="193" t="str">
        <f t="shared" si="82"/>
        <v/>
      </c>
      <c r="BB307" s="199"/>
      <c r="BC307" s="199"/>
      <c r="BD307" s="199"/>
      <c r="BE307" s="199"/>
      <c r="BF307" s="199"/>
      <c r="BG307" s="199"/>
      <c r="BH307" s="193" t="str">
        <f t="shared" si="83"/>
        <v/>
      </c>
      <c r="BI307" s="199"/>
      <c r="BJ307" s="199"/>
      <c r="BK307" s="199"/>
      <c r="BL307" s="199"/>
      <c r="BM307" s="199"/>
      <c r="BN307" s="199"/>
      <c r="BO307" s="193" t="str">
        <f t="shared" si="84"/>
        <v/>
      </c>
      <c r="BP307" s="199"/>
      <c r="BQ307" s="199"/>
      <c r="BR307" s="199"/>
      <c r="BS307" s="199"/>
      <c r="BT307" s="199"/>
      <c r="BU307" s="199"/>
      <c r="BV307" s="193" t="str">
        <f t="shared" si="85"/>
        <v/>
      </c>
      <c r="BW307" s="199"/>
      <c r="BX307" s="199"/>
      <c r="BY307" s="199"/>
      <c r="BZ307" s="199"/>
      <c r="CA307" s="199"/>
      <c r="CB307" s="199"/>
      <c r="CC307" s="193" t="str">
        <f t="shared" si="86"/>
        <v/>
      </c>
      <c r="CD307" s="199"/>
      <c r="CE307" s="199"/>
      <c r="CF307" s="199"/>
      <c r="CG307" s="199"/>
      <c r="CH307" s="199"/>
      <c r="CI307" s="199"/>
      <c r="CJ307" s="193" t="str">
        <f t="shared" si="87"/>
        <v/>
      </c>
      <c r="CK307" s="199"/>
      <c r="CL307" s="199"/>
      <c r="CM307" s="199"/>
      <c r="CN307" s="199"/>
      <c r="CO307" s="199"/>
      <c r="CP307" s="199"/>
      <c r="CQ307" s="193" t="str">
        <f t="shared" si="88"/>
        <v/>
      </c>
      <c r="CR307" s="199"/>
      <c r="CS307" s="199"/>
      <c r="CT307" s="199"/>
      <c r="CU307" s="199"/>
      <c r="CV307" s="199"/>
      <c r="CW307" s="199"/>
      <c r="CX307" s="193" t="str">
        <f t="shared" si="89"/>
        <v/>
      </c>
      <c r="CY307" s="199"/>
      <c r="CZ307" s="199"/>
      <c r="DA307" s="199"/>
      <c r="DB307" s="199"/>
      <c r="DC307" s="199"/>
      <c r="DD307" s="199"/>
      <c r="DE307" s="193" t="str">
        <f t="shared" si="90"/>
        <v/>
      </c>
      <c r="DF307" s="199"/>
      <c r="DG307" s="199"/>
      <c r="DH307" s="199"/>
      <c r="DI307" s="199"/>
      <c r="DJ307" s="199"/>
      <c r="DK307" s="199"/>
      <c r="DL307" s="193" t="str">
        <f t="shared" si="91"/>
        <v/>
      </c>
      <c r="DM307" s="199"/>
      <c r="DN307" s="199"/>
      <c r="DO307" s="199"/>
      <c r="DP307" s="199"/>
      <c r="DQ307" s="199"/>
      <c r="DR307" s="199"/>
      <c r="DS307" s="193" t="str">
        <f t="shared" si="92"/>
        <v/>
      </c>
      <c r="DT307" s="194" t="str">
        <f t="shared" si="93"/>
        <v/>
      </c>
      <c r="DU307" s="195" t="str">
        <f t="shared" si="94"/>
        <v/>
      </c>
      <c r="DV307" s="196" t="str">
        <f>IF(OR(C307="",E307=""),"",RANK(DT307,$DT$9:$DT$408)+COUNTIF(DT$9:DT307,DT307)-1)</f>
        <v/>
      </c>
      <c r="DW307" s="173"/>
    </row>
    <row r="308" spans="1:127" ht="20.100000000000001" customHeight="1">
      <c r="A308" s="173"/>
      <c r="B308" s="190" t="str">
        <f>BIODATA_SISWA!B309</f>
        <v/>
      </c>
      <c r="C308" s="191" t="str">
        <f>IF(BIODATA_SISWA!C309="","",BIODATA_SISWA!C309)</f>
        <v/>
      </c>
      <c r="D308" s="191" t="str">
        <f>IF(BIODATA_SISWA!L309="","",BIODATA_SISWA!L309)</f>
        <v/>
      </c>
      <c r="E308" s="199"/>
      <c r="F308" s="199"/>
      <c r="G308" s="199"/>
      <c r="H308" s="199"/>
      <c r="I308" s="199"/>
      <c r="J308" s="199"/>
      <c r="K308" s="193" t="str">
        <f t="shared" si="76"/>
        <v/>
      </c>
      <c r="L308" s="199"/>
      <c r="M308" s="199"/>
      <c r="N308" s="199"/>
      <c r="O308" s="199"/>
      <c r="P308" s="199"/>
      <c r="Q308" s="199"/>
      <c r="R308" s="193" t="str">
        <f t="shared" si="77"/>
        <v/>
      </c>
      <c r="S308" s="199"/>
      <c r="T308" s="199"/>
      <c r="U308" s="199"/>
      <c r="V308" s="199"/>
      <c r="W308" s="199"/>
      <c r="X308" s="199"/>
      <c r="Y308" s="193" t="str">
        <f t="shared" si="78"/>
        <v/>
      </c>
      <c r="Z308" s="199"/>
      <c r="AA308" s="199"/>
      <c r="AB308" s="199"/>
      <c r="AC308" s="199"/>
      <c r="AD308" s="199"/>
      <c r="AE308" s="199"/>
      <c r="AF308" s="193" t="str">
        <f t="shared" si="79"/>
        <v/>
      </c>
      <c r="AG308" s="199"/>
      <c r="AH308" s="199"/>
      <c r="AI308" s="199"/>
      <c r="AJ308" s="199"/>
      <c r="AK308" s="199"/>
      <c r="AL308" s="199"/>
      <c r="AM308" s="193" t="str">
        <f t="shared" si="80"/>
        <v/>
      </c>
      <c r="AN308" s="199"/>
      <c r="AO308" s="199"/>
      <c r="AP308" s="199"/>
      <c r="AQ308" s="199"/>
      <c r="AR308" s="199"/>
      <c r="AS308" s="199"/>
      <c r="AT308" s="193" t="str">
        <f t="shared" si="81"/>
        <v/>
      </c>
      <c r="AU308" s="199"/>
      <c r="AV308" s="199"/>
      <c r="AW308" s="199"/>
      <c r="AX308" s="199"/>
      <c r="AY308" s="199"/>
      <c r="AZ308" s="199"/>
      <c r="BA308" s="193" t="str">
        <f t="shared" si="82"/>
        <v/>
      </c>
      <c r="BB308" s="199"/>
      <c r="BC308" s="199"/>
      <c r="BD308" s="199"/>
      <c r="BE308" s="199"/>
      <c r="BF308" s="199"/>
      <c r="BG308" s="199"/>
      <c r="BH308" s="193" t="str">
        <f t="shared" si="83"/>
        <v/>
      </c>
      <c r="BI308" s="199"/>
      <c r="BJ308" s="199"/>
      <c r="BK308" s="199"/>
      <c r="BL308" s="199"/>
      <c r="BM308" s="199"/>
      <c r="BN308" s="199"/>
      <c r="BO308" s="193" t="str">
        <f t="shared" si="84"/>
        <v/>
      </c>
      <c r="BP308" s="199"/>
      <c r="BQ308" s="199"/>
      <c r="BR308" s="199"/>
      <c r="BS308" s="199"/>
      <c r="BT308" s="199"/>
      <c r="BU308" s="199"/>
      <c r="BV308" s="193" t="str">
        <f t="shared" si="85"/>
        <v/>
      </c>
      <c r="BW308" s="199"/>
      <c r="BX308" s="199"/>
      <c r="BY308" s="199"/>
      <c r="BZ308" s="199"/>
      <c r="CA308" s="199"/>
      <c r="CB308" s="199"/>
      <c r="CC308" s="193" t="str">
        <f t="shared" si="86"/>
        <v/>
      </c>
      <c r="CD308" s="199"/>
      <c r="CE308" s="199"/>
      <c r="CF308" s="199"/>
      <c r="CG308" s="199"/>
      <c r="CH308" s="199"/>
      <c r="CI308" s="199"/>
      <c r="CJ308" s="193" t="str">
        <f t="shared" si="87"/>
        <v/>
      </c>
      <c r="CK308" s="199"/>
      <c r="CL308" s="199"/>
      <c r="CM308" s="199"/>
      <c r="CN308" s="199"/>
      <c r="CO308" s="199"/>
      <c r="CP308" s="199"/>
      <c r="CQ308" s="193" t="str">
        <f t="shared" si="88"/>
        <v/>
      </c>
      <c r="CR308" s="199"/>
      <c r="CS308" s="199"/>
      <c r="CT308" s="199"/>
      <c r="CU308" s="199"/>
      <c r="CV308" s="199"/>
      <c r="CW308" s="199"/>
      <c r="CX308" s="193" t="str">
        <f t="shared" si="89"/>
        <v/>
      </c>
      <c r="CY308" s="199"/>
      <c r="CZ308" s="199"/>
      <c r="DA308" s="199"/>
      <c r="DB308" s="199"/>
      <c r="DC308" s="199"/>
      <c r="DD308" s="199"/>
      <c r="DE308" s="193" t="str">
        <f t="shared" si="90"/>
        <v/>
      </c>
      <c r="DF308" s="199"/>
      <c r="DG308" s="199"/>
      <c r="DH308" s="199"/>
      <c r="DI308" s="199"/>
      <c r="DJ308" s="199"/>
      <c r="DK308" s="199"/>
      <c r="DL308" s="193" t="str">
        <f t="shared" si="91"/>
        <v/>
      </c>
      <c r="DM308" s="199"/>
      <c r="DN308" s="199"/>
      <c r="DO308" s="199"/>
      <c r="DP308" s="199"/>
      <c r="DQ308" s="199"/>
      <c r="DR308" s="199"/>
      <c r="DS308" s="193" t="str">
        <f t="shared" si="92"/>
        <v/>
      </c>
      <c r="DT308" s="194" t="str">
        <f t="shared" si="93"/>
        <v/>
      </c>
      <c r="DU308" s="195" t="str">
        <f t="shared" si="94"/>
        <v/>
      </c>
      <c r="DV308" s="196" t="str">
        <f>IF(OR(C308="",E308=""),"",RANK(DT308,$DT$9:$DT$408)+COUNTIF(DT$9:DT308,DT308)-1)</f>
        <v/>
      </c>
      <c r="DW308" s="173"/>
    </row>
    <row r="309" spans="1:127" ht="20.100000000000001" customHeight="1">
      <c r="A309" s="173"/>
      <c r="B309" s="190" t="str">
        <f>BIODATA_SISWA!B310</f>
        <v/>
      </c>
      <c r="C309" s="191" t="str">
        <f>IF(BIODATA_SISWA!C310="","",BIODATA_SISWA!C310)</f>
        <v/>
      </c>
      <c r="D309" s="191" t="str">
        <f>IF(BIODATA_SISWA!L310="","",BIODATA_SISWA!L310)</f>
        <v/>
      </c>
      <c r="E309" s="199"/>
      <c r="F309" s="199"/>
      <c r="G309" s="199"/>
      <c r="H309" s="199"/>
      <c r="I309" s="199"/>
      <c r="J309" s="199"/>
      <c r="K309" s="193" t="str">
        <f t="shared" si="76"/>
        <v/>
      </c>
      <c r="L309" s="199"/>
      <c r="M309" s="199"/>
      <c r="N309" s="199"/>
      <c r="O309" s="199"/>
      <c r="P309" s="199"/>
      <c r="Q309" s="199"/>
      <c r="R309" s="193" t="str">
        <f t="shared" si="77"/>
        <v/>
      </c>
      <c r="S309" s="199"/>
      <c r="T309" s="199"/>
      <c r="U309" s="199"/>
      <c r="V309" s="199"/>
      <c r="W309" s="199"/>
      <c r="X309" s="199"/>
      <c r="Y309" s="193" t="str">
        <f t="shared" si="78"/>
        <v/>
      </c>
      <c r="Z309" s="199"/>
      <c r="AA309" s="199"/>
      <c r="AB309" s="199"/>
      <c r="AC309" s="199"/>
      <c r="AD309" s="199"/>
      <c r="AE309" s="199"/>
      <c r="AF309" s="193" t="str">
        <f t="shared" si="79"/>
        <v/>
      </c>
      <c r="AG309" s="199"/>
      <c r="AH309" s="199"/>
      <c r="AI309" s="199"/>
      <c r="AJ309" s="199"/>
      <c r="AK309" s="199"/>
      <c r="AL309" s="199"/>
      <c r="AM309" s="193" t="str">
        <f t="shared" si="80"/>
        <v/>
      </c>
      <c r="AN309" s="199"/>
      <c r="AO309" s="199"/>
      <c r="AP309" s="199"/>
      <c r="AQ309" s="199"/>
      <c r="AR309" s="199"/>
      <c r="AS309" s="199"/>
      <c r="AT309" s="193" t="str">
        <f t="shared" si="81"/>
        <v/>
      </c>
      <c r="AU309" s="199"/>
      <c r="AV309" s="199"/>
      <c r="AW309" s="199"/>
      <c r="AX309" s="199"/>
      <c r="AY309" s="199"/>
      <c r="AZ309" s="199"/>
      <c r="BA309" s="193" t="str">
        <f t="shared" si="82"/>
        <v/>
      </c>
      <c r="BB309" s="199"/>
      <c r="BC309" s="199"/>
      <c r="BD309" s="199"/>
      <c r="BE309" s="199"/>
      <c r="BF309" s="199"/>
      <c r="BG309" s="199"/>
      <c r="BH309" s="193" t="str">
        <f t="shared" si="83"/>
        <v/>
      </c>
      <c r="BI309" s="199"/>
      <c r="BJ309" s="199"/>
      <c r="BK309" s="199"/>
      <c r="BL309" s="199"/>
      <c r="BM309" s="199"/>
      <c r="BN309" s="199"/>
      <c r="BO309" s="193" t="str">
        <f t="shared" si="84"/>
        <v/>
      </c>
      <c r="BP309" s="199"/>
      <c r="BQ309" s="199"/>
      <c r="BR309" s="199"/>
      <c r="BS309" s="199"/>
      <c r="BT309" s="199"/>
      <c r="BU309" s="199"/>
      <c r="BV309" s="193" t="str">
        <f t="shared" si="85"/>
        <v/>
      </c>
      <c r="BW309" s="199"/>
      <c r="BX309" s="199"/>
      <c r="BY309" s="199"/>
      <c r="BZ309" s="199"/>
      <c r="CA309" s="199"/>
      <c r="CB309" s="199"/>
      <c r="CC309" s="193" t="str">
        <f t="shared" si="86"/>
        <v/>
      </c>
      <c r="CD309" s="199"/>
      <c r="CE309" s="199"/>
      <c r="CF309" s="199"/>
      <c r="CG309" s="199"/>
      <c r="CH309" s="199"/>
      <c r="CI309" s="199"/>
      <c r="CJ309" s="193" t="str">
        <f t="shared" si="87"/>
        <v/>
      </c>
      <c r="CK309" s="199"/>
      <c r="CL309" s="199"/>
      <c r="CM309" s="199"/>
      <c r="CN309" s="199"/>
      <c r="CO309" s="199"/>
      <c r="CP309" s="199"/>
      <c r="CQ309" s="193" t="str">
        <f t="shared" si="88"/>
        <v/>
      </c>
      <c r="CR309" s="199"/>
      <c r="CS309" s="199"/>
      <c r="CT309" s="199"/>
      <c r="CU309" s="199"/>
      <c r="CV309" s="199"/>
      <c r="CW309" s="199"/>
      <c r="CX309" s="193" t="str">
        <f t="shared" si="89"/>
        <v/>
      </c>
      <c r="CY309" s="199"/>
      <c r="CZ309" s="199"/>
      <c r="DA309" s="199"/>
      <c r="DB309" s="199"/>
      <c r="DC309" s="199"/>
      <c r="DD309" s="199"/>
      <c r="DE309" s="193" t="str">
        <f t="shared" si="90"/>
        <v/>
      </c>
      <c r="DF309" s="199"/>
      <c r="DG309" s="199"/>
      <c r="DH309" s="199"/>
      <c r="DI309" s="199"/>
      <c r="DJ309" s="199"/>
      <c r="DK309" s="199"/>
      <c r="DL309" s="193" t="str">
        <f t="shared" si="91"/>
        <v/>
      </c>
      <c r="DM309" s="199"/>
      <c r="DN309" s="199"/>
      <c r="DO309" s="199"/>
      <c r="DP309" s="199"/>
      <c r="DQ309" s="199"/>
      <c r="DR309" s="199"/>
      <c r="DS309" s="193" t="str">
        <f t="shared" si="92"/>
        <v/>
      </c>
      <c r="DT309" s="194" t="str">
        <f t="shared" si="93"/>
        <v/>
      </c>
      <c r="DU309" s="195" t="str">
        <f t="shared" si="94"/>
        <v/>
      </c>
      <c r="DV309" s="196" t="str">
        <f>IF(OR(C309="",E309=""),"",RANK(DT309,$DT$9:$DT$408)+COUNTIF(DT$9:DT309,DT309)-1)</f>
        <v/>
      </c>
      <c r="DW309" s="173"/>
    </row>
    <row r="310" spans="1:127" ht="20.100000000000001" customHeight="1">
      <c r="A310" s="173"/>
      <c r="B310" s="190" t="str">
        <f>BIODATA_SISWA!B311</f>
        <v/>
      </c>
      <c r="C310" s="191" t="str">
        <f>IF(BIODATA_SISWA!C311="","",BIODATA_SISWA!C311)</f>
        <v/>
      </c>
      <c r="D310" s="191" t="str">
        <f>IF(BIODATA_SISWA!L311="","",BIODATA_SISWA!L311)</f>
        <v/>
      </c>
      <c r="E310" s="199"/>
      <c r="F310" s="199"/>
      <c r="G310" s="199"/>
      <c r="H310" s="199"/>
      <c r="I310" s="199"/>
      <c r="J310" s="199"/>
      <c r="K310" s="193" t="str">
        <f t="shared" si="76"/>
        <v/>
      </c>
      <c r="L310" s="199"/>
      <c r="M310" s="199"/>
      <c r="N310" s="199"/>
      <c r="O310" s="199"/>
      <c r="P310" s="199"/>
      <c r="Q310" s="199"/>
      <c r="R310" s="193" t="str">
        <f t="shared" si="77"/>
        <v/>
      </c>
      <c r="S310" s="199"/>
      <c r="T310" s="199"/>
      <c r="U310" s="199"/>
      <c r="V310" s="199"/>
      <c r="W310" s="199"/>
      <c r="X310" s="199"/>
      <c r="Y310" s="193" t="str">
        <f t="shared" si="78"/>
        <v/>
      </c>
      <c r="Z310" s="199"/>
      <c r="AA310" s="199"/>
      <c r="AB310" s="199"/>
      <c r="AC310" s="199"/>
      <c r="AD310" s="199"/>
      <c r="AE310" s="199"/>
      <c r="AF310" s="193" t="str">
        <f t="shared" si="79"/>
        <v/>
      </c>
      <c r="AG310" s="199"/>
      <c r="AH310" s="199"/>
      <c r="AI310" s="199"/>
      <c r="AJ310" s="199"/>
      <c r="AK310" s="199"/>
      <c r="AL310" s="199"/>
      <c r="AM310" s="193" t="str">
        <f t="shared" si="80"/>
        <v/>
      </c>
      <c r="AN310" s="199"/>
      <c r="AO310" s="199"/>
      <c r="AP310" s="199"/>
      <c r="AQ310" s="199"/>
      <c r="AR310" s="199"/>
      <c r="AS310" s="199"/>
      <c r="AT310" s="193" t="str">
        <f t="shared" si="81"/>
        <v/>
      </c>
      <c r="AU310" s="199"/>
      <c r="AV310" s="199"/>
      <c r="AW310" s="199"/>
      <c r="AX310" s="199"/>
      <c r="AY310" s="199"/>
      <c r="AZ310" s="199"/>
      <c r="BA310" s="193" t="str">
        <f t="shared" si="82"/>
        <v/>
      </c>
      <c r="BB310" s="199"/>
      <c r="BC310" s="199"/>
      <c r="BD310" s="199"/>
      <c r="BE310" s="199"/>
      <c r="BF310" s="199"/>
      <c r="BG310" s="199"/>
      <c r="BH310" s="193" t="str">
        <f t="shared" si="83"/>
        <v/>
      </c>
      <c r="BI310" s="199"/>
      <c r="BJ310" s="199"/>
      <c r="BK310" s="199"/>
      <c r="BL310" s="199"/>
      <c r="BM310" s="199"/>
      <c r="BN310" s="199"/>
      <c r="BO310" s="193" t="str">
        <f t="shared" si="84"/>
        <v/>
      </c>
      <c r="BP310" s="199"/>
      <c r="BQ310" s="199"/>
      <c r="BR310" s="199"/>
      <c r="BS310" s="199"/>
      <c r="BT310" s="199"/>
      <c r="BU310" s="199"/>
      <c r="BV310" s="193" t="str">
        <f t="shared" si="85"/>
        <v/>
      </c>
      <c r="BW310" s="199"/>
      <c r="BX310" s="199"/>
      <c r="BY310" s="199"/>
      <c r="BZ310" s="199"/>
      <c r="CA310" s="199"/>
      <c r="CB310" s="199"/>
      <c r="CC310" s="193" t="str">
        <f t="shared" si="86"/>
        <v/>
      </c>
      <c r="CD310" s="199"/>
      <c r="CE310" s="199"/>
      <c r="CF310" s="199"/>
      <c r="CG310" s="199"/>
      <c r="CH310" s="199"/>
      <c r="CI310" s="199"/>
      <c r="CJ310" s="193" t="str">
        <f t="shared" si="87"/>
        <v/>
      </c>
      <c r="CK310" s="199"/>
      <c r="CL310" s="199"/>
      <c r="CM310" s="199"/>
      <c r="CN310" s="199"/>
      <c r="CO310" s="199"/>
      <c r="CP310" s="199"/>
      <c r="CQ310" s="193" t="str">
        <f t="shared" si="88"/>
        <v/>
      </c>
      <c r="CR310" s="199"/>
      <c r="CS310" s="199"/>
      <c r="CT310" s="199"/>
      <c r="CU310" s="199"/>
      <c r="CV310" s="199"/>
      <c r="CW310" s="199"/>
      <c r="CX310" s="193" t="str">
        <f t="shared" si="89"/>
        <v/>
      </c>
      <c r="CY310" s="199"/>
      <c r="CZ310" s="199"/>
      <c r="DA310" s="199"/>
      <c r="DB310" s="199"/>
      <c r="DC310" s="199"/>
      <c r="DD310" s="199"/>
      <c r="DE310" s="193" t="str">
        <f t="shared" si="90"/>
        <v/>
      </c>
      <c r="DF310" s="199"/>
      <c r="DG310" s="199"/>
      <c r="DH310" s="199"/>
      <c r="DI310" s="199"/>
      <c r="DJ310" s="199"/>
      <c r="DK310" s="199"/>
      <c r="DL310" s="193" t="str">
        <f t="shared" si="91"/>
        <v/>
      </c>
      <c r="DM310" s="199"/>
      <c r="DN310" s="199"/>
      <c r="DO310" s="199"/>
      <c r="DP310" s="199"/>
      <c r="DQ310" s="199"/>
      <c r="DR310" s="199"/>
      <c r="DS310" s="193" t="str">
        <f t="shared" si="92"/>
        <v/>
      </c>
      <c r="DT310" s="194" t="str">
        <f t="shared" si="93"/>
        <v/>
      </c>
      <c r="DU310" s="195" t="str">
        <f t="shared" si="94"/>
        <v/>
      </c>
      <c r="DV310" s="196" t="str">
        <f>IF(OR(C310="",E310=""),"",RANK(DT310,$DT$9:$DT$408)+COUNTIF(DT$9:DT310,DT310)-1)</f>
        <v/>
      </c>
      <c r="DW310" s="173"/>
    </row>
    <row r="311" spans="1:127" ht="20.100000000000001" customHeight="1">
      <c r="A311" s="173"/>
      <c r="B311" s="190" t="str">
        <f>BIODATA_SISWA!B312</f>
        <v/>
      </c>
      <c r="C311" s="191" t="str">
        <f>IF(BIODATA_SISWA!C312="","",BIODATA_SISWA!C312)</f>
        <v/>
      </c>
      <c r="D311" s="191" t="str">
        <f>IF(BIODATA_SISWA!L312="","",BIODATA_SISWA!L312)</f>
        <v/>
      </c>
      <c r="E311" s="199"/>
      <c r="F311" s="199"/>
      <c r="G311" s="199"/>
      <c r="H311" s="199"/>
      <c r="I311" s="199"/>
      <c r="J311" s="199"/>
      <c r="K311" s="193" t="str">
        <f t="shared" si="76"/>
        <v/>
      </c>
      <c r="L311" s="199"/>
      <c r="M311" s="199"/>
      <c r="N311" s="199"/>
      <c r="O311" s="199"/>
      <c r="P311" s="199"/>
      <c r="Q311" s="199"/>
      <c r="R311" s="193" t="str">
        <f t="shared" si="77"/>
        <v/>
      </c>
      <c r="S311" s="199"/>
      <c r="T311" s="199"/>
      <c r="U311" s="199"/>
      <c r="V311" s="199"/>
      <c r="W311" s="199"/>
      <c r="X311" s="199"/>
      <c r="Y311" s="193" t="str">
        <f t="shared" si="78"/>
        <v/>
      </c>
      <c r="Z311" s="199"/>
      <c r="AA311" s="199"/>
      <c r="AB311" s="199"/>
      <c r="AC311" s="199"/>
      <c r="AD311" s="199"/>
      <c r="AE311" s="199"/>
      <c r="AF311" s="193" t="str">
        <f t="shared" si="79"/>
        <v/>
      </c>
      <c r="AG311" s="199"/>
      <c r="AH311" s="199"/>
      <c r="AI311" s="199"/>
      <c r="AJ311" s="199"/>
      <c r="AK311" s="199"/>
      <c r="AL311" s="199"/>
      <c r="AM311" s="193" t="str">
        <f t="shared" si="80"/>
        <v/>
      </c>
      <c r="AN311" s="199"/>
      <c r="AO311" s="199"/>
      <c r="AP311" s="199"/>
      <c r="AQ311" s="199"/>
      <c r="AR311" s="199"/>
      <c r="AS311" s="199"/>
      <c r="AT311" s="193" t="str">
        <f t="shared" si="81"/>
        <v/>
      </c>
      <c r="AU311" s="199"/>
      <c r="AV311" s="199"/>
      <c r="AW311" s="199"/>
      <c r="AX311" s="199"/>
      <c r="AY311" s="199"/>
      <c r="AZ311" s="199"/>
      <c r="BA311" s="193" t="str">
        <f t="shared" si="82"/>
        <v/>
      </c>
      <c r="BB311" s="199"/>
      <c r="BC311" s="199"/>
      <c r="BD311" s="199"/>
      <c r="BE311" s="199"/>
      <c r="BF311" s="199"/>
      <c r="BG311" s="199"/>
      <c r="BH311" s="193" t="str">
        <f t="shared" si="83"/>
        <v/>
      </c>
      <c r="BI311" s="199"/>
      <c r="BJ311" s="199"/>
      <c r="BK311" s="199"/>
      <c r="BL311" s="199"/>
      <c r="BM311" s="199"/>
      <c r="BN311" s="199"/>
      <c r="BO311" s="193" t="str">
        <f t="shared" si="84"/>
        <v/>
      </c>
      <c r="BP311" s="199"/>
      <c r="BQ311" s="199"/>
      <c r="BR311" s="199"/>
      <c r="BS311" s="199"/>
      <c r="BT311" s="199"/>
      <c r="BU311" s="199"/>
      <c r="BV311" s="193" t="str">
        <f t="shared" si="85"/>
        <v/>
      </c>
      <c r="BW311" s="199"/>
      <c r="BX311" s="199"/>
      <c r="BY311" s="199"/>
      <c r="BZ311" s="199"/>
      <c r="CA311" s="199"/>
      <c r="CB311" s="199"/>
      <c r="CC311" s="193" t="str">
        <f t="shared" si="86"/>
        <v/>
      </c>
      <c r="CD311" s="199"/>
      <c r="CE311" s="199"/>
      <c r="CF311" s="199"/>
      <c r="CG311" s="199"/>
      <c r="CH311" s="199"/>
      <c r="CI311" s="199"/>
      <c r="CJ311" s="193" t="str">
        <f t="shared" si="87"/>
        <v/>
      </c>
      <c r="CK311" s="199"/>
      <c r="CL311" s="199"/>
      <c r="CM311" s="199"/>
      <c r="CN311" s="199"/>
      <c r="CO311" s="199"/>
      <c r="CP311" s="199"/>
      <c r="CQ311" s="193" t="str">
        <f t="shared" si="88"/>
        <v/>
      </c>
      <c r="CR311" s="199"/>
      <c r="CS311" s="199"/>
      <c r="CT311" s="199"/>
      <c r="CU311" s="199"/>
      <c r="CV311" s="199"/>
      <c r="CW311" s="199"/>
      <c r="CX311" s="193" t="str">
        <f t="shared" si="89"/>
        <v/>
      </c>
      <c r="CY311" s="199"/>
      <c r="CZ311" s="199"/>
      <c r="DA311" s="199"/>
      <c r="DB311" s="199"/>
      <c r="DC311" s="199"/>
      <c r="DD311" s="199"/>
      <c r="DE311" s="193" t="str">
        <f t="shared" si="90"/>
        <v/>
      </c>
      <c r="DF311" s="199"/>
      <c r="DG311" s="199"/>
      <c r="DH311" s="199"/>
      <c r="DI311" s="199"/>
      <c r="DJ311" s="199"/>
      <c r="DK311" s="199"/>
      <c r="DL311" s="193" t="str">
        <f t="shared" si="91"/>
        <v/>
      </c>
      <c r="DM311" s="199"/>
      <c r="DN311" s="199"/>
      <c r="DO311" s="199"/>
      <c r="DP311" s="199"/>
      <c r="DQ311" s="199"/>
      <c r="DR311" s="199"/>
      <c r="DS311" s="193" t="str">
        <f t="shared" si="92"/>
        <v/>
      </c>
      <c r="DT311" s="194" t="str">
        <f t="shared" si="93"/>
        <v/>
      </c>
      <c r="DU311" s="195" t="str">
        <f t="shared" si="94"/>
        <v/>
      </c>
      <c r="DV311" s="196" t="str">
        <f>IF(OR(C311="",E311=""),"",RANK(DT311,$DT$9:$DT$408)+COUNTIF(DT$9:DT311,DT311)-1)</f>
        <v/>
      </c>
      <c r="DW311" s="173"/>
    </row>
    <row r="312" spans="1:127" ht="20.100000000000001" customHeight="1">
      <c r="A312" s="173"/>
      <c r="B312" s="190" t="str">
        <f>BIODATA_SISWA!B313</f>
        <v/>
      </c>
      <c r="C312" s="191" t="str">
        <f>IF(BIODATA_SISWA!C313="","",BIODATA_SISWA!C313)</f>
        <v/>
      </c>
      <c r="D312" s="191" t="str">
        <f>IF(BIODATA_SISWA!L313="","",BIODATA_SISWA!L313)</f>
        <v/>
      </c>
      <c r="E312" s="199"/>
      <c r="F312" s="199"/>
      <c r="G312" s="199"/>
      <c r="H312" s="199"/>
      <c r="I312" s="199"/>
      <c r="J312" s="199"/>
      <c r="K312" s="193" t="str">
        <f t="shared" si="76"/>
        <v/>
      </c>
      <c r="L312" s="199"/>
      <c r="M312" s="199"/>
      <c r="N312" s="199"/>
      <c r="O312" s="199"/>
      <c r="P312" s="199"/>
      <c r="Q312" s="199"/>
      <c r="R312" s="193" t="str">
        <f t="shared" si="77"/>
        <v/>
      </c>
      <c r="S312" s="199"/>
      <c r="T312" s="199"/>
      <c r="U312" s="199"/>
      <c r="V312" s="199"/>
      <c r="W312" s="199"/>
      <c r="X312" s="199"/>
      <c r="Y312" s="193" t="str">
        <f t="shared" si="78"/>
        <v/>
      </c>
      <c r="Z312" s="199"/>
      <c r="AA312" s="199"/>
      <c r="AB312" s="199"/>
      <c r="AC312" s="199"/>
      <c r="AD312" s="199"/>
      <c r="AE312" s="199"/>
      <c r="AF312" s="193" t="str">
        <f t="shared" si="79"/>
        <v/>
      </c>
      <c r="AG312" s="199"/>
      <c r="AH312" s="199"/>
      <c r="AI312" s="199"/>
      <c r="AJ312" s="199"/>
      <c r="AK312" s="199"/>
      <c r="AL312" s="199"/>
      <c r="AM312" s="193" t="str">
        <f t="shared" si="80"/>
        <v/>
      </c>
      <c r="AN312" s="199"/>
      <c r="AO312" s="199"/>
      <c r="AP312" s="199"/>
      <c r="AQ312" s="199"/>
      <c r="AR312" s="199"/>
      <c r="AS312" s="199"/>
      <c r="AT312" s="193" t="str">
        <f t="shared" si="81"/>
        <v/>
      </c>
      <c r="AU312" s="199"/>
      <c r="AV312" s="199"/>
      <c r="AW312" s="199"/>
      <c r="AX312" s="199"/>
      <c r="AY312" s="199"/>
      <c r="AZ312" s="199"/>
      <c r="BA312" s="193" t="str">
        <f t="shared" si="82"/>
        <v/>
      </c>
      <c r="BB312" s="199"/>
      <c r="BC312" s="199"/>
      <c r="BD312" s="199"/>
      <c r="BE312" s="199"/>
      <c r="BF312" s="199"/>
      <c r="BG312" s="199"/>
      <c r="BH312" s="193" t="str">
        <f t="shared" si="83"/>
        <v/>
      </c>
      <c r="BI312" s="199"/>
      <c r="BJ312" s="199"/>
      <c r="BK312" s="199"/>
      <c r="BL312" s="199"/>
      <c r="BM312" s="199"/>
      <c r="BN312" s="199"/>
      <c r="BO312" s="193" t="str">
        <f t="shared" si="84"/>
        <v/>
      </c>
      <c r="BP312" s="199"/>
      <c r="BQ312" s="199"/>
      <c r="BR312" s="199"/>
      <c r="BS312" s="199"/>
      <c r="BT312" s="199"/>
      <c r="BU312" s="199"/>
      <c r="BV312" s="193" t="str">
        <f t="shared" si="85"/>
        <v/>
      </c>
      <c r="BW312" s="199"/>
      <c r="BX312" s="199"/>
      <c r="BY312" s="199"/>
      <c r="BZ312" s="199"/>
      <c r="CA312" s="199"/>
      <c r="CB312" s="199"/>
      <c r="CC312" s="193" t="str">
        <f t="shared" si="86"/>
        <v/>
      </c>
      <c r="CD312" s="199"/>
      <c r="CE312" s="199"/>
      <c r="CF312" s="199"/>
      <c r="CG312" s="199"/>
      <c r="CH312" s="199"/>
      <c r="CI312" s="199"/>
      <c r="CJ312" s="193" t="str">
        <f t="shared" si="87"/>
        <v/>
      </c>
      <c r="CK312" s="199"/>
      <c r="CL312" s="199"/>
      <c r="CM312" s="199"/>
      <c r="CN312" s="199"/>
      <c r="CO312" s="199"/>
      <c r="CP312" s="199"/>
      <c r="CQ312" s="193" t="str">
        <f t="shared" si="88"/>
        <v/>
      </c>
      <c r="CR312" s="199"/>
      <c r="CS312" s="199"/>
      <c r="CT312" s="199"/>
      <c r="CU312" s="199"/>
      <c r="CV312" s="199"/>
      <c r="CW312" s="199"/>
      <c r="CX312" s="193" t="str">
        <f t="shared" si="89"/>
        <v/>
      </c>
      <c r="CY312" s="199"/>
      <c r="CZ312" s="199"/>
      <c r="DA312" s="199"/>
      <c r="DB312" s="199"/>
      <c r="DC312" s="199"/>
      <c r="DD312" s="199"/>
      <c r="DE312" s="193" t="str">
        <f t="shared" si="90"/>
        <v/>
      </c>
      <c r="DF312" s="199"/>
      <c r="DG312" s="199"/>
      <c r="DH312" s="199"/>
      <c r="DI312" s="199"/>
      <c r="DJ312" s="199"/>
      <c r="DK312" s="199"/>
      <c r="DL312" s="193" t="str">
        <f t="shared" si="91"/>
        <v/>
      </c>
      <c r="DM312" s="199"/>
      <c r="DN312" s="199"/>
      <c r="DO312" s="199"/>
      <c r="DP312" s="199"/>
      <c r="DQ312" s="199"/>
      <c r="DR312" s="199"/>
      <c r="DS312" s="193" t="str">
        <f t="shared" si="92"/>
        <v/>
      </c>
      <c r="DT312" s="194" t="str">
        <f t="shared" si="93"/>
        <v/>
      </c>
      <c r="DU312" s="195" t="str">
        <f t="shared" si="94"/>
        <v/>
      </c>
      <c r="DV312" s="196" t="str">
        <f>IF(OR(C312="",E312=""),"",RANK(DT312,$DT$9:$DT$408)+COUNTIF(DT$9:DT312,DT312)-1)</f>
        <v/>
      </c>
      <c r="DW312" s="173"/>
    </row>
    <row r="313" spans="1:127" ht="20.100000000000001" customHeight="1">
      <c r="A313" s="173"/>
      <c r="B313" s="190" t="str">
        <f>BIODATA_SISWA!B314</f>
        <v/>
      </c>
      <c r="C313" s="191" t="str">
        <f>IF(BIODATA_SISWA!C314="","",BIODATA_SISWA!C314)</f>
        <v/>
      </c>
      <c r="D313" s="191" t="str">
        <f>IF(BIODATA_SISWA!L314="","",BIODATA_SISWA!L314)</f>
        <v/>
      </c>
      <c r="E313" s="199"/>
      <c r="F313" s="199"/>
      <c r="G313" s="199"/>
      <c r="H313" s="199"/>
      <c r="I313" s="199"/>
      <c r="J313" s="199"/>
      <c r="K313" s="193" t="str">
        <f t="shared" si="76"/>
        <v/>
      </c>
      <c r="L313" s="199"/>
      <c r="M313" s="199"/>
      <c r="N313" s="199"/>
      <c r="O313" s="199"/>
      <c r="P313" s="199"/>
      <c r="Q313" s="199"/>
      <c r="R313" s="193" t="str">
        <f t="shared" si="77"/>
        <v/>
      </c>
      <c r="S313" s="199"/>
      <c r="T313" s="199"/>
      <c r="U313" s="199"/>
      <c r="V313" s="199"/>
      <c r="W313" s="199"/>
      <c r="X313" s="199"/>
      <c r="Y313" s="193" t="str">
        <f t="shared" si="78"/>
        <v/>
      </c>
      <c r="Z313" s="199"/>
      <c r="AA313" s="199"/>
      <c r="AB313" s="199"/>
      <c r="AC313" s="199"/>
      <c r="AD313" s="199"/>
      <c r="AE313" s="199"/>
      <c r="AF313" s="193" t="str">
        <f t="shared" si="79"/>
        <v/>
      </c>
      <c r="AG313" s="199"/>
      <c r="AH313" s="199"/>
      <c r="AI313" s="199"/>
      <c r="AJ313" s="199"/>
      <c r="AK313" s="199"/>
      <c r="AL313" s="199"/>
      <c r="AM313" s="193" t="str">
        <f t="shared" si="80"/>
        <v/>
      </c>
      <c r="AN313" s="199"/>
      <c r="AO313" s="199"/>
      <c r="AP313" s="199"/>
      <c r="AQ313" s="199"/>
      <c r="AR313" s="199"/>
      <c r="AS313" s="199"/>
      <c r="AT313" s="193" t="str">
        <f t="shared" si="81"/>
        <v/>
      </c>
      <c r="AU313" s="199"/>
      <c r="AV313" s="199"/>
      <c r="AW313" s="199"/>
      <c r="AX313" s="199"/>
      <c r="AY313" s="199"/>
      <c r="AZ313" s="199"/>
      <c r="BA313" s="193" t="str">
        <f t="shared" si="82"/>
        <v/>
      </c>
      <c r="BB313" s="199"/>
      <c r="BC313" s="199"/>
      <c r="BD313" s="199"/>
      <c r="BE313" s="199"/>
      <c r="BF313" s="199"/>
      <c r="BG313" s="199"/>
      <c r="BH313" s="193" t="str">
        <f t="shared" si="83"/>
        <v/>
      </c>
      <c r="BI313" s="199"/>
      <c r="BJ313" s="199"/>
      <c r="BK313" s="199"/>
      <c r="BL313" s="199"/>
      <c r="BM313" s="199"/>
      <c r="BN313" s="199"/>
      <c r="BO313" s="193" t="str">
        <f t="shared" si="84"/>
        <v/>
      </c>
      <c r="BP313" s="199"/>
      <c r="BQ313" s="199"/>
      <c r="BR313" s="199"/>
      <c r="BS313" s="199"/>
      <c r="BT313" s="199"/>
      <c r="BU313" s="199"/>
      <c r="BV313" s="193" t="str">
        <f t="shared" si="85"/>
        <v/>
      </c>
      <c r="BW313" s="199"/>
      <c r="BX313" s="199"/>
      <c r="BY313" s="199"/>
      <c r="BZ313" s="199"/>
      <c r="CA313" s="199"/>
      <c r="CB313" s="199"/>
      <c r="CC313" s="193" t="str">
        <f t="shared" si="86"/>
        <v/>
      </c>
      <c r="CD313" s="199"/>
      <c r="CE313" s="199"/>
      <c r="CF313" s="199"/>
      <c r="CG313" s="199"/>
      <c r="CH313" s="199"/>
      <c r="CI313" s="199"/>
      <c r="CJ313" s="193" t="str">
        <f t="shared" si="87"/>
        <v/>
      </c>
      <c r="CK313" s="199"/>
      <c r="CL313" s="199"/>
      <c r="CM313" s="199"/>
      <c r="CN313" s="199"/>
      <c r="CO313" s="199"/>
      <c r="CP313" s="199"/>
      <c r="CQ313" s="193" t="str">
        <f t="shared" si="88"/>
        <v/>
      </c>
      <c r="CR313" s="199"/>
      <c r="CS313" s="199"/>
      <c r="CT313" s="199"/>
      <c r="CU313" s="199"/>
      <c r="CV313" s="199"/>
      <c r="CW313" s="199"/>
      <c r="CX313" s="193" t="str">
        <f t="shared" si="89"/>
        <v/>
      </c>
      <c r="CY313" s="199"/>
      <c r="CZ313" s="199"/>
      <c r="DA313" s="199"/>
      <c r="DB313" s="199"/>
      <c r="DC313" s="199"/>
      <c r="DD313" s="199"/>
      <c r="DE313" s="193" t="str">
        <f t="shared" si="90"/>
        <v/>
      </c>
      <c r="DF313" s="199"/>
      <c r="DG313" s="199"/>
      <c r="DH313" s="199"/>
      <c r="DI313" s="199"/>
      <c r="DJ313" s="199"/>
      <c r="DK313" s="199"/>
      <c r="DL313" s="193" t="str">
        <f t="shared" si="91"/>
        <v/>
      </c>
      <c r="DM313" s="199"/>
      <c r="DN313" s="199"/>
      <c r="DO313" s="199"/>
      <c r="DP313" s="199"/>
      <c r="DQ313" s="199"/>
      <c r="DR313" s="199"/>
      <c r="DS313" s="193" t="str">
        <f t="shared" si="92"/>
        <v/>
      </c>
      <c r="DT313" s="194" t="str">
        <f t="shared" si="93"/>
        <v/>
      </c>
      <c r="DU313" s="195" t="str">
        <f t="shared" si="94"/>
        <v/>
      </c>
      <c r="DV313" s="196" t="str">
        <f>IF(OR(C313="",E313=""),"",RANK(DT313,$DT$9:$DT$408)+COUNTIF(DT$9:DT313,DT313)-1)</f>
        <v/>
      </c>
      <c r="DW313" s="173"/>
    </row>
    <row r="314" spans="1:127" ht="20.100000000000001" customHeight="1">
      <c r="A314" s="173"/>
      <c r="B314" s="190" t="str">
        <f>BIODATA_SISWA!B315</f>
        <v/>
      </c>
      <c r="C314" s="191" t="str">
        <f>IF(BIODATA_SISWA!C315="","",BIODATA_SISWA!C315)</f>
        <v/>
      </c>
      <c r="D314" s="191" t="str">
        <f>IF(BIODATA_SISWA!L315="","",BIODATA_SISWA!L315)</f>
        <v/>
      </c>
      <c r="E314" s="199"/>
      <c r="F314" s="199"/>
      <c r="G314" s="199"/>
      <c r="H314" s="199"/>
      <c r="I314" s="199"/>
      <c r="J314" s="199"/>
      <c r="K314" s="193" t="str">
        <f t="shared" si="76"/>
        <v/>
      </c>
      <c r="L314" s="199"/>
      <c r="M314" s="199"/>
      <c r="N314" s="199"/>
      <c r="O314" s="199"/>
      <c r="P314" s="199"/>
      <c r="Q314" s="199"/>
      <c r="R314" s="193" t="str">
        <f t="shared" si="77"/>
        <v/>
      </c>
      <c r="S314" s="199"/>
      <c r="T314" s="199"/>
      <c r="U314" s="199"/>
      <c r="V314" s="199"/>
      <c r="W314" s="199"/>
      <c r="X314" s="199"/>
      <c r="Y314" s="193" t="str">
        <f t="shared" si="78"/>
        <v/>
      </c>
      <c r="Z314" s="199"/>
      <c r="AA314" s="199"/>
      <c r="AB314" s="199"/>
      <c r="AC314" s="199"/>
      <c r="AD314" s="199"/>
      <c r="AE314" s="199"/>
      <c r="AF314" s="193" t="str">
        <f t="shared" si="79"/>
        <v/>
      </c>
      <c r="AG314" s="199"/>
      <c r="AH314" s="199"/>
      <c r="AI314" s="199"/>
      <c r="AJ314" s="199"/>
      <c r="AK314" s="199"/>
      <c r="AL314" s="199"/>
      <c r="AM314" s="193" t="str">
        <f t="shared" si="80"/>
        <v/>
      </c>
      <c r="AN314" s="199"/>
      <c r="AO314" s="199"/>
      <c r="AP314" s="199"/>
      <c r="AQ314" s="199"/>
      <c r="AR314" s="199"/>
      <c r="AS314" s="199"/>
      <c r="AT314" s="193" t="str">
        <f t="shared" si="81"/>
        <v/>
      </c>
      <c r="AU314" s="199"/>
      <c r="AV314" s="199"/>
      <c r="AW314" s="199"/>
      <c r="AX314" s="199"/>
      <c r="AY314" s="199"/>
      <c r="AZ314" s="199"/>
      <c r="BA314" s="193" t="str">
        <f t="shared" si="82"/>
        <v/>
      </c>
      <c r="BB314" s="199"/>
      <c r="BC314" s="199"/>
      <c r="BD314" s="199"/>
      <c r="BE314" s="199"/>
      <c r="BF314" s="199"/>
      <c r="BG314" s="199"/>
      <c r="BH314" s="193" t="str">
        <f t="shared" si="83"/>
        <v/>
      </c>
      <c r="BI314" s="199"/>
      <c r="BJ314" s="199"/>
      <c r="BK314" s="199"/>
      <c r="BL314" s="199"/>
      <c r="BM314" s="199"/>
      <c r="BN314" s="199"/>
      <c r="BO314" s="193" t="str">
        <f t="shared" si="84"/>
        <v/>
      </c>
      <c r="BP314" s="199"/>
      <c r="BQ314" s="199"/>
      <c r="BR314" s="199"/>
      <c r="BS314" s="199"/>
      <c r="BT314" s="199"/>
      <c r="BU314" s="199"/>
      <c r="BV314" s="193" t="str">
        <f t="shared" si="85"/>
        <v/>
      </c>
      <c r="BW314" s="199"/>
      <c r="BX314" s="199"/>
      <c r="BY314" s="199"/>
      <c r="BZ314" s="199"/>
      <c r="CA314" s="199"/>
      <c r="CB314" s="199"/>
      <c r="CC314" s="193" t="str">
        <f t="shared" si="86"/>
        <v/>
      </c>
      <c r="CD314" s="199"/>
      <c r="CE314" s="199"/>
      <c r="CF314" s="199"/>
      <c r="CG314" s="199"/>
      <c r="CH314" s="199"/>
      <c r="CI314" s="199"/>
      <c r="CJ314" s="193" t="str">
        <f t="shared" si="87"/>
        <v/>
      </c>
      <c r="CK314" s="199"/>
      <c r="CL314" s="199"/>
      <c r="CM314" s="199"/>
      <c r="CN314" s="199"/>
      <c r="CO314" s="199"/>
      <c r="CP314" s="199"/>
      <c r="CQ314" s="193" t="str">
        <f t="shared" si="88"/>
        <v/>
      </c>
      <c r="CR314" s="199"/>
      <c r="CS314" s="199"/>
      <c r="CT314" s="199"/>
      <c r="CU314" s="199"/>
      <c r="CV314" s="199"/>
      <c r="CW314" s="199"/>
      <c r="CX314" s="193" t="str">
        <f t="shared" si="89"/>
        <v/>
      </c>
      <c r="CY314" s="199"/>
      <c r="CZ314" s="199"/>
      <c r="DA314" s="199"/>
      <c r="DB314" s="199"/>
      <c r="DC314" s="199"/>
      <c r="DD314" s="199"/>
      <c r="DE314" s="193" t="str">
        <f t="shared" si="90"/>
        <v/>
      </c>
      <c r="DF314" s="199"/>
      <c r="DG314" s="199"/>
      <c r="DH314" s="199"/>
      <c r="DI314" s="199"/>
      <c r="DJ314" s="199"/>
      <c r="DK314" s="199"/>
      <c r="DL314" s="193" t="str">
        <f t="shared" si="91"/>
        <v/>
      </c>
      <c r="DM314" s="199"/>
      <c r="DN314" s="199"/>
      <c r="DO314" s="199"/>
      <c r="DP314" s="199"/>
      <c r="DQ314" s="199"/>
      <c r="DR314" s="199"/>
      <c r="DS314" s="193" t="str">
        <f t="shared" si="92"/>
        <v/>
      </c>
      <c r="DT314" s="194" t="str">
        <f t="shared" si="93"/>
        <v/>
      </c>
      <c r="DU314" s="195" t="str">
        <f t="shared" si="94"/>
        <v/>
      </c>
      <c r="DV314" s="196" t="str">
        <f>IF(OR(C314="",E314=""),"",RANK(DT314,$DT$9:$DT$408)+COUNTIF(DT$9:DT314,DT314)-1)</f>
        <v/>
      </c>
      <c r="DW314" s="173"/>
    </row>
    <row r="315" spans="1:127" ht="20.100000000000001" customHeight="1">
      <c r="A315" s="173"/>
      <c r="B315" s="190" t="str">
        <f>BIODATA_SISWA!B316</f>
        <v/>
      </c>
      <c r="C315" s="191" t="str">
        <f>IF(BIODATA_SISWA!C316="","",BIODATA_SISWA!C316)</f>
        <v/>
      </c>
      <c r="D315" s="191" t="str">
        <f>IF(BIODATA_SISWA!L316="","",BIODATA_SISWA!L316)</f>
        <v/>
      </c>
      <c r="E315" s="199"/>
      <c r="F315" s="199"/>
      <c r="G315" s="199"/>
      <c r="H315" s="199"/>
      <c r="I315" s="199"/>
      <c r="J315" s="199"/>
      <c r="K315" s="193" t="str">
        <f t="shared" si="76"/>
        <v/>
      </c>
      <c r="L315" s="199"/>
      <c r="M315" s="199"/>
      <c r="N315" s="199"/>
      <c r="O315" s="199"/>
      <c r="P315" s="199"/>
      <c r="Q315" s="199"/>
      <c r="R315" s="193" t="str">
        <f t="shared" si="77"/>
        <v/>
      </c>
      <c r="S315" s="199"/>
      <c r="T315" s="199"/>
      <c r="U315" s="199"/>
      <c r="V315" s="199"/>
      <c r="W315" s="199"/>
      <c r="X315" s="199"/>
      <c r="Y315" s="193" t="str">
        <f t="shared" si="78"/>
        <v/>
      </c>
      <c r="Z315" s="199"/>
      <c r="AA315" s="199"/>
      <c r="AB315" s="199"/>
      <c r="AC315" s="199"/>
      <c r="AD315" s="199"/>
      <c r="AE315" s="199"/>
      <c r="AF315" s="193" t="str">
        <f t="shared" si="79"/>
        <v/>
      </c>
      <c r="AG315" s="199"/>
      <c r="AH315" s="199"/>
      <c r="AI315" s="199"/>
      <c r="AJ315" s="199"/>
      <c r="AK315" s="199"/>
      <c r="AL315" s="199"/>
      <c r="AM315" s="193" t="str">
        <f t="shared" si="80"/>
        <v/>
      </c>
      <c r="AN315" s="199"/>
      <c r="AO315" s="199"/>
      <c r="AP315" s="199"/>
      <c r="AQ315" s="199"/>
      <c r="AR315" s="199"/>
      <c r="AS315" s="199"/>
      <c r="AT315" s="193" t="str">
        <f t="shared" si="81"/>
        <v/>
      </c>
      <c r="AU315" s="199"/>
      <c r="AV315" s="199"/>
      <c r="AW315" s="199"/>
      <c r="AX315" s="199"/>
      <c r="AY315" s="199"/>
      <c r="AZ315" s="199"/>
      <c r="BA315" s="193" t="str">
        <f t="shared" si="82"/>
        <v/>
      </c>
      <c r="BB315" s="199"/>
      <c r="BC315" s="199"/>
      <c r="BD315" s="199"/>
      <c r="BE315" s="199"/>
      <c r="BF315" s="199"/>
      <c r="BG315" s="199"/>
      <c r="BH315" s="193" t="str">
        <f t="shared" si="83"/>
        <v/>
      </c>
      <c r="BI315" s="199"/>
      <c r="BJ315" s="199"/>
      <c r="BK315" s="199"/>
      <c r="BL315" s="199"/>
      <c r="BM315" s="199"/>
      <c r="BN315" s="199"/>
      <c r="BO315" s="193" t="str">
        <f t="shared" si="84"/>
        <v/>
      </c>
      <c r="BP315" s="199"/>
      <c r="BQ315" s="199"/>
      <c r="BR315" s="199"/>
      <c r="BS315" s="199"/>
      <c r="BT315" s="199"/>
      <c r="BU315" s="199"/>
      <c r="BV315" s="193" t="str">
        <f t="shared" si="85"/>
        <v/>
      </c>
      <c r="BW315" s="199"/>
      <c r="BX315" s="199"/>
      <c r="BY315" s="199"/>
      <c r="BZ315" s="199"/>
      <c r="CA315" s="199"/>
      <c r="CB315" s="199"/>
      <c r="CC315" s="193" t="str">
        <f t="shared" si="86"/>
        <v/>
      </c>
      <c r="CD315" s="199"/>
      <c r="CE315" s="199"/>
      <c r="CF315" s="199"/>
      <c r="CG315" s="199"/>
      <c r="CH315" s="199"/>
      <c r="CI315" s="199"/>
      <c r="CJ315" s="193" t="str">
        <f t="shared" si="87"/>
        <v/>
      </c>
      <c r="CK315" s="199"/>
      <c r="CL315" s="199"/>
      <c r="CM315" s="199"/>
      <c r="CN315" s="199"/>
      <c r="CO315" s="199"/>
      <c r="CP315" s="199"/>
      <c r="CQ315" s="193" t="str">
        <f t="shared" si="88"/>
        <v/>
      </c>
      <c r="CR315" s="199"/>
      <c r="CS315" s="199"/>
      <c r="CT315" s="199"/>
      <c r="CU315" s="199"/>
      <c r="CV315" s="199"/>
      <c r="CW315" s="199"/>
      <c r="CX315" s="193" t="str">
        <f t="shared" si="89"/>
        <v/>
      </c>
      <c r="CY315" s="199"/>
      <c r="CZ315" s="199"/>
      <c r="DA315" s="199"/>
      <c r="DB315" s="199"/>
      <c r="DC315" s="199"/>
      <c r="DD315" s="199"/>
      <c r="DE315" s="193" t="str">
        <f t="shared" si="90"/>
        <v/>
      </c>
      <c r="DF315" s="199"/>
      <c r="DG315" s="199"/>
      <c r="DH315" s="199"/>
      <c r="DI315" s="199"/>
      <c r="DJ315" s="199"/>
      <c r="DK315" s="199"/>
      <c r="DL315" s="193" t="str">
        <f t="shared" si="91"/>
        <v/>
      </c>
      <c r="DM315" s="199"/>
      <c r="DN315" s="199"/>
      <c r="DO315" s="199"/>
      <c r="DP315" s="199"/>
      <c r="DQ315" s="199"/>
      <c r="DR315" s="199"/>
      <c r="DS315" s="193" t="str">
        <f t="shared" si="92"/>
        <v/>
      </c>
      <c r="DT315" s="194" t="str">
        <f t="shared" si="93"/>
        <v/>
      </c>
      <c r="DU315" s="195" t="str">
        <f t="shared" si="94"/>
        <v/>
      </c>
      <c r="DV315" s="196" t="str">
        <f>IF(OR(C315="",E315=""),"",RANK(DT315,$DT$9:$DT$408)+COUNTIF(DT$9:DT315,DT315)-1)</f>
        <v/>
      </c>
      <c r="DW315" s="173"/>
    </row>
    <row r="316" spans="1:127" ht="20.100000000000001" customHeight="1">
      <c r="A316" s="173"/>
      <c r="B316" s="190" t="str">
        <f>BIODATA_SISWA!B317</f>
        <v/>
      </c>
      <c r="C316" s="191" t="str">
        <f>IF(BIODATA_SISWA!C317="","",BIODATA_SISWA!C317)</f>
        <v/>
      </c>
      <c r="D316" s="191" t="str">
        <f>IF(BIODATA_SISWA!L317="","",BIODATA_SISWA!L317)</f>
        <v/>
      </c>
      <c r="E316" s="199"/>
      <c r="F316" s="199"/>
      <c r="G316" s="199"/>
      <c r="H316" s="199"/>
      <c r="I316" s="199"/>
      <c r="J316" s="199"/>
      <c r="K316" s="193" t="str">
        <f t="shared" si="76"/>
        <v/>
      </c>
      <c r="L316" s="199"/>
      <c r="M316" s="199"/>
      <c r="N316" s="199"/>
      <c r="O316" s="199"/>
      <c r="P316" s="199"/>
      <c r="Q316" s="199"/>
      <c r="R316" s="193" t="str">
        <f t="shared" si="77"/>
        <v/>
      </c>
      <c r="S316" s="199"/>
      <c r="T316" s="199"/>
      <c r="U316" s="199"/>
      <c r="V316" s="199"/>
      <c r="W316" s="199"/>
      <c r="X316" s="199"/>
      <c r="Y316" s="193" t="str">
        <f t="shared" si="78"/>
        <v/>
      </c>
      <c r="Z316" s="199"/>
      <c r="AA316" s="199"/>
      <c r="AB316" s="199"/>
      <c r="AC316" s="199"/>
      <c r="AD316" s="199"/>
      <c r="AE316" s="199"/>
      <c r="AF316" s="193" t="str">
        <f t="shared" si="79"/>
        <v/>
      </c>
      <c r="AG316" s="199"/>
      <c r="AH316" s="199"/>
      <c r="AI316" s="199"/>
      <c r="AJ316" s="199"/>
      <c r="AK316" s="199"/>
      <c r="AL316" s="199"/>
      <c r="AM316" s="193" t="str">
        <f t="shared" si="80"/>
        <v/>
      </c>
      <c r="AN316" s="199"/>
      <c r="AO316" s="199"/>
      <c r="AP316" s="199"/>
      <c r="AQ316" s="199"/>
      <c r="AR316" s="199"/>
      <c r="AS316" s="199"/>
      <c r="AT316" s="193" t="str">
        <f t="shared" si="81"/>
        <v/>
      </c>
      <c r="AU316" s="199"/>
      <c r="AV316" s="199"/>
      <c r="AW316" s="199"/>
      <c r="AX316" s="199"/>
      <c r="AY316" s="199"/>
      <c r="AZ316" s="199"/>
      <c r="BA316" s="193" t="str">
        <f t="shared" si="82"/>
        <v/>
      </c>
      <c r="BB316" s="199"/>
      <c r="BC316" s="199"/>
      <c r="BD316" s="199"/>
      <c r="BE316" s="199"/>
      <c r="BF316" s="199"/>
      <c r="BG316" s="199"/>
      <c r="BH316" s="193" t="str">
        <f t="shared" si="83"/>
        <v/>
      </c>
      <c r="BI316" s="199"/>
      <c r="BJ316" s="199"/>
      <c r="BK316" s="199"/>
      <c r="BL316" s="199"/>
      <c r="BM316" s="199"/>
      <c r="BN316" s="199"/>
      <c r="BO316" s="193" t="str">
        <f t="shared" si="84"/>
        <v/>
      </c>
      <c r="BP316" s="199"/>
      <c r="BQ316" s="199"/>
      <c r="BR316" s="199"/>
      <c r="BS316" s="199"/>
      <c r="BT316" s="199"/>
      <c r="BU316" s="199"/>
      <c r="BV316" s="193" t="str">
        <f t="shared" si="85"/>
        <v/>
      </c>
      <c r="BW316" s="199"/>
      <c r="BX316" s="199"/>
      <c r="BY316" s="199"/>
      <c r="BZ316" s="199"/>
      <c r="CA316" s="199"/>
      <c r="CB316" s="199"/>
      <c r="CC316" s="193" t="str">
        <f t="shared" si="86"/>
        <v/>
      </c>
      <c r="CD316" s="199"/>
      <c r="CE316" s="199"/>
      <c r="CF316" s="199"/>
      <c r="CG316" s="199"/>
      <c r="CH316" s="199"/>
      <c r="CI316" s="199"/>
      <c r="CJ316" s="193" t="str">
        <f t="shared" si="87"/>
        <v/>
      </c>
      <c r="CK316" s="199"/>
      <c r="CL316" s="199"/>
      <c r="CM316" s="199"/>
      <c r="CN316" s="199"/>
      <c r="CO316" s="199"/>
      <c r="CP316" s="199"/>
      <c r="CQ316" s="193" t="str">
        <f t="shared" si="88"/>
        <v/>
      </c>
      <c r="CR316" s="199"/>
      <c r="CS316" s="199"/>
      <c r="CT316" s="199"/>
      <c r="CU316" s="199"/>
      <c r="CV316" s="199"/>
      <c r="CW316" s="199"/>
      <c r="CX316" s="193" t="str">
        <f t="shared" si="89"/>
        <v/>
      </c>
      <c r="CY316" s="199"/>
      <c r="CZ316" s="199"/>
      <c r="DA316" s="199"/>
      <c r="DB316" s="199"/>
      <c r="DC316" s="199"/>
      <c r="DD316" s="199"/>
      <c r="DE316" s="193" t="str">
        <f t="shared" si="90"/>
        <v/>
      </c>
      <c r="DF316" s="199"/>
      <c r="DG316" s="199"/>
      <c r="DH316" s="199"/>
      <c r="DI316" s="199"/>
      <c r="DJ316" s="199"/>
      <c r="DK316" s="199"/>
      <c r="DL316" s="193" t="str">
        <f t="shared" si="91"/>
        <v/>
      </c>
      <c r="DM316" s="199"/>
      <c r="DN316" s="199"/>
      <c r="DO316" s="199"/>
      <c r="DP316" s="199"/>
      <c r="DQ316" s="199"/>
      <c r="DR316" s="199"/>
      <c r="DS316" s="193" t="str">
        <f t="shared" si="92"/>
        <v/>
      </c>
      <c r="DT316" s="194" t="str">
        <f t="shared" si="93"/>
        <v/>
      </c>
      <c r="DU316" s="195" t="str">
        <f t="shared" si="94"/>
        <v/>
      </c>
      <c r="DV316" s="196" t="str">
        <f>IF(OR(C316="",E316=""),"",RANK(DT316,$DT$9:$DT$408)+COUNTIF(DT$9:DT316,DT316)-1)</f>
        <v/>
      </c>
      <c r="DW316" s="173"/>
    </row>
    <row r="317" spans="1:127" ht="20.100000000000001" customHeight="1">
      <c r="A317" s="173"/>
      <c r="B317" s="190" t="str">
        <f>BIODATA_SISWA!B318</f>
        <v/>
      </c>
      <c r="C317" s="191" t="str">
        <f>IF(BIODATA_SISWA!C318="","",BIODATA_SISWA!C318)</f>
        <v/>
      </c>
      <c r="D317" s="191" t="str">
        <f>IF(BIODATA_SISWA!L318="","",BIODATA_SISWA!L318)</f>
        <v/>
      </c>
      <c r="E317" s="199"/>
      <c r="F317" s="199"/>
      <c r="G317" s="199"/>
      <c r="H317" s="199"/>
      <c r="I317" s="199"/>
      <c r="J317" s="199"/>
      <c r="K317" s="193" t="str">
        <f t="shared" si="76"/>
        <v/>
      </c>
      <c r="L317" s="199"/>
      <c r="M317" s="199"/>
      <c r="N317" s="199"/>
      <c r="O317" s="199"/>
      <c r="P317" s="199"/>
      <c r="Q317" s="199"/>
      <c r="R317" s="193" t="str">
        <f t="shared" si="77"/>
        <v/>
      </c>
      <c r="S317" s="199"/>
      <c r="T317" s="199"/>
      <c r="U317" s="199"/>
      <c r="V317" s="199"/>
      <c r="W317" s="199"/>
      <c r="X317" s="199"/>
      <c r="Y317" s="193" t="str">
        <f t="shared" si="78"/>
        <v/>
      </c>
      <c r="Z317" s="199"/>
      <c r="AA317" s="199"/>
      <c r="AB317" s="199"/>
      <c r="AC317" s="199"/>
      <c r="AD317" s="199"/>
      <c r="AE317" s="199"/>
      <c r="AF317" s="193" t="str">
        <f t="shared" si="79"/>
        <v/>
      </c>
      <c r="AG317" s="199"/>
      <c r="AH317" s="199"/>
      <c r="AI317" s="199"/>
      <c r="AJ317" s="199"/>
      <c r="AK317" s="199"/>
      <c r="AL317" s="199"/>
      <c r="AM317" s="193" t="str">
        <f t="shared" si="80"/>
        <v/>
      </c>
      <c r="AN317" s="199"/>
      <c r="AO317" s="199"/>
      <c r="AP317" s="199"/>
      <c r="AQ317" s="199"/>
      <c r="AR317" s="199"/>
      <c r="AS317" s="199"/>
      <c r="AT317" s="193" t="str">
        <f t="shared" si="81"/>
        <v/>
      </c>
      <c r="AU317" s="199"/>
      <c r="AV317" s="199"/>
      <c r="AW317" s="199"/>
      <c r="AX317" s="199"/>
      <c r="AY317" s="199"/>
      <c r="AZ317" s="199"/>
      <c r="BA317" s="193" t="str">
        <f t="shared" si="82"/>
        <v/>
      </c>
      <c r="BB317" s="199"/>
      <c r="BC317" s="199"/>
      <c r="BD317" s="199"/>
      <c r="BE317" s="199"/>
      <c r="BF317" s="199"/>
      <c r="BG317" s="199"/>
      <c r="BH317" s="193" t="str">
        <f t="shared" si="83"/>
        <v/>
      </c>
      <c r="BI317" s="199"/>
      <c r="BJ317" s="199"/>
      <c r="BK317" s="199"/>
      <c r="BL317" s="199"/>
      <c r="BM317" s="199"/>
      <c r="BN317" s="199"/>
      <c r="BO317" s="193" t="str">
        <f t="shared" si="84"/>
        <v/>
      </c>
      <c r="BP317" s="199"/>
      <c r="BQ317" s="199"/>
      <c r="BR317" s="199"/>
      <c r="BS317" s="199"/>
      <c r="BT317" s="199"/>
      <c r="BU317" s="199"/>
      <c r="BV317" s="193" t="str">
        <f t="shared" si="85"/>
        <v/>
      </c>
      <c r="BW317" s="199"/>
      <c r="BX317" s="199"/>
      <c r="BY317" s="199"/>
      <c r="BZ317" s="199"/>
      <c r="CA317" s="199"/>
      <c r="CB317" s="199"/>
      <c r="CC317" s="193" t="str">
        <f t="shared" si="86"/>
        <v/>
      </c>
      <c r="CD317" s="199"/>
      <c r="CE317" s="199"/>
      <c r="CF317" s="199"/>
      <c r="CG317" s="199"/>
      <c r="CH317" s="199"/>
      <c r="CI317" s="199"/>
      <c r="CJ317" s="193" t="str">
        <f t="shared" si="87"/>
        <v/>
      </c>
      <c r="CK317" s="199"/>
      <c r="CL317" s="199"/>
      <c r="CM317" s="199"/>
      <c r="CN317" s="199"/>
      <c r="CO317" s="199"/>
      <c r="CP317" s="199"/>
      <c r="CQ317" s="193" t="str">
        <f t="shared" si="88"/>
        <v/>
      </c>
      <c r="CR317" s="199"/>
      <c r="CS317" s="199"/>
      <c r="CT317" s="199"/>
      <c r="CU317" s="199"/>
      <c r="CV317" s="199"/>
      <c r="CW317" s="199"/>
      <c r="CX317" s="193" t="str">
        <f t="shared" si="89"/>
        <v/>
      </c>
      <c r="CY317" s="199"/>
      <c r="CZ317" s="199"/>
      <c r="DA317" s="199"/>
      <c r="DB317" s="199"/>
      <c r="DC317" s="199"/>
      <c r="DD317" s="199"/>
      <c r="DE317" s="193" t="str">
        <f t="shared" si="90"/>
        <v/>
      </c>
      <c r="DF317" s="199"/>
      <c r="DG317" s="199"/>
      <c r="DH317" s="199"/>
      <c r="DI317" s="199"/>
      <c r="DJ317" s="199"/>
      <c r="DK317" s="199"/>
      <c r="DL317" s="193" t="str">
        <f t="shared" si="91"/>
        <v/>
      </c>
      <c r="DM317" s="199"/>
      <c r="DN317" s="199"/>
      <c r="DO317" s="199"/>
      <c r="DP317" s="199"/>
      <c r="DQ317" s="199"/>
      <c r="DR317" s="199"/>
      <c r="DS317" s="193" t="str">
        <f t="shared" si="92"/>
        <v/>
      </c>
      <c r="DT317" s="194" t="str">
        <f t="shared" si="93"/>
        <v/>
      </c>
      <c r="DU317" s="195" t="str">
        <f t="shared" si="94"/>
        <v/>
      </c>
      <c r="DV317" s="196" t="str">
        <f>IF(OR(C317="",E317=""),"",RANK(DT317,$DT$9:$DT$408)+COUNTIF(DT$9:DT317,DT317)-1)</f>
        <v/>
      </c>
      <c r="DW317" s="173"/>
    </row>
    <row r="318" spans="1:127" ht="20.100000000000001" customHeight="1">
      <c r="A318" s="173"/>
      <c r="B318" s="190" t="str">
        <f>BIODATA_SISWA!B319</f>
        <v/>
      </c>
      <c r="C318" s="191" t="str">
        <f>IF(BIODATA_SISWA!C319="","",BIODATA_SISWA!C319)</f>
        <v/>
      </c>
      <c r="D318" s="191" t="str">
        <f>IF(BIODATA_SISWA!L319="","",BIODATA_SISWA!L319)</f>
        <v/>
      </c>
      <c r="E318" s="199"/>
      <c r="F318" s="199"/>
      <c r="G318" s="199"/>
      <c r="H318" s="199"/>
      <c r="I318" s="199"/>
      <c r="J318" s="199"/>
      <c r="K318" s="193" t="str">
        <f t="shared" si="76"/>
        <v/>
      </c>
      <c r="L318" s="199"/>
      <c r="M318" s="199"/>
      <c r="N318" s="199"/>
      <c r="O318" s="199"/>
      <c r="P318" s="199"/>
      <c r="Q318" s="199"/>
      <c r="R318" s="193" t="str">
        <f t="shared" si="77"/>
        <v/>
      </c>
      <c r="S318" s="199"/>
      <c r="T318" s="199"/>
      <c r="U318" s="199"/>
      <c r="V318" s="199"/>
      <c r="W318" s="199"/>
      <c r="X318" s="199"/>
      <c r="Y318" s="193" t="str">
        <f t="shared" si="78"/>
        <v/>
      </c>
      <c r="Z318" s="199"/>
      <c r="AA318" s="199"/>
      <c r="AB318" s="199"/>
      <c r="AC318" s="199"/>
      <c r="AD318" s="199"/>
      <c r="AE318" s="199"/>
      <c r="AF318" s="193" t="str">
        <f t="shared" si="79"/>
        <v/>
      </c>
      <c r="AG318" s="199"/>
      <c r="AH318" s="199"/>
      <c r="AI318" s="199"/>
      <c r="AJ318" s="199"/>
      <c r="AK318" s="199"/>
      <c r="AL318" s="199"/>
      <c r="AM318" s="193" t="str">
        <f t="shared" si="80"/>
        <v/>
      </c>
      <c r="AN318" s="199"/>
      <c r="AO318" s="199"/>
      <c r="AP318" s="199"/>
      <c r="AQ318" s="199"/>
      <c r="AR318" s="199"/>
      <c r="AS318" s="199"/>
      <c r="AT318" s="193" t="str">
        <f t="shared" si="81"/>
        <v/>
      </c>
      <c r="AU318" s="199"/>
      <c r="AV318" s="199"/>
      <c r="AW318" s="199"/>
      <c r="AX318" s="199"/>
      <c r="AY318" s="199"/>
      <c r="AZ318" s="199"/>
      <c r="BA318" s="193" t="str">
        <f t="shared" si="82"/>
        <v/>
      </c>
      <c r="BB318" s="199"/>
      <c r="BC318" s="199"/>
      <c r="BD318" s="199"/>
      <c r="BE318" s="199"/>
      <c r="BF318" s="199"/>
      <c r="BG318" s="199"/>
      <c r="BH318" s="193" t="str">
        <f t="shared" si="83"/>
        <v/>
      </c>
      <c r="BI318" s="199"/>
      <c r="BJ318" s="199"/>
      <c r="BK318" s="199"/>
      <c r="BL318" s="199"/>
      <c r="BM318" s="199"/>
      <c r="BN318" s="199"/>
      <c r="BO318" s="193" t="str">
        <f t="shared" si="84"/>
        <v/>
      </c>
      <c r="BP318" s="199"/>
      <c r="BQ318" s="199"/>
      <c r="BR318" s="199"/>
      <c r="BS318" s="199"/>
      <c r="BT318" s="199"/>
      <c r="BU318" s="199"/>
      <c r="BV318" s="193" t="str">
        <f t="shared" si="85"/>
        <v/>
      </c>
      <c r="BW318" s="199"/>
      <c r="BX318" s="199"/>
      <c r="BY318" s="199"/>
      <c r="BZ318" s="199"/>
      <c r="CA318" s="199"/>
      <c r="CB318" s="199"/>
      <c r="CC318" s="193" t="str">
        <f t="shared" si="86"/>
        <v/>
      </c>
      <c r="CD318" s="199"/>
      <c r="CE318" s="199"/>
      <c r="CF318" s="199"/>
      <c r="CG318" s="199"/>
      <c r="CH318" s="199"/>
      <c r="CI318" s="199"/>
      <c r="CJ318" s="193" t="str">
        <f t="shared" si="87"/>
        <v/>
      </c>
      <c r="CK318" s="199"/>
      <c r="CL318" s="199"/>
      <c r="CM318" s="199"/>
      <c r="CN318" s="199"/>
      <c r="CO318" s="199"/>
      <c r="CP318" s="199"/>
      <c r="CQ318" s="193" t="str">
        <f t="shared" si="88"/>
        <v/>
      </c>
      <c r="CR318" s="199"/>
      <c r="CS318" s="199"/>
      <c r="CT318" s="199"/>
      <c r="CU318" s="199"/>
      <c r="CV318" s="199"/>
      <c r="CW318" s="199"/>
      <c r="CX318" s="193" t="str">
        <f t="shared" si="89"/>
        <v/>
      </c>
      <c r="CY318" s="199"/>
      <c r="CZ318" s="199"/>
      <c r="DA318" s="199"/>
      <c r="DB318" s="199"/>
      <c r="DC318" s="199"/>
      <c r="DD318" s="199"/>
      <c r="DE318" s="193" t="str">
        <f t="shared" si="90"/>
        <v/>
      </c>
      <c r="DF318" s="199"/>
      <c r="DG318" s="199"/>
      <c r="DH318" s="199"/>
      <c r="DI318" s="199"/>
      <c r="DJ318" s="199"/>
      <c r="DK318" s="199"/>
      <c r="DL318" s="193" t="str">
        <f t="shared" si="91"/>
        <v/>
      </c>
      <c r="DM318" s="199"/>
      <c r="DN318" s="199"/>
      <c r="DO318" s="199"/>
      <c r="DP318" s="199"/>
      <c r="DQ318" s="199"/>
      <c r="DR318" s="199"/>
      <c r="DS318" s="193" t="str">
        <f t="shared" si="92"/>
        <v/>
      </c>
      <c r="DT318" s="194" t="str">
        <f t="shared" si="93"/>
        <v/>
      </c>
      <c r="DU318" s="195" t="str">
        <f t="shared" si="94"/>
        <v/>
      </c>
      <c r="DV318" s="196" t="str">
        <f>IF(OR(C318="",E318=""),"",RANK(DT318,$DT$9:$DT$408)+COUNTIF(DT$9:DT318,DT318)-1)</f>
        <v/>
      </c>
      <c r="DW318" s="173"/>
    </row>
    <row r="319" spans="1:127" ht="20.100000000000001" customHeight="1">
      <c r="A319" s="173"/>
      <c r="B319" s="190" t="str">
        <f>BIODATA_SISWA!B320</f>
        <v/>
      </c>
      <c r="C319" s="191" t="str">
        <f>IF(BIODATA_SISWA!C320="","",BIODATA_SISWA!C320)</f>
        <v/>
      </c>
      <c r="D319" s="191" t="str">
        <f>IF(BIODATA_SISWA!L320="","",BIODATA_SISWA!L320)</f>
        <v/>
      </c>
      <c r="E319" s="199"/>
      <c r="F319" s="199"/>
      <c r="G319" s="199"/>
      <c r="H319" s="199"/>
      <c r="I319" s="199"/>
      <c r="J319" s="199"/>
      <c r="K319" s="193" t="str">
        <f t="shared" si="76"/>
        <v/>
      </c>
      <c r="L319" s="199"/>
      <c r="M319" s="199"/>
      <c r="N319" s="199"/>
      <c r="O319" s="199"/>
      <c r="P319" s="199"/>
      <c r="Q319" s="199"/>
      <c r="R319" s="193" t="str">
        <f t="shared" si="77"/>
        <v/>
      </c>
      <c r="S319" s="199"/>
      <c r="T319" s="199"/>
      <c r="U319" s="199"/>
      <c r="V319" s="199"/>
      <c r="W319" s="199"/>
      <c r="X319" s="199"/>
      <c r="Y319" s="193" t="str">
        <f t="shared" si="78"/>
        <v/>
      </c>
      <c r="Z319" s="199"/>
      <c r="AA319" s="199"/>
      <c r="AB319" s="199"/>
      <c r="AC319" s="199"/>
      <c r="AD319" s="199"/>
      <c r="AE319" s="199"/>
      <c r="AF319" s="193" t="str">
        <f t="shared" si="79"/>
        <v/>
      </c>
      <c r="AG319" s="199"/>
      <c r="AH319" s="199"/>
      <c r="AI319" s="199"/>
      <c r="AJ319" s="199"/>
      <c r="AK319" s="199"/>
      <c r="AL319" s="199"/>
      <c r="AM319" s="193" t="str">
        <f t="shared" si="80"/>
        <v/>
      </c>
      <c r="AN319" s="199"/>
      <c r="AO319" s="199"/>
      <c r="AP319" s="199"/>
      <c r="AQ319" s="199"/>
      <c r="AR319" s="199"/>
      <c r="AS319" s="199"/>
      <c r="AT319" s="193" t="str">
        <f t="shared" si="81"/>
        <v/>
      </c>
      <c r="AU319" s="199"/>
      <c r="AV319" s="199"/>
      <c r="AW319" s="199"/>
      <c r="AX319" s="199"/>
      <c r="AY319" s="199"/>
      <c r="AZ319" s="199"/>
      <c r="BA319" s="193" t="str">
        <f t="shared" si="82"/>
        <v/>
      </c>
      <c r="BB319" s="199"/>
      <c r="BC319" s="199"/>
      <c r="BD319" s="199"/>
      <c r="BE319" s="199"/>
      <c r="BF319" s="199"/>
      <c r="BG319" s="199"/>
      <c r="BH319" s="193" t="str">
        <f t="shared" si="83"/>
        <v/>
      </c>
      <c r="BI319" s="199"/>
      <c r="BJ319" s="199"/>
      <c r="BK319" s="199"/>
      <c r="BL319" s="199"/>
      <c r="BM319" s="199"/>
      <c r="BN319" s="199"/>
      <c r="BO319" s="193" t="str">
        <f t="shared" si="84"/>
        <v/>
      </c>
      <c r="BP319" s="199"/>
      <c r="BQ319" s="199"/>
      <c r="BR319" s="199"/>
      <c r="BS319" s="199"/>
      <c r="BT319" s="199"/>
      <c r="BU319" s="199"/>
      <c r="BV319" s="193" t="str">
        <f t="shared" si="85"/>
        <v/>
      </c>
      <c r="BW319" s="199"/>
      <c r="BX319" s="199"/>
      <c r="BY319" s="199"/>
      <c r="BZ319" s="199"/>
      <c r="CA319" s="199"/>
      <c r="CB319" s="199"/>
      <c r="CC319" s="193" t="str">
        <f t="shared" si="86"/>
        <v/>
      </c>
      <c r="CD319" s="199"/>
      <c r="CE319" s="199"/>
      <c r="CF319" s="199"/>
      <c r="CG319" s="199"/>
      <c r="CH319" s="199"/>
      <c r="CI319" s="199"/>
      <c r="CJ319" s="193" t="str">
        <f t="shared" si="87"/>
        <v/>
      </c>
      <c r="CK319" s="199"/>
      <c r="CL319" s="199"/>
      <c r="CM319" s="199"/>
      <c r="CN319" s="199"/>
      <c r="CO319" s="199"/>
      <c r="CP319" s="199"/>
      <c r="CQ319" s="193" t="str">
        <f t="shared" si="88"/>
        <v/>
      </c>
      <c r="CR319" s="199"/>
      <c r="CS319" s="199"/>
      <c r="CT319" s="199"/>
      <c r="CU319" s="199"/>
      <c r="CV319" s="199"/>
      <c r="CW319" s="199"/>
      <c r="CX319" s="193" t="str">
        <f t="shared" si="89"/>
        <v/>
      </c>
      <c r="CY319" s="199"/>
      <c r="CZ319" s="199"/>
      <c r="DA319" s="199"/>
      <c r="DB319" s="199"/>
      <c r="DC319" s="199"/>
      <c r="DD319" s="199"/>
      <c r="DE319" s="193" t="str">
        <f t="shared" si="90"/>
        <v/>
      </c>
      <c r="DF319" s="199"/>
      <c r="DG319" s="199"/>
      <c r="DH319" s="199"/>
      <c r="DI319" s="199"/>
      <c r="DJ319" s="199"/>
      <c r="DK319" s="199"/>
      <c r="DL319" s="193" t="str">
        <f t="shared" si="91"/>
        <v/>
      </c>
      <c r="DM319" s="199"/>
      <c r="DN319" s="199"/>
      <c r="DO319" s="199"/>
      <c r="DP319" s="199"/>
      <c r="DQ319" s="199"/>
      <c r="DR319" s="199"/>
      <c r="DS319" s="193" t="str">
        <f t="shared" si="92"/>
        <v/>
      </c>
      <c r="DT319" s="194" t="str">
        <f t="shared" si="93"/>
        <v/>
      </c>
      <c r="DU319" s="195" t="str">
        <f t="shared" si="94"/>
        <v/>
      </c>
      <c r="DV319" s="196" t="str">
        <f>IF(OR(C319="",E319=""),"",RANK(DT319,$DT$9:$DT$408)+COUNTIF(DT$9:DT319,DT319)-1)</f>
        <v/>
      </c>
      <c r="DW319" s="173"/>
    </row>
    <row r="320" spans="1:127" ht="20.100000000000001" customHeight="1">
      <c r="A320" s="173"/>
      <c r="B320" s="190" t="str">
        <f>BIODATA_SISWA!B321</f>
        <v/>
      </c>
      <c r="C320" s="191" t="str">
        <f>IF(BIODATA_SISWA!C321="","",BIODATA_SISWA!C321)</f>
        <v/>
      </c>
      <c r="D320" s="191" t="str">
        <f>IF(BIODATA_SISWA!L321="","",BIODATA_SISWA!L321)</f>
        <v/>
      </c>
      <c r="E320" s="199"/>
      <c r="F320" s="199"/>
      <c r="G320" s="199"/>
      <c r="H320" s="199"/>
      <c r="I320" s="199"/>
      <c r="J320" s="199"/>
      <c r="K320" s="193" t="str">
        <f t="shared" si="76"/>
        <v/>
      </c>
      <c r="L320" s="199"/>
      <c r="M320" s="199"/>
      <c r="N320" s="199"/>
      <c r="O320" s="199"/>
      <c r="P320" s="199"/>
      <c r="Q320" s="199"/>
      <c r="R320" s="193" t="str">
        <f t="shared" si="77"/>
        <v/>
      </c>
      <c r="S320" s="199"/>
      <c r="T320" s="199"/>
      <c r="U320" s="199"/>
      <c r="V320" s="199"/>
      <c r="W320" s="199"/>
      <c r="X320" s="199"/>
      <c r="Y320" s="193" t="str">
        <f t="shared" si="78"/>
        <v/>
      </c>
      <c r="Z320" s="199"/>
      <c r="AA320" s="199"/>
      <c r="AB320" s="199"/>
      <c r="AC320" s="199"/>
      <c r="AD320" s="199"/>
      <c r="AE320" s="199"/>
      <c r="AF320" s="193" t="str">
        <f t="shared" si="79"/>
        <v/>
      </c>
      <c r="AG320" s="199"/>
      <c r="AH320" s="199"/>
      <c r="AI320" s="199"/>
      <c r="AJ320" s="199"/>
      <c r="AK320" s="199"/>
      <c r="AL320" s="199"/>
      <c r="AM320" s="193" t="str">
        <f t="shared" si="80"/>
        <v/>
      </c>
      <c r="AN320" s="199"/>
      <c r="AO320" s="199"/>
      <c r="AP320" s="199"/>
      <c r="AQ320" s="199"/>
      <c r="AR320" s="199"/>
      <c r="AS320" s="199"/>
      <c r="AT320" s="193" t="str">
        <f t="shared" si="81"/>
        <v/>
      </c>
      <c r="AU320" s="199"/>
      <c r="AV320" s="199"/>
      <c r="AW320" s="199"/>
      <c r="AX320" s="199"/>
      <c r="AY320" s="199"/>
      <c r="AZ320" s="199"/>
      <c r="BA320" s="193" t="str">
        <f t="shared" si="82"/>
        <v/>
      </c>
      <c r="BB320" s="199"/>
      <c r="BC320" s="199"/>
      <c r="BD320" s="199"/>
      <c r="BE320" s="199"/>
      <c r="BF320" s="199"/>
      <c r="BG320" s="199"/>
      <c r="BH320" s="193" t="str">
        <f t="shared" si="83"/>
        <v/>
      </c>
      <c r="BI320" s="199"/>
      <c r="BJ320" s="199"/>
      <c r="BK320" s="199"/>
      <c r="BL320" s="199"/>
      <c r="BM320" s="199"/>
      <c r="BN320" s="199"/>
      <c r="BO320" s="193" t="str">
        <f t="shared" si="84"/>
        <v/>
      </c>
      <c r="BP320" s="199"/>
      <c r="BQ320" s="199"/>
      <c r="BR320" s="199"/>
      <c r="BS320" s="199"/>
      <c r="BT320" s="199"/>
      <c r="BU320" s="199"/>
      <c r="BV320" s="193" t="str">
        <f t="shared" si="85"/>
        <v/>
      </c>
      <c r="BW320" s="199"/>
      <c r="BX320" s="199"/>
      <c r="BY320" s="199"/>
      <c r="BZ320" s="199"/>
      <c r="CA320" s="199"/>
      <c r="CB320" s="199"/>
      <c r="CC320" s="193" t="str">
        <f t="shared" si="86"/>
        <v/>
      </c>
      <c r="CD320" s="199"/>
      <c r="CE320" s="199"/>
      <c r="CF320" s="199"/>
      <c r="CG320" s="199"/>
      <c r="CH320" s="199"/>
      <c r="CI320" s="199"/>
      <c r="CJ320" s="193" t="str">
        <f t="shared" si="87"/>
        <v/>
      </c>
      <c r="CK320" s="199"/>
      <c r="CL320" s="199"/>
      <c r="CM320" s="199"/>
      <c r="CN320" s="199"/>
      <c r="CO320" s="199"/>
      <c r="CP320" s="199"/>
      <c r="CQ320" s="193" t="str">
        <f t="shared" si="88"/>
        <v/>
      </c>
      <c r="CR320" s="199"/>
      <c r="CS320" s="199"/>
      <c r="CT320" s="199"/>
      <c r="CU320" s="199"/>
      <c r="CV320" s="199"/>
      <c r="CW320" s="199"/>
      <c r="CX320" s="193" t="str">
        <f t="shared" si="89"/>
        <v/>
      </c>
      <c r="CY320" s="199"/>
      <c r="CZ320" s="199"/>
      <c r="DA320" s="199"/>
      <c r="DB320" s="199"/>
      <c r="DC320" s="199"/>
      <c r="DD320" s="199"/>
      <c r="DE320" s="193" t="str">
        <f t="shared" si="90"/>
        <v/>
      </c>
      <c r="DF320" s="199"/>
      <c r="DG320" s="199"/>
      <c r="DH320" s="199"/>
      <c r="DI320" s="199"/>
      <c r="DJ320" s="199"/>
      <c r="DK320" s="199"/>
      <c r="DL320" s="193" t="str">
        <f t="shared" si="91"/>
        <v/>
      </c>
      <c r="DM320" s="199"/>
      <c r="DN320" s="199"/>
      <c r="DO320" s="199"/>
      <c r="DP320" s="199"/>
      <c r="DQ320" s="199"/>
      <c r="DR320" s="199"/>
      <c r="DS320" s="193" t="str">
        <f t="shared" si="92"/>
        <v/>
      </c>
      <c r="DT320" s="194" t="str">
        <f t="shared" si="93"/>
        <v/>
      </c>
      <c r="DU320" s="195" t="str">
        <f t="shared" si="94"/>
        <v/>
      </c>
      <c r="DV320" s="196" t="str">
        <f>IF(OR(C320="",E320=""),"",RANK(DT320,$DT$9:$DT$408)+COUNTIF(DT$9:DT320,DT320)-1)</f>
        <v/>
      </c>
      <c r="DW320" s="173"/>
    </row>
    <row r="321" spans="1:127" ht="20.100000000000001" customHeight="1">
      <c r="A321" s="173"/>
      <c r="B321" s="190" t="str">
        <f>BIODATA_SISWA!B322</f>
        <v/>
      </c>
      <c r="C321" s="191" t="str">
        <f>IF(BIODATA_SISWA!C322="","",BIODATA_SISWA!C322)</f>
        <v/>
      </c>
      <c r="D321" s="191" t="str">
        <f>IF(BIODATA_SISWA!L322="","",BIODATA_SISWA!L322)</f>
        <v/>
      </c>
      <c r="E321" s="199"/>
      <c r="F321" s="199"/>
      <c r="G321" s="199"/>
      <c r="H321" s="199"/>
      <c r="I321" s="199"/>
      <c r="J321" s="199"/>
      <c r="K321" s="193" t="str">
        <f t="shared" si="76"/>
        <v/>
      </c>
      <c r="L321" s="199"/>
      <c r="M321" s="199"/>
      <c r="N321" s="199"/>
      <c r="O321" s="199"/>
      <c r="P321" s="199"/>
      <c r="Q321" s="199"/>
      <c r="R321" s="193" t="str">
        <f t="shared" si="77"/>
        <v/>
      </c>
      <c r="S321" s="199"/>
      <c r="T321" s="199"/>
      <c r="U321" s="199"/>
      <c r="V321" s="199"/>
      <c r="W321" s="199"/>
      <c r="X321" s="199"/>
      <c r="Y321" s="193" t="str">
        <f t="shared" si="78"/>
        <v/>
      </c>
      <c r="Z321" s="199"/>
      <c r="AA321" s="199"/>
      <c r="AB321" s="199"/>
      <c r="AC321" s="199"/>
      <c r="AD321" s="199"/>
      <c r="AE321" s="199"/>
      <c r="AF321" s="193" t="str">
        <f t="shared" si="79"/>
        <v/>
      </c>
      <c r="AG321" s="199"/>
      <c r="AH321" s="199"/>
      <c r="AI321" s="199"/>
      <c r="AJ321" s="199"/>
      <c r="AK321" s="199"/>
      <c r="AL321" s="199"/>
      <c r="AM321" s="193" t="str">
        <f t="shared" si="80"/>
        <v/>
      </c>
      <c r="AN321" s="199"/>
      <c r="AO321" s="199"/>
      <c r="AP321" s="199"/>
      <c r="AQ321" s="199"/>
      <c r="AR321" s="199"/>
      <c r="AS321" s="199"/>
      <c r="AT321" s="193" t="str">
        <f t="shared" si="81"/>
        <v/>
      </c>
      <c r="AU321" s="199"/>
      <c r="AV321" s="199"/>
      <c r="AW321" s="199"/>
      <c r="AX321" s="199"/>
      <c r="AY321" s="199"/>
      <c r="AZ321" s="199"/>
      <c r="BA321" s="193" t="str">
        <f t="shared" si="82"/>
        <v/>
      </c>
      <c r="BB321" s="199"/>
      <c r="BC321" s="199"/>
      <c r="BD321" s="199"/>
      <c r="BE321" s="199"/>
      <c r="BF321" s="199"/>
      <c r="BG321" s="199"/>
      <c r="BH321" s="193" t="str">
        <f t="shared" si="83"/>
        <v/>
      </c>
      <c r="BI321" s="199"/>
      <c r="BJ321" s="199"/>
      <c r="BK321" s="199"/>
      <c r="BL321" s="199"/>
      <c r="BM321" s="199"/>
      <c r="BN321" s="199"/>
      <c r="BO321" s="193" t="str">
        <f t="shared" si="84"/>
        <v/>
      </c>
      <c r="BP321" s="199"/>
      <c r="BQ321" s="199"/>
      <c r="BR321" s="199"/>
      <c r="BS321" s="199"/>
      <c r="BT321" s="199"/>
      <c r="BU321" s="199"/>
      <c r="BV321" s="193" t="str">
        <f t="shared" si="85"/>
        <v/>
      </c>
      <c r="BW321" s="199"/>
      <c r="BX321" s="199"/>
      <c r="BY321" s="199"/>
      <c r="BZ321" s="199"/>
      <c r="CA321" s="199"/>
      <c r="CB321" s="199"/>
      <c r="CC321" s="193" t="str">
        <f t="shared" si="86"/>
        <v/>
      </c>
      <c r="CD321" s="199"/>
      <c r="CE321" s="199"/>
      <c r="CF321" s="199"/>
      <c r="CG321" s="199"/>
      <c r="CH321" s="199"/>
      <c r="CI321" s="199"/>
      <c r="CJ321" s="193" t="str">
        <f t="shared" si="87"/>
        <v/>
      </c>
      <c r="CK321" s="199"/>
      <c r="CL321" s="199"/>
      <c r="CM321" s="199"/>
      <c r="CN321" s="199"/>
      <c r="CO321" s="199"/>
      <c r="CP321" s="199"/>
      <c r="CQ321" s="193" t="str">
        <f t="shared" si="88"/>
        <v/>
      </c>
      <c r="CR321" s="199"/>
      <c r="CS321" s="199"/>
      <c r="CT321" s="199"/>
      <c r="CU321" s="199"/>
      <c r="CV321" s="199"/>
      <c r="CW321" s="199"/>
      <c r="CX321" s="193" t="str">
        <f t="shared" si="89"/>
        <v/>
      </c>
      <c r="CY321" s="199"/>
      <c r="CZ321" s="199"/>
      <c r="DA321" s="199"/>
      <c r="DB321" s="199"/>
      <c r="DC321" s="199"/>
      <c r="DD321" s="199"/>
      <c r="DE321" s="193" t="str">
        <f t="shared" si="90"/>
        <v/>
      </c>
      <c r="DF321" s="199"/>
      <c r="DG321" s="199"/>
      <c r="DH321" s="199"/>
      <c r="DI321" s="199"/>
      <c r="DJ321" s="199"/>
      <c r="DK321" s="199"/>
      <c r="DL321" s="193" t="str">
        <f t="shared" si="91"/>
        <v/>
      </c>
      <c r="DM321" s="199"/>
      <c r="DN321" s="199"/>
      <c r="DO321" s="199"/>
      <c r="DP321" s="199"/>
      <c r="DQ321" s="199"/>
      <c r="DR321" s="199"/>
      <c r="DS321" s="193" t="str">
        <f t="shared" si="92"/>
        <v/>
      </c>
      <c r="DT321" s="194" t="str">
        <f t="shared" si="93"/>
        <v/>
      </c>
      <c r="DU321" s="195" t="str">
        <f t="shared" si="94"/>
        <v/>
      </c>
      <c r="DV321" s="196" t="str">
        <f>IF(OR(C321="",E321=""),"",RANK(DT321,$DT$9:$DT$408)+COUNTIF(DT$9:DT321,DT321)-1)</f>
        <v/>
      </c>
      <c r="DW321" s="173"/>
    </row>
    <row r="322" spans="1:127" ht="20.100000000000001" customHeight="1">
      <c r="A322" s="173"/>
      <c r="B322" s="190" t="str">
        <f>BIODATA_SISWA!B323</f>
        <v/>
      </c>
      <c r="C322" s="191" t="str">
        <f>IF(BIODATA_SISWA!C323="","",BIODATA_SISWA!C323)</f>
        <v/>
      </c>
      <c r="D322" s="191" t="str">
        <f>IF(BIODATA_SISWA!L323="","",BIODATA_SISWA!L323)</f>
        <v/>
      </c>
      <c r="E322" s="199"/>
      <c r="F322" s="199"/>
      <c r="G322" s="199"/>
      <c r="H322" s="199"/>
      <c r="I322" s="199"/>
      <c r="J322" s="199"/>
      <c r="K322" s="193" t="str">
        <f t="shared" si="76"/>
        <v/>
      </c>
      <c r="L322" s="199"/>
      <c r="M322" s="199"/>
      <c r="N322" s="199"/>
      <c r="O322" s="199"/>
      <c r="P322" s="199"/>
      <c r="Q322" s="199"/>
      <c r="R322" s="193" t="str">
        <f t="shared" si="77"/>
        <v/>
      </c>
      <c r="S322" s="199"/>
      <c r="T322" s="199"/>
      <c r="U322" s="199"/>
      <c r="V322" s="199"/>
      <c r="W322" s="199"/>
      <c r="X322" s="199"/>
      <c r="Y322" s="193" t="str">
        <f t="shared" si="78"/>
        <v/>
      </c>
      <c r="Z322" s="199"/>
      <c r="AA322" s="199"/>
      <c r="AB322" s="199"/>
      <c r="AC322" s="199"/>
      <c r="AD322" s="199"/>
      <c r="AE322" s="199"/>
      <c r="AF322" s="193" t="str">
        <f t="shared" si="79"/>
        <v/>
      </c>
      <c r="AG322" s="199"/>
      <c r="AH322" s="199"/>
      <c r="AI322" s="199"/>
      <c r="AJ322" s="199"/>
      <c r="AK322" s="199"/>
      <c r="AL322" s="199"/>
      <c r="AM322" s="193" t="str">
        <f t="shared" si="80"/>
        <v/>
      </c>
      <c r="AN322" s="199"/>
      <c r="AO322" s="199"/>
      <c r="AP322" s="199"/>
      <c r="AQ322" s="199"/>
      <c r="AR322" s="199"/>
      <c r="AS322" s="199"/>
      <c r="AT322" s="193" t="str">
        <f t="shared" si="81"/>
        <v/>
      </c>
      <c r="AU322" s="199"/>
      <c r="AV322" s="199"/>
      <c r="AW322" s="199"/>
      <c r="AX322" s="199"/>
      <c r="AY322" s="199"/>
      <c r="AZ322" s="199"/>
      <c r="BA322" s="193" t="str">
        <f t="shared" si="82"/>
        <v/>
      </c>
      <c r="BB322" s="199"/>
      <c r="BC322" s="199"/>
      <c r="BD322" s="199"/>
      <c r="BE322" s="199"/>
      <c r="BF322" s="199"/>
      <c r="BG322" s="199"/>
      <c r="BH322" s="193" t="str">
        <f t="shared" si="83"/>
        <v/>
      </c>
      <c r="BI322" s="199"/>
      <c r="BJ322" s="199"/>
      <c r="BK322" s="199"/>
      <c r="BL322" s="199"/>
      <c r="BM322" s="199"/>
      <c r="BN322" s="199"/>
      <c r="BO322" s="193" t="str">
        <f t="shared" si="84"/>
        <v/>
      </c>
      <c r="BP322" s="199"/>
      <c r="BQ322" s="199"/>
      <c r="BR322" s="199"/>
      <c r="BS322" s="199"/>
      <c r="BT322" s="199"/>
      <c r="BU322" s="199"/>
      <c r="BV322" s="193" t="str">
        <f t="shared" si="85"/>
        <v/>
      </c>
      <c r="BW322" s="199"/>
      <c r="BX322" s="199"/>
      <c r="BY322" s="199"/>
      <c r="BZ322" s="199"/>
      <c r="CA322" s="199"/>
      <c r="CB322" s="199"/>
      <c r="CC322" s="193" t="str">
        <f t="shared" si="86"/>
        <v/>
      </c>
      <c r="CD322" s="199"/>
      <c r="CE322" s="199"/>
      <c r="CF322" s="199"/>
      <c r="CG322" s="199"/>
      <c r="CH322" s="199"/>
      <c r="CI322" s="199"/>
      <c r="CJ322" s="193" t="str">
        <f t="shared" si="87"/>
        <v/>
      </c>
      <c r="CK322" s="199"/>
      <c r="CL322" s="199"/>
      <c r="CM322" s="199"/>
      <c r="CN322" s="199"/>
      <c r="CO322" s="199"/>
      <c r="CP322" s="199"/>
      <c r="CQ322" s="193" t="str">
        <f t="shared" si="88"/>
        <v/>
      </c>
      <c r="CR322" s="199"/>
      <c r="CS322" s="199"/>
      <c r="CT322" s="199"/>
      <c r="CU322" s="199"/>
      <c r="CV322" s="199"/>
      <c r="CW322" s="199"/>
      <c r="CX322" s="193" t="str">
        <f t="shared" si="89"/>
        <v/>
      </c>
      <c r="CY322" s="199"/>
      <c r="CZ322" s="199"/>
      <c r="DA322" s="199"/>
      <c r="DB322" s="199"/>
      <c r="DC322" s="199"/>
      <c r="DD322" s="199"/>
      <c r="DE322" s="193" t="str">
        <f t="shared" si="90"/>
        <v/>
      </c>
      <c r="DF322" s="199"/>
      <c r="DG322" s="199"/>
      <c r="DH322" s="199"/>
      <c r="DI322" s="199"/>
      <c r="DJ322" s="199"/>
      <c r="DK322" s="199"/>
      <c r="DL322" s="193" t="str">
        <f t="shared" si="91"/>
        <v/>
      </c>
      <c r="DM322" s="199"/>
      <c r="DN322" s="199"/>
      <c r="DO322" s="199"/>
      <c r="DP322" s="199"/>
      <c r="DQ322" s="199"/>
      <c r="DR322" s="199"/>
      <c r="DS322" s="193" t="str">
        <f t="shared" si="92"/>
        <v/>
      </c>
      <c r="DT322" s="194" t="str">
        <f t="shared" si="93"/>
        <v/>
      </c>
      <c r="DU322" s="195" t="str">
        <f t="shared" si="94"/>
        <v/>
      </c>
      <c r="DV322" s="196" t="str">
        <f>IF(OR(C322="",E322=""),"",RANK(DT322,$DT$9:$DT$408)+COUNTIF(DT$9:DT322,DT322)-1)</f>
        <v/>
      </c>
      <c r="DW322" s="173"/>
    </row>
    <row r="323" spans="1:127" ht="20.100000000000001" customHeight="1">
      <c r="A323" s="173"/>
      <c r="B323" s="190" t="str">
        <f>BIODATA_SISWA!B324</f>
        <v/>
      </c>
      <c r="C323" s="191" t="str">
        <f>IF(BIODATA_SISWA!C324="","",BIODATA_SISWA!C324)</f>
        <v/>
      </c>
      <c r="D323" s="191" t="str">
        <f>IF(BIODATA_SISWA!L324="","",BIODATA_SISWA!L324)</f>
        <v/>
      </c>
      <c r="E323" s="199"/>
      <c r="F323" s="199"/>
      <c r="G323" s="199"/>
      <c r="H323" s="199"/>
      <c r="I323" s="199"/>
      <c r="J323" s="199"/>
      <c r="K323" s="193" t="str">
        <f t="shared" si="76"/>
        <v/>
      </c>
      <c r="L323" s="199"/>
      <c r="M323" s="199"/>
      <c r="N323" s="199"/>
      <c r="O323" s="199"/>
      <c r="P323" s="199"/>
      <c r="Q323" s="199"/>
      <c r="R323" s="193" t="str">
        <f t="shared" si="77"/>
        <v/>
      </c>
      <c r="S323" s="199"/>
      <c r="T323" s="199"/>
      <c r="U323" s="199"/>
      <c r="V323" s="199"/>
      <c r="W323" s="199"/>
      <c r="X323" s="199"/>
      <c r="Y323" s="193" t="str">
        <f t="shared" si="78"/>
        <v/>
      </c>
      <c r="Z323" s="199"/>
      <c r="AA323" s="199"/>
      <c r="AB323" s="199"/>
      <c r="AC323" s="199"/>
      <c r="AD323" s="199"/>
      <c r="AE323" s="199"/>
      <c r="AF323" s="193" t="str">
        <f t="shared" si="79"/>
        <v/>
      </c>
      <c r="AG323" s="199"/>
      <c r="AH323" s="199"/>
      <c r="AI323" s="199"/>
      <c r="AJ323" s="199"/>
      <c r="AK323" s="199"/>
      <c r="AL323" s="199"/>
      <c r="AM323" s="193" t="str">
        <f t="shared" si="80"/>
        <v/>
      </c>
      <c r="AN323" s="199"/>
      <c r="AO323" s="199"/>
      <c r="AP323" s="199"/>
      <c r="AQ323" s="199"/>
      <c r="AR323" s="199"/>
      <c r="AS323" s="199"/>
      <c r="AT323" s="193" t="str">
        <f t="shared" si="81"/>
        <v/>
      </c>
      <c r="AU323" s="199"/>
      <c r="AV323" s="199"/>
      <c r="AW323" s="199"/>
      <c r="AX323" s="199"/>
      <c r="AY323" s="199"/>
      <c r="AZ323" s="199"/>
      <c r="BA323" s="193" t="str">
        <f t="shared" si="82"/>
        <v/>
      </c>
      <c r="BB323" s="199"/>
      <c r="BC323" s="199"/>
      <c r="BD323" s="199"/>
      <c r="BE323" s="199"/>
      <c r="BF323" s="199"/>
      <c r="BG323" s="199"/>
      <c r="BH323" s="193" t="str">
        <f t="shared" si="83"/>
        <v/>
      </c>
      <c r="BI323" s="199"/>
      <c r="BJ323" s="199"/>
      <c r="BK323" s="199"/>
      <c r="BL323" s="199"/>
      <c r="BM323" s="199"/>
      <c r="BN323" s="199"/>
      <c r="BO323" s="193" t="str">
        <f t="shared" si="84"/>
        <v/>
      </c>
      <c r="BP323" s="199"/>
      <c r="BQ323" s="199"/>
      <c r="BR323" s="199"/>
      <c r="BS323" s="199"/>
      <c r="BT323" s="199"/>
      <c r="BU323" s="199"/>
      <c r="BV323" s="193" t="str">
        <f t="shared" si="85"/>
        <v/>
      </c>
      <c r="BW323" s="199"/>
      <c r="BX323" s="199"/>
      <c r="BY323" s="199"/>
      <c r="BZ323" s="199"/>
      <c r="CA323" s="199"/>
      <c r="CB323" s="199"/>
      <c r="CC323" s="193" t="str">
        <f t="shared" si="86"/>
        <v/>
      </c>
      <c r="CD323" s="199"/>
      <c r="CE323" s="199"/>
      <c r="CF323" s="199"/>
      <c r="CG323" s="199"/>
      <c r="CH323" s="199"/>
      <c r="CI323" s="199"/>
      <c r="CJ323" s="193" t="str">
        <f t="shared" si="87"/>
        <v/>
      </c>
      <c r="CK323" s="199"/>
      <c r="CL323" s="199"/>
      <c r="CM323" s="199"/>
      <c r="CN323" s="199"/>
      <c r="CO323" s="199"/>
      <c r="CP323" s="199"/>
      <c r="CQ323" s="193" t="str">
        <f t="shared" si="88"/>
        <v/>
      </c>
      <c r="CR323" s="199"/>
      <c r="CS323" s="199"/>
      <c r="CT323" s="199"/>
      <c r="CU323" s="199"/>
      <c r="CV323" s="199"/>
      <c r="CW323" s="199"/>
      <c r="CX323" s="193" t="str">
        <f t="shared" si="89"/>
        <v/>
      </c>
      <c r="CY323" s="199"/>
      <c r="CZ323" s="199"/>
      <c r="DA323" s="199"/>
      <c r="DB323" s="199"/>
      <c r="DC323" s="199"/>
      <c r="DD323" s="199"/>
      <c r="DE323" s="193" t="str">
        <f t="shared" si="90"/>
        <v/>
      </c>
      <c r="DF323" s="199"/>
      <c r="DG323" s="199"/>
      <c r="DH323" s="199"/>
      <c r="DI323" s="199"/>
      <c r="DJ323" s="199"/>
      <c r="DK323" s="199"/>
      <c r="DL323" s="193" t="str">
        <f t="shared" si="91"/>
        <v/>
      </c>
      <c r="DM323" s="199"/>
      <c r="DN323" s="199"/>
      <c r="DO323" s="199"/>
      <c r="DP323" s="199"/>
      <c r="DQ323" s="199"/>
      <c r="DR323" s="199"/>
      <c r="DS323" s="193" t="str">
        <f t="shared" si="92"/>
        <v/>
      </c>
      <c r="DT323" s="194" t="str">
        <f t="shared" si="93"/>
        <v/>
      </c>
      <c r="DU323" s="195" t="str">
        <f t="shared" si="94"/>
        <v/>
      </c>
      <c r="DV323" s="196" t="str">
        <f>IF(OR(C323="",E323=""),"",RANK(DT323,$DT$9:$DT$408)+COUNTIF(DT$9:DT323,DT323)-1)</f>
        <v/>
      </c>
      <c r="DW323" s="173"/>
    </row>
    <row r="324" spans="1:127" ht="20.100000000000001" customHeight="1">
      <c r="A324" s="173"/>
      <c r="B324" s="190" t="str">
        <f>BIODATA_SISWA!B325</f>
        <v/>
      </c>
      <c r="C324" s="191" t="str">
        <f>IF(BIODATA_SISWA!C325="","",BIODATA_SISWA!C325)</f>
        <v/>
      </c>
      <c r="D324" s="191" t="str">
        <f>IF(BIODATA_SISWA!L325="","",BIODATA_SISWA!L325)</f>
        <v/>
      </c>
      <c r="E324" s="199"/>
      <c r="F324" s="199"/>
      <c r="G324" s="199"/>
      <c r="H324" s="199"/>
      <c r="I324" s="199"/>
      <c r="J324" s="199"/>
      <c r="K324" s="193" t="str">
        <f t="shared" si="76"/>
        <v/>
      </c>
      <c r="L324" s="199"/>
      <c r="M324" s="199"/>
      <c r="N324" s="199"/>
      <c r="O324" s="199"/>
      <c r="P324" s="199"/>
      <c r="Q324" s="199"/>
      <c r="R324" s="193" t="str">
        <f t="shared" si="77"/>
        <v/>
      </c>
      <c r="S324" s="199"/>
      <c r="T324" s="199"/>
      <c r="U324" s="199"/>
      <c r="V324" s="199"/>
      <c r="W324" s="199"/>
      <c r="X324" s="199"/>
      <c r="Y324" s="193" t="str">
        <f t="shared" si="78"/>
        <v/>
      </c>
      <c r="Z324" s="199"/>
      <c r="AA324" s="199"/>
      <c r="AB324" s="199"/>
      <c r="AC324" s="199"/>
      <c r="AD324" s="199"/>
      <c r="AE324" s="199"/>
      <c r="AF324" s="193" t="str">
        <f t="shared" si="79"/>
        <v/>
      </c>
      <c r="AG324" s="199"/>
      <c r="AH324" s="199"/>
      <c r="AI324" s="199"/>
      <c r="AJ324" s="199"/>
      <c r="AK324" s="199"/>
      <c r="AL324" s="199"/>
      <c r="AM324" s="193" t="str">
        <f t="shared" si="80"/>
        <v/>
      </c>
      <c r="AN324" s="199"/>
      <c r="AO324" s="199"/>
      <c r="AP324" s="199"/>
      <c r="AQ324" s="199"/>
      <c r="AR324" s="199"/>
      <c r="AS324" s="199"/>
      <c r="AT324" s="193" t="str">
        <f t="shared" si="81"/>
        <v/>
      </c>
      <c r="AU324" s="199"/>
      <c r="AV324" s="199"/>
      <c r="AW324" s="199"/>
      <c r="AX324" s="199"/>
      <c r="AY324" s="199"/>
      <c r="AZ324" s="199"/>
      <c r="BA324" s="193" t="str">
        <f t="shared" si="82"/>
        <v/>
      </c>
      <c r="BB324" s="199"/>
      <c r="BC324" s="199"/>
      <c r="BD324" s="199"/>
      <c r="BE324" s="199"/>
      <c r="BF324" s="199"/>
      <c r="BG324" s="199"/>
      <c r="BH324" s="193" t="str">
        <f t="shared" si="83"/>
        <v/>
      </c>
      <c r="BI324" s="199"/>
      <c r="BJ324" s="199"/>
      <c r="BK324" s="199"/>
      <c r="BL324" s="199"/>
      <c r="BM324" s="199"/>
      <c r="BN324" s="199"/>
      <c r="BO324" s="193" t="str">
        <f t="shared" si="84"/>
        <v/>
      </c>
      <c r="BP324" s="199"/>
      <c r="BQ324" s="199"/>
      <c r="BR324" s="199"/>
      <c r="BS324" s="199"/>
      <c r="BT324" s="199"/>
      <c r="BU324" s="199"/>
      <c r="BV324" s="193" t="str">
        <f t="shared" si="85"/>
        <v/>
      </c>
      <c r="BW324" s="199"/>
      <c r="BX324" s="199"/>
      <c r="BY324" s="199"/>
      <c r="BZ324" s="199"/>
      <c r="CA324" s="199"/>
      <c r="CB324" s="199"/>
      <c r="CC324" s="193" t="str">
        <f t="shared" si="86"/>
        <v/>
      </c>
      <c r="CD324" s="199"/>
      <c r="CE324" s="199"/>
      <c r="CF324" s="199"/>
      <c r="CG324" s="199"/>
      <c r="CH324" s="199"/>
      <c r="CI324" s="199"/>
      <c r="CJ324" s="193" t="str">
        <f t="shared" si="87"/>
        <v/>
      </c>
      <c r="CK324" s="199"/>
      <c r="CL324" s="199"/>
      <c r="CM324" s="199"/>
      <c r="CN324" s="199"/>
      <c r="CO324" s="199"/>
      <c r="CP324" s="199"/>
      <c r="CQ324" s="193" t="str">
        <f t="shared" si="88"/>
        <v/>
      </c>
      <c r="CR324" s="199"/>
      <c r="CS324" s="199"/>
      <c r="CT324" s="199"/>
      <c r="CU324" s="199"/>
      <c r="CV324" s="199"/>
      <c r="CW324" s="199"/>
      <c r="CX324" s="193" t="str">
        <f t="shared" si="89"/>
        <v/>
      </c>
      <c r="CY324" s="199"/>
      <c r="CZ324" s="199"/>
      <c r="DA324" s="199"/>
      <c r="DB324" s="199"/>
      <c r="DC324" s="199"/>
      <c r="DD324" s="199"/>
      <c r="DE324" s="193" t="str">
        <f t="shared" si="90"/>
        <v/>
      </c>
      <c r="DF324" s="199"/>
      <c r="DG324" s="199"/>
      <c r="DH324" s="199"/>
      <c r="DI324" s="199"/>
      <c r="DJ324" s="199"/>
      <c r="DK324" s="199"/>
      <c r="DL324" s="193" t="str">
        <f t="shared" si="91"/>
        <v/>
      </c>
      <c r="DM324" s="199"/>
      <c r="DN324" s="199"/>
      <c r="DO324" s="199"/>
      <c r="DP324" s="199"/>
      <c r="DQ324" s="199"/>
      <c r="DR324" s="199"/>
      <c r="DS324" s="193" t="str">
        <f t="shared" si="92"/>
        <v/>
      </c>
      <c r="DT324" s="194" t="str">
        <f t="shared" si="93"/>
        <v/>
      </c>
      <c r="DU324" s="195" t="str">
        <f t="shared" si="94"/>
        <v/>
      </c>
      <c r="DV324" s="196" t="str">
        <f>IF(OR(C324="",E324=""),"",RANK(DT324,$DT$9:$DT$408)+COUNTIF(DT$9:DT324,DT324)-1)</f>
        <v/>
      </c>
      <c r="DW324" s="173"/>
    </row>
    <row r="325" spans="1:127" ht="20.100000000000001" customHeight="1">
      <c r="A325" s="173"/>
      <c r="B325" s="190" t="str">
        <f>BIODATA_SISWA!B326</f>
        <v/>
      </c>
      <c r="C325" s="191" t="str">
        <f>IF(BIODATA_SISWA!C326="","",BIODATA_SISWA!C326)</f>
        <v/>
      </c>
      <c r="D325" s="191" t="str">
        <f>IF(BIODATA_SISWA!L326="","",BIODATA_SISWA!L326)</f>
        <v/>
      </c>
      <c r="E325" s="199"/>
      <c r="F325" s="199"/>
      <c r="G325" s="199"/>
      <c r="H325" s="199"/>
      <c r="I325" s="199"/>
      <c r="J325" s="199"/>
      <c r="K325" s="193" t="str">
        <f t="shared" si="76"/>
        <v/>
      </c>
      <c r="L325" s="199"/>
      <c r="M325" s="199"/>
      <c r="N325" s="199"/>
      <c r="O325" s="199"/>
      <c r="P325" s="199"/>
      <c r="Q325" s="199"/>
      <c r="R325" s="193" t="str">
        <f t="shared" si="77"/>
        <v/>
      </c>
      <c r="S325" s="199"/>
      <c r="T325" s="199"/>
      <c r="U325" s="199"/>
      <c r="V325" s="199"/>
      <c r="W325" s="199"/>
      <c r="X325" s="199"/>
      <c r="Y325" s="193" t="str">
        <f t="shared" si="78"/>
        <v/>
      </c>
      <c r="Z325" s="199"/>
      <c r="AA325" s="199"/>
      <c r="AB325" s="199"/>
      <c r="AC325" s="199"/>
      <c r="AD325" s="199"/>
      <c r="AE325" s="199"/>
      <c r="AF325" s="193" t="str">
        <f t="shared" si="79"/>
        <v/>
      </c>
      <c r="AG325" s="199"/>
      <c r="AH325" s="199"/>
      <c r="AI325" s="199"/>
      <c r="AJ325" s="199"/>
      <c r="AK325" s="199"/>
      <c r="AL325" s="199"/>
      <c r="AM325" s="193" t="str">
        <f t="shared" si="80"/>
        <v/>
      </c>
      <c r="AN325" s="199"/>
      <c r="AO325" s="199"/>
      <c r="AP325" s="199"/>
      <c r="AQ325" s="199"/>
      <c r="AR325" s="199"/>
      <c r="AS325" s="199"/>
      <c r="AT325" s="193" t="str">
        <f t="shared" si="81"/>
        <v/>
      </c>
      <c r="AU325" s="199"/>
      <c r="AV325" s="199"/>
      <c r="AW325" s="199"/>
      <c r="AX325" s="199"/>
      <c r="AY325" s="199"/>
      <c r="AZ325" s="199"/>
      <c r="BA325" s="193" t="str">
        <f t="shared" si="82"/>
        <v/>
      </c>
      <c r="BB325" s="199"/>
      <c r="BC325" s="199"/>
      <c r="BD325" s="199"/>
      <c r="BE325" s="199"/>
      <c r="BF325" s="199"/>
      <c r="BG325" s="199"/>
      <c r="BH325" s="193" t="str">
        <f t="shared" si="83"/>
        <v/>
      </c>
      <c r="BI325" s="199"/>
      <c r="BJ325" s="199"/>
      <c r="BK325" s="199"/>
      <c r="BL325" s="199"/>
      <c r="BM325" s="199"/>
      <c r="BN325" s="199"/>
      <c r="BO325" s="193" t="str">
        <f t="shared" si="84"/>
        <v/>
      </c>
      <c r="BP325" s="199"/>
      <c r="BQ325" s="199"/>
      <c r="BR325" s="199"/>
      <c r="BS325" s="199"/>
      <c r="BT325" s="199"/>
      <c r="BU325" s="199"/>
      <c r="BV325" s="193" t="str">
        <f t="shared" si="85"/>
        <v/>
      </c>
      <c r="BW325" s="199"/>
      <c r="BX325" s="199"/>
      <c r="BY325" s="199"/>
      <c r="BZ325" s="199"/>
      <c r="CA325" s="199"/>
      <c r="CB325" s="199"/>
      <c r="CC325" s="193" t="str">
        <f t="shared" si="86"/>
        <v/>
      </c>
      <c r="CD325" s="199"/>
      <c r="CE325" s="199"/>
      <c r="CF325" s="199"/>
      <c r="CG325" s="199"/>
      <c r="CH325" s="199"/>
      <c r="CI325" s="199"/>
      <c r="CJ325" s="193" t="str">
        <f t="shared" si="87"/>
        <v/>
      </c>
      <c r="CK325" s="199"/>
      <c r="CL325" s="199"/>
      <c r="CM325" s="199"/>
      <c r="CN325" s="199"/>
      <c r="CO325" s="199"/>
      <c r="CP325" s="199"/>
      <c r="CQ325" s="193" t="str">
        <f t="shared" si="88"/>
        <v/>
      </c>
      <c r="CR325" s="199"/>
      <c r="CS325" s="199"/>
      <c r="CT325" s="199"/>
      <c r="CU325" s="199"/>
      <c r="CV325" s="199"/>
      <c r="CW325" s="199"/>
      <c r="CX325" s="193" t="str">
        <f t="shared" si="89"/>
        <v/>
      </c>
      <c r="CY325" s="199"/>
      <c r="CZ325" s="199"/>
      <c r="DA325" s="199"/>
      <c r="DB325" s="199"/>
      <c r="DC325" s="199"/>
      <c r="DD325" s="199"/>
      <c r="DE325" s="193" t="str">
        <f t="shared" si="90"/>
        <v/>
      </c>
      <c r="DF325" s="199"/>
      <c r="DG325" s="199"/>
      <c r="DH325" s="199"/>
      <c r="DI325" s="199"/>
      <c r="DJ325" s="199"/>
      <c r="DK325" s="199"/>
      <c r="DL325" s="193" t="str">
        <f t="shared" si="91"/>
        <v/>
      </c>
      <c r="DM325" s="199"/>
      <c r="DN325" s="199"/>
      <c r="DO325" s="199"/>
      <c r="DP325" s="199"/>
      <c r="DQ325" s="199"/>
      <c r="DR325" s="199"/>
      <c r="DS325" s="193" t="str">
        <f t="shared" si="92"/>
        <v/>
      </c>
      <c r="DT325" s="194" t="str">
        <f t="shared" si="93"/>
        <v/>
      </c>
      <c r="DU325" s="195" t="str">
        <f t="shared" si="94"/>
        <v/>
      </c>
      <c r="DV325" s="196" t="str">
        <f>IF(OR(C325="",E325=""),"",RANK(DT325,$DT$9:$DT$408)+COUNTIF(DT$9:DT325,DT325)-1)</f>
        <v/>
      </c>
      <c r="DW325" s="173"/>
    </row>
    <row r="326" spans="1:127" ht="20.100000000000001" customHeight="1">
      <c r="A326" s="173"/>
      <c r="B326" s="190" t="str">
        <f>BIODATA_SISWA!B327</f>
        <v/>
      </c>
      <c r="C326" s="191" t="str">
        <f>IF(BIODATA_SISWA!C327="","",BIODATA_SISWA!C327)</f>
        <v/>
      </c>
      <c r="D326" s="191" t="str">
        <f>IF(BIODATA_SISWA!L327="","",BIODATA_SISWA!L327)</f>
        <v/>
      </c>
      <c r="E326" s="199"/>
      <c r="F326" s="199"/>
      <c r="G326" s="199"/>
      <c r="H326" s="199"/>
      <c r="I326" s="199"/>
      <c r="J326" s="199"/>
      <c r="K326" s="193" t="str">
        <f t="shared" si="76"/>
        <v/>
      </c>
      <c r="L326" s="199"/>
      <c r="M326" s="199"/>
      <c r="N326" s="199"/>
      <c r="O326" s="199"/>
      <c r="P326" s="199"/>
      <c r="Q326" s="199"/>
      <c r="R326" s="193" t="str">
        <f t="shared" si="77"/>
        <v/>
      </c>
      <c r="S326" s="199"/>
      <c r="T326" s="199"/>
      <c r="U326" s="199"/>
      <c r="V326" s="199"/>
      <c r="W326" s="199"/>
      <c r="X326" s="199"/>
      <c r="Y326" s="193" t="str">
        <f t="shared" si="78"/>
        <v/>
      </c>
      <c r="Z326" s="199"/>
      <c r="AA326" s="199"/>
      <c r="AB326" s="199"/>
      <c r="AC326" s="199"/>
      <c r="AD326" s="199"/>
      <c r="AE326" s="199"/>
      <c r="AF326" s="193" t="str">
        <f t="shared" si="79"/>
        <v/>
      </c>
      <c r="AG326" s="199"/>
      <c r="AH326" s="199"/>
      <c r="AI326" s="199"/>
      <c r="AJ326" s="199"/>
      <c r="AK326" s="199"/>
      <c r="AL326" s="199"/>
      <c r="AM326" s="193" t="str">
        <f t="shared" si="80"/>
        <v/>
      </c>
      <c r="AN326" s="199"/>
      <c r="AO326" s="199"/>
      <c r="AP326" s="199"/>
      <c r="AQ326" s="199"/>
      <c r="AR326" s="199"/>
      <c r="AS326" s="199"/>
      <c r="AT326" s="193" t="str">
        <f t="shared" si="81"/>
        <v/>
      </c>
      <c r="AU326" s="199"/>
      <c r="AV326" s="199"/>
      <c r="AW326" s="199"/>
      <c r="AX326" s="199"/>
      <c r="AY326" s="199"/>
      <c r="AZ326" s="199"/>
      <c r="BA326" s="193" t="str">
        <f t="shared" si="82"/>
        <v/>
      </c>
      <c r="BB326" s="199"/>
      <c r="BC326" s="199"/>
      <c r="BD326" s="199"/>
      <c r="BE326" s="199"/>
      <c r="BF326" s="199"/>
      <c r="BG326" s="199"/>
      <c r="BH326" s="193" t="str">
        <f t="shared" si="83"/>
        <v/>
      </c>
      <c r="BI326" s="199"/>
      <c r="BJ326" s="199"/>
      <c r="BK326" s="199"/>
      <c r="BL326" s="199"/>
      <c r="BM326" s="199"/>
      <c r="BN326" s="199"/>
      <c r="BO326" s="193" t="str">
        <f t="shared" si="84"/>
        <v/>
      </c>
      <c r="BP326" s="199"/>
      <c r="BQ326" s="199"/>
      <c r="BR326" s="199"/>
      <c r="BS326" s="199"/>
      <c r="BT326" s="199"/>
      <c r="BU326" s="199"/>
      <c r="BV326" s="193" t="str">
        <f t="shared" si="85"/>
        <v/>
      </c>
      <c r="BW326" s="199"/>
      <c r="BX326" s="199"/>
      <c r="BY326" s="199"/>
      <c r="BZ326" s="199"/>
      <c r="CA326" s="199"/>
      <c r="CB326" s="199"/>
      <c r="CC326" s="193" t="str">
        <f t="shared" si="86"/>
        <v/>
      </c>
      <c r="CD326" s="199"/>
      <c r="CE326" s="199"/>
      <c r="CF326" s="199"/>
      <c r="CG326" s="199"/>
      <c r="CH326" s="199"/>
      <c r="CI326" s="199"/>
      <c r="CJ326" s="193" t="str">
        <f t="shared" si="87"/>
        <v/>
      </c>
      <c r="CK326" s="199"/>
      <c r="CL326" s="199"/>
      <c r="CM326" s="199"/>
      <c r="CN326" s="199"/>
      <c r="CO326" s="199"/>
      <c r="CP326" s="199"/>
      <c r="CQ326" s="193" t="str">
        <f t="shared" si="88"/>
        <v/>
      </c>
      <c r="CR326" s="199"/>
      <c r="CS326" s="199"/>
      <c r="CT326" s="199"/>
      <c r="CU326" s="199"/>
      <c r="CV326" s="199"/>
      <c r="CW326" s="199"/>
      <c r="CX326" s="193" t="str">
        <f t="shared" si="89"/>
        <v/>
      </c>
      <c r="CY326" s="199"/>
      <c r="CZ326" s="199"/>
      <c r="DA326" s="199"/>
      <c r="DB326" s="199"/>
      <c r="DC326" s="199"/>
      <c r="DD326" s="199"/>
      <c r="DE326" s="193" t="str">
        <f t="shared" si="90"/>
        <v/>
      </c>
      <c r="DF326" s="199"/>
      <c r="DG326" s="199"/>
      <c r="DH326" s="199"/>
      <c r="DI326" s="199"/>
      <c r="DJ326" s="199"/>
      <c r="DK326" s="199"/>
      <c r="DL326" s="193" t="str">
        <f t="shared" si="91"/>
        <v/>
      </c>
      <c r="DM326" s="199"/>
      <c r="DN326" s="199"/>
      <c r="DO326" s="199"/>
      <c r="DP326" s="199"/>
      <c r="DQ326" s="199"/>
      <c r="DR326" s="199"/>
      <c r="DS326" s="193" t="str">
        <f t="shared" si="92"/>
        <v/>
      </c>
      <c r="DT326" s="194" t="str">
        <f t="shared" si="93"/>
        <v/>
      </c>
      <c r="DU326" s="195" t="str">
        <f t="shared" si="94"/>
        <v/>
      </c>
      <c r="DV326" s="196" t="str">
        <f>IF(OR(C326="",E326=""),"",RANK(DT326,$DT$9:$DT$408)+COUNTIF(DT$9:DT326,DT326)-1)</f>
        <v/>
      </c>
      <c r="DW326" s="173"/>
    </row>
    <row r="327" spans="1:127" ht="20.100000000000001" customHeight="1">
      <c r="A327" s="173"/>
      <c r="B327" s="190" t="str">
        <f>BIODATA_SISWA!B328</f>
        <v/>
      </c>
      <c r="C327" s="191" t="str">
        <f>IF(BIODATA_SISWA!C328="","",BIODATA_SISWA!C328)</f>
        <v/>
      </c>
      <c r="D327" s="191" t="str">
        <f>IF(BIODATA_SISWA!L328="","",BIODATA_SISWA!L328)</f>
        <v/>
      </c>
      <c r="E327" s="199"/>
      <c r="F327" s="199"/>
      <c r="G327" s="199"/>
      <c r="H327" s="199"/>
      <c r="I327" s="199"/>
      <c r="J327" s="199"/>
      <c r="K327" s="193" t="str">
        <f t="shared" si="76"/>
        <v/>
      </c>
      <c r="L327" s="199"/>
      <c r="M327" s="199"/>
      <c r="N327" s="199"/>
      <c r="O327" s="199"/>
      <c r="P327" s="199"/>
      <c r="Q327" s="199"/>
      <c r="R327" s="193" t="str">
        <f t="shared" si="77"/>
        <v/>
      </c>
      <c r="S327" s="199"/>
      <c r="T327" s="199"/>
      <c r="U327" s="199"/>
      <c r="V327" s="199"/>
      <c r="W327" s="199"/>
      <c r="X327" s="199"/>
      <c r="Y327" s="193" t="str">
        <f t="shared" si="78"/>
        <v/>
      </c>
      <c r="Z327" s="199"/>
      <c r="AA327" s="199"/>
      <c r="AB327" s="199"/>
      <c r="AC327" s="199"/>
      <c r="AD327" s="199"/>
      <c r="AE327" s="199"/>
      <c r="AF327" s="193" t="str">
        <f t="shared" si="79"/>
        <v/>
      </c>
      <c r="AG327" s="199"/>
      <c r="AH327" s="199"/>
      <c r="AI327" s="199"/>
      <c r="AJ327" s="199"/>
      <c r="AK327" s="199"/>
      <c r="AL327" s="199"/>
      <c r="AM327" s="193" t="str">
        <f t="shared" si="80"/>
        <v/>
      </c>
      <c r="AN327" s="199"/>
      <c r="AO327" s="199"/>
      <c r="AP327" s="199"/>
      <c r="AQ327" s="199"/>
      <c r="AR327" s="199"/>
      <c r="AS327" s="199"/>
      <c r="AT327" s="193" t="str">
        <f t="shared" si="81"/>
        <v/>
      </c>
      <c r="AU327" s="199"/>
      <c r="AV327" s="199"/>
      <c r="AW327" s="199"/>
      <c r="AX327" s="199"/>
      <c r="AY327" s="199"/>
      <c r="AZ327" s="199"/>
      <c r="BA327" s="193" t="str">
        <f t="shared" si="82"/>
        <v/>
      </c>
      <c r="BB327" s="199"/>
      <c r="BC327" s="199"/>
      <c r="BD327" s="199"/>
      <c r="BE327" s="199"/>
      <c r="BF327" s="199"/>
      <c r="BG327" s="199"/>
      <c r="BH327" s="193" t="str">
        <f t="shared" si="83"/>
        <v/>
      </c>
      <c r="BI327" s="199"/>
      <c r="BJ327" s="199"/>
      <c r="BK327" s="199"/>
      <c r="BL327" s="199"/>
      <c r="BM327" s="199"/>
      <c r="BN327" s="199"/>
      <c r="BO327" s="193" t="str">
        <f t="shared" si="84"/>
        <v/>
      </c>
      <c r="BP327" s="199"/>
      <c r="BQ327" s="199"/>
      <c r="BR327" s="199"/>
      <c r="BS327" s="199"/>
      <c r="BT327" s="199"/>
      <c r="BU327" s="199"/>
      <c r="BV327" s="193" t="str">
        <f t="shared" si="85"/>
        <v/>
      </c>
      <c r="BW327" s="199"/>
      <c r="BX327" s="199"/>
      <c r="BY327" s="199"/>
      <c r="BZ327" s="199"/>
      <c r="CA327" s="199"/>
      <c r="CB327" s="199"/>
      <c r="CC327" s="193" t="str">
        <f t="shared" si="86"/>
        <v/>
      </c>
      <c r="CD327" s="199"/>
      <c r="CE327" s="199"/>
      <c r="CF327" s="199"/>
      <c r="CG327" s="199"/>
      <c r="CH327" s="199"/>
      <c r="CI327" s="199"/>
      <c r="CJ327" s="193" t="str">
        <f t="shared" si="87"/>
        <v/>
      </c>
      <c r="CK327" s="199"/>
      <c r="CL327" s="199"/>
      <c r="CM327" s="199"/>
      <c r="CN327" s="199"/>
      <c r="CO327" s="199"/>
      <c r="CP327" s="199"/>
      <c r="CQ327" s="193" t="str">
        <f t="shared" si="88"/>
        <v/>
      </c>
      <c r="CR327" s="199"/>
      <c r="CS327" s="199"/>
      <c r="CT327" s="199"/>
      <c r="CU327" s="199"/>
      <c r="CV327" s="199"/>
      <c r="CW327" s="199"/>
      <c r="CX327" s="193" t="str">
        <f t="shared" si="89"/>
        <v/>
      </c>
      <c r="CY327" s="199"/>
      <c r="CZ327" s="199"/>
      <c r="DA327" s="199"/>
      <c r="DB327" s="199"/>
      <c r="DC327" s="199"/>
      <c r="DD327" s="199"/>
      <c r="DE327" s="193" t="str">
        <f t="shared" si="90"/>
        <v/>
      </c>
      <c r="DF327" s="199"/>
      <c r="DG327" s="199"/>
      <c r="DH327" s="199"/>
      <c r="DI327" s="199"/>
      <c r="DJ327" s="199"/>
      <c r="DK327" s="199"/>
      <c r="DL327" s="193" t="str">
        <f t="shared" si="91"/>
        <v/>
      </c>
      <c r="DM327" s="199"/>
      <c r="DN327" s="199"/>
      <c r="DO327" s="199"/>
      <c r="DP327" s="199"/>
      <c r="DQ327" s="199"/>
      <c r="DR327" s="199"/>
      <c r="DS327" s="193" t="str">
        <f t="shared" si="92"/>
        <v/>
      </c>
      <c r="DT327" s="194" t="str">
        <f t="shared" si="93"/>
        <v/>
      </c>
      <c r="DU327" s="195" t="str">
        <f t="shared" si="94"/>
        <v/>
      </c>
      <c r="DV327" s="196" t="str">
        <f>IF(OR(C327="",E327=""),"",RANK(DT327,$DT$9:$DT$408)+COUNTIF(DT$9:DT327,DT327)-1)</f>
        <v/>
      </c>
      <c r="DW327" s="173"/>
    </row>
    <row r="328" spans="1:127" ht="20.100000000000001" customHeight="1">
      <c r="A328" s="173"/>
      <c r="B328" s="190" t="str">
        <f>BIODATA_SISWA!B329</f>
        <v/>
      </c>
      <c r="C328" s="191" t="str">
        <f>IF(BIODATA_SISWA!C329="","",BIODATA_SISWA!C329)</f>
        <v/>
      </c>
      <c r="D328" s="191" t="str">
        <f>IF(BIODATA_SISWA!L329="","",BIODATA_SISWA!L329)</f>
        <v/>
      </c>
      <c r="E328" s="199"/>
      <c r="F328" s="199"/>
      <c r="G328" s="199"/>
      <c r="H328" s="199"/>
      <c r="I328" s="199"/>
      <c r="J328" s="199"/>
      <c r="K328" s="193" t="str">
        <f t="shared" si="76"/>
        <v/>
      </c>
      <c r="L328" s="199"/>
      <c r="M328" s="199"/>
      <c r="N328" s="199"/>
      <c r="O328" s="199"/>
      <c r="P328" s="199"/>
      <c r="Q328" s="199"/>
      <c r="R328" s="193" t="str">
        <f t="shared" si="77"/>
        <v/>
      </c>
      <c r="S328" s="199"/>
      <c r="T328" s="199"/>
      <c r="U328" s="199"/>
      <c r="V328" s="199"/>
      <c r="W328" s="199"/>
      <c r="X328" s="199"/>
      <c r="Y328" s="193" t="str">
        <f t="shared" si="78"/>
        <v/>
      </c>
      <c r="Z328" s="199"/>
      <c r="AA328" s="199"/>
      <c r="AB328" s="199"/>
      <c r="AC328" s="199"/>
      <c r="AD328" s="199"/>
      <c r="AE328" s="199"/>
      <c r="AF328" s="193" t="str">
        <f t="shared" si="79"/>
        <v/>
      </c>
      <c r="AG328" s="199"/>
      <c r="AH328" s="199"/>
      <c r="AI328" s="199"/>
      <c r="AJ328" s="199"/>
      <c r="AK328" s="199"/>
      <c r="AL328" s="199"/>
      <c r="AM328" s="193" t="str">
        <f t="shared" si="80"/>
        <v/>
      </c>
      <c r="AN328" s="199"/>
      <c r="AO328" s="199"/>
      <c r="AP328" s="199"/>
      <c r="AQ328" s="199"/>
      <c r="AR328" s="199"/>
      <c r="AS328" s="199"/>
      <c r="AT328" s="193" t="str">
        <f t="shared" si="81"/>
        <v/>
      </c>
      <c r="AU328" s="199"/>
      <c r="AV328" s="199"/>
      <c r="AW328" s="199"/>
      <c r="AX328" s="199"/>
      <c r="AY328" s="199"/>
      <c r="AZ328" s="199"/>
      <c r="BA328" s="193" t="str">
        <f t="shared" si="82"/>
        <v/>
      </c>
      <c r="BB328" s="199"/>
      <c r="BC328" s="199"/>
      <c r="BD328" s="199"/>
      <c r="BE328" s="199"/>
      <c r="BF328" s="199"/>
      <c r="BG328" s="199"/>
      <c r="BH328" s="193" t="str">
        <f t="shared" si="83"/>
        <v/>
      </c>
      <c r="BI328" s="199"/>
      <c r="BJ328" s="199"/>
      <c r="BK328" s="199"/>
      <c r="BL328" s="199"/>
      <c r="BM328" s="199"/>
      <c r="BN328" s="199"/>
      <c r="BO328" s="193" t="str">
        <f t="shared" si="84"/>
        <v/>
      </c>
      <c r="BP328" s="199"/>
      <c r="BQ328" s="199"/>
      <c r="BR328" s="199"/>
      <c r="BS328" s="199"/>
      <c r="BT328" s="199"/>
      <c r="BU328" s="199"/>
      <c r="BV328" s="193" t="str">
        <f t="shared" si="85"/>
        <v/>
      </c>
      <c r="BW328" s="199"/>
      <c r="BX328" s="199"/>
      <c r="BY328" s="199"/>
      <c r="BZ328" s="199"/>
      <c r="CA328" s="199"/>
      <c r="CB328" s="199"/>
      <c r="CC328" s="193" t="str">
        <f t="shared" si="86"/>
        <v/>
      </c>
      <c r="CD328" s="199"/>
      <c r="CE328" s="199"/>
      <c r="CF328" s="199"/>
      <c r="CG328" s="199"/>
      <c r="CH328" s="199"/>
      <c r="CI328" s="199"/>
      <c r="CJ328" s="193" t="str">
        <f t="shared" si="87"/>
        <v/>
      </c>
      <c r="CK328" s="199"/>
      <c r="CL328" s="199"/>
      <c r="CM328" s="199"/>
      <c r="CN328" s="199"/>
      <c r="CO328" s="199"/>
      <c r="CP328" s="199"/>
      <c r="CQ328" s="193" t="str">
        <f t="shared" si="88"/>
        <v/>
      </c>
      <c r="CR328" s="199"/>
      <c r="CS328" s="199"/>
      <c r="CT328" s="199"/>
      <c r="CU328" s="199"/>
      <c r="CV328" s="199"/>
      <c r="CW328" s="199"/>
      <c r="CX328" s="193" t="str">
        <f t="shared" si="89"/>
        <v/>
      </c>
      <c r="CY328" s="199"/>
      <c r="CZ328" s="199"/>
      <c r="DA328" s="199"/>
      <c r="DB328" s="199"/>
      <c r="DC328" s="199"/>
      <c r="DD328" s="199"/>
      <c r="DE328" s="193" t="str">
        <f t="shared" si="90"/>
        <v/>
      </c>
      <c r="DF328" s="199"/>
      <c r="DG328" s="199"/>
      <c r="DH328" s="199"/>
      <c r="DI328" s="199"/>
      <c r="DJ328" s="199"/>
      <c r="DK328" s="199"/>
      <c r="DL328" s="193" t="str">
        <f t="shared" si="91"/>
        <v/>
      </c>
      <c r="DM328" s="199"/>
      <c r="DN328" s="199"/>
      <c r="DO328" s="199"/>
      <c r="DP328" s="199"/>
      <c r="DQ328" s="199"/>
      <c r="DR328" s="199"/>
      <c r="DS328" s="193" t="str">
        <f t="shared" si="92"/>
        <v/>
      </c>
      <c r="DT328" s="194" t="str">
        <f t="shared" si="93"/>
        <v/>
      </c>
      <c r="DU328" s="195" t="str">
        <f t="shared" si="94"/>
        <v/>
      </c>
      <c r="DV328" s="196" t="str">
        <f>IF(OR(C328="",E328=""),"",RANK(DT328,$DT$9:$DT$408)+COUNTIF(DT$9:DT328,DT328)-1)</f>
        <v/>
      </c>
      <c r="DW328" s="173"/>
    </row>
    <row r="329" spans="1:127" ht="20.100000000000001" customHeight="1">
      <c r="A329" s="173"/>
      <c r="B329" s="190" t="str">
        <f>BIODATA_SISWA!B330</f>
        <v/>
      </c>
      <c r="C329" s="191" t="str">
        <f>IF(BIODATA_SISWA!C330="","",BIODATA_SISWA!C330)</f>
        <v/>
      </c>
      <c r="D329" s="191" t="str">
        <f>IF(BIODATA_SISWA!L330="","",BIODATA_SISWA!L330)</f>
        <v/>
      </c>
      <c r="E329" s="199"/>
      <c r="F329" s="199"/>
      <c r="G329" s="199"/>
      <c r="H329" s="199"/>
      <c r="I329" s="199"/>
      <c r="J329" s="199"/>
      <c r="K329" s="193" t="str">
        <f t="shared" si="76"/>
        <v/>
      </c>
      <c r="L329" s="199"/>
      <c r="M329" s="199"/>
      <c r="N329" s="199"/>
      <c r="O329" s="199"/>
      <c r="P329" s="199"/>
      <c r="Q329" s="199"/>
      <c r="R329" s="193" t="str">
        <f t="shared" si="77"/>
        <v/>
      </c>
      <c r="S329" s="199"/>
      <c r="T329" s="199"/>
      <c r="U329" s="199"/>
      <c r="V329" s="199"/>
      <c r="W329" s="199"/>
      <c r="X329" s="199"/>
      <c r="Y329" s="193" t="str">
        <f t="shared" si="78"/>
        <v/>
      </c>
      <c r="Z329" s="199"/>
      <c r="AA329" s="199"/>
      <c r="AB329" s="199"/>
      <c r="AC329" s="199"/>
      <c r="AD329" s="199"/>
      <c r="AE329" s="199"/>
      <c r="AF329" s="193" t="str">
        <f t="shared" si="79"/>
        <v/>
      </c>
      <c r="AG329" s="199"/>
      <c r="AH329" s="199"/>
      <c r="AI329" s="199"/>
      <c r="AJ329" s="199"/>
      <c r="AK329" s="199"/>
      <c r="AL329" s="199"/>
      <c r="AM329" s="193" t="str">
        <f t="shared" si="80"/>
        <v/>
      </c>
      <c r="AN329" s="199"/>
      <c r="AO329" s="199"/>
      <c r="AP329" s="199"/>
      <c r="AQ329" s="199"/>
      <c r="AR329" s="199"/>
      <c r="AS329" s="199"/>
      <c r="AT329" s="193" t="str">
        <f t="shared" si="81"/>
        <v/>
      </c>
      <c r="AU329" s="199"/>
      <c r="AV329" s="199"/>
      <c r="AW329" s="199"/>
      <c r="AX329" s="199"/>
      <c r="AY329" s="199"/>
      <c r="AZ329" s="199"/>
      <c r="BA329" s="193" t="str">
        <f t="shared" si="82"/>
        <v/>
      </c>
      <c r="BB329" s="199"/>
      <c r="BC329" s="199"/>
      <c r="BD329" s="199"/>
      <c r="BE329" s="199"/>
      <c r="BF329" s="199"/>
      <c r="BG329" s="199"/>
      <c r="BH329" s="193" t="str">
        <f t="shared" si="83"/>
        <v/>
      </c>
      <c r="BI329" s="199"/>
      <c r="BJ329" s="199"/>
      <c r="BK329" s="199"/>
      <c r="BL329" s="199"/>
      <c r="BM329" s="199"/>
      <c r="BN329" s="199"/>
      <c r="BO329" s="193" t="str">
        <f t="shared" si="84"/>
        <v/>
      </c>
      <c r="BP329" s="199"/>
      <c r="BQ329" s="199"/>
      <c r="BR329" s="199"/>
      <c r="BS329" s="199"/>
      <c r="BT329" s="199"/>
      <c r="BU329" s="199"/>
      <c r="BV329" s="193" t="str">
        <f t="shared" si="85"/>
        <v/>
      </c>
      <c r="BW329" s="199"/>
      <c r="BX329" s="199"/>
      <c r="BY329" s="199"/>
      <c r="BZ329" s="199"/>
      <c r="CA329" s="199"/>
      <c r="CB329" s="199"/>
      <c r="CC329" s="193" t="str">
        <f t="shared" si="86"/>
        <v/>
      </c>
      <c r="CD329" s="199"/>
      <c r="CE329" s="199"/>
      <c r="CF329" s="199"/>
      <c r="CG329" s="199"/>
      <c r="CH329" s="199"/>
      <c r="CI329" s="199"/>
      <c r="CJ329" s="193" t="str">
        <f t="shared" si="87"/>
        <v/>
      </c>
      <c r="CK329" s="199"/>
      <c r="CL329" s="199"/>
      <c r="CM329" s="199"/>
      <c r="CN329" s="199"/>
      <c r="CO329" s="199"/>
      <c r="CP329" s="199"/>
      <c r="CQ329" s="193" t="str">
        <f t="shared" si="88"/>
        <v/>
      </c>
      <c r="CR329" s="199"/>
      <c r="CS329" s="199"/>
      <c r="CT329" s="199"/>
      <c r="CU329" s="199"/>
      <c r="CV329" s="199"/>
      <c r="CW329" s="199"/>
      <c r="CX329" s="193" t="str">
        <f t="shared" si="89"/>
        <v/>
      </c>
      <c r="CY329" s="199"/>
      <c r="CZ329" s="199"/>
      <c r="DA329" s="199"/>
      <c r="DB329" s="199"/>
      <c r="DC329" s="199"/>
      <c r="DD329" s="199"/>
      <c r="DE329" s="193" t="str">
        <f t="shared" si="90"/>
        <v/>
      </c>
      <c r="DF329" s="199"/>
      <c r="DG329" s="199"/>
      <c r="DH329" s="199"/>
      <c r="DI329" s="199"/>
      <c r="DJ329" s="199"/>
      <c r="DK329" s="199"/>
      <c r="DL329" s="193" t="str">
        <f t="shared" si="91"/>
        <v/>
      </c>
      <c r="DM329" s="199"/>
      <c r="DN329" s="199"/>
      <c r="DO329" s="199"/>
      <c r="DP329" s="199"/>
      <c r="DQ329" s="199"/>
      <c r="DR329" s="199"/>
      <c r="DS329" s="193" t="str">
        <f t="shared" si="92"/>
        <v/>
      </c>
      <c r="DT329" s="194" t="str">
        <f t="shared" si="93"/>
        <v/>
      </c>
      <c r="DU329" s="195" t="str">
        <f t="shared" si="94"/>
        <v/>
      </c>
      <c r="DV329" s="196" t="str">
        <f>IF(OR(C329="",E329=""),"",RANK(DT329,$DT$9:$DT$408)+COUNTIF(DT$9:DT329,DT329)-1)</f>
        <v/>
      </c>
      <c r="DW329" s="173"/>
    </row>
    <row r="330" spans="1:127" ht="20.100000000000001" customHeight="1">
      <c r="A330" s="173"/>
      <c r="B330" s="190" t="str">
        <f>BIODATA_SISWA!B331</f>
        <v/>
      </c>
      <c r="C330" s="191" t="str">
        <f>IF(BIODATA_SISWA!C331="","",BIODATA_SISWA!C331)</f>
        <v/>
      </c>
      <c r="D330" s="191" t="str">
        <f>IF(BIODATA_SISWA!L331="","",BIODATA_SISWA!L331)</f>
        <v/>
      </c>
      <c r="E330" s="199"/>
      <c r="F330" s="199"/>
      <c r="G330" s="199"/>
      <c r="H330" s="199"/>
      <c r="I330" s="199"/>
      <c r="J330" s="199"/>
      <c r="K330" s="193" t="str">
        <f t="shared" ref="K330:K393" si="95">IFERROR(AVERAGE(E330:J330),"")</f>
        <v/>
      </c>
      <c r="L330" s="199"/>
      <c r="M330" s="199"/>
      <c r="N330" s="199"/>
      <c r="O330" s="199"/>
      <c r="P330" s="199"/>
      <c r="Q330" s="199"/>
      <c r="R330" s="193" t="str">
        <f t="shared" ref="R330:R393" si="96">IFERROR(AVERAGE(L330:Q330),"")</f>
        <v/>
      </c>
      <c r="S330" s="199"/>
      <c r="T330" s="199"/>
      <c r="U330" s="199"/>
      <c r="V330" s="199"/>
      <c r="W330" s="199"/>
      <c r="X330" s="199"/>
      <c r="Y330" s="193" t="str">
        <f t="shared" ref="Y330:Y393" si="97">IFERROR(AVERAGE(S330:X330),"")</f>
        <v/>
      </c>
      <c r="Z330" s="199"/>
      <c r="AA330" s="199"/>
      <c r="AB330" s="199"/>
      <c r="AC330" s="199"/>
      <c r="AD330" s="199"/>
      <c r="AE330" s="199"/>
      <c r="AF330" s="193" t="str">
        <f t="shared" ref="AF330:AF393" si="98">IFERROR(AVERAGE(Z330:AE330),"")</f>
        <v/>
      </c>
      <c r="AG330" s="199"/>
      <c r="AH330" s="199"/>
      <c r="AI330" s="199"/>
      <c r="AJ330" s="199"/>
      <c r="AK330" s="199"/>
      <c r="AL330" s="199"/>
      <c r="AM330" s="193" t="str">
        <f t="shared" ref="AM330:AM393" si="99">IFERROR(AVERAGE(AG330:AL330),"")</f>
        <v/>
      </c>
      <c r="AN330" s="199"/>
      <c r="AO330" s="199"/>
      <c r="AP330" s="199"/>
      <c r="AQ330" s="199"/>
      <c r="AR330" s="199"/>
      <c r="AS330" s="199"/>
      <c r="AT330" s="193" t="str">
        <f t="shared" ref="AT330:AT393" si="100">IFERROR(AVERAGE(AN330:AS330),"")</f>
        <v/>
      </c>
      <c r="AU330" s="199"/>
      <c r="AV330" s="199"/>
      <c r="AW330" s="199"/>
      <c r="AX330" s="199"/>
      <c r="AY330" s="199"/>
      <c r="AZ330" s="199"/>
      <c r="BA330" s="193" t="str">
        <f t="shared" ref="BA330:BA393" si="101">IFERROR(AVERAGE(AU330:AZ330),"")</f>
        <v/>
      </c>
      <c r="BB330" s="199"/>
      <c r="BC330" s="199"/>
      <c r="BD330" s="199"/>
      <c r="BE330" s="199"/>
      <c r="BF330" s="199"/>
      <c r="BG330" s="199"/>
      <c r="BH330" s="193" t="str">
        <f t="shared" ref="BH330:BH393" si="102">IFERROR(AVERAGE(BB330:BG330),"")</f>
        <v/>
      </c>
      <c r="BI330" s="199"/>
      <c r="BJ330" s="199"/>
      <c r="BK330" s="199"/>
      <c r="BL330" s="199"/>
      <c r="BM330" s="199"/>
      <c r="BN330" s="199"/>
      <c r="BO330" s="193" t="str">
        <f t="shared" ref="BO330:BO393" si="103">IFERROR(AVERAGE(BI330:BN330),"")</f>
        <v/>
      </c>
      <c r="BP330" s="199"/>
      <c r="BQ330" s="199"/>
      <c r="BR330" s="199"/>
      <c r="BS330" s="199"/>
      <c r="BT330" s="199"/>
      <c r="BU330" s="199"/>
      <c r="BV330" s="193" t="str">
        <f t="shared" ref="BV330:BV393" si="104">IFERROR(AVERAGE(BP330:BU330),"")</f>
        <v/>
      </c>
      <c r="BW330" s="199"/>
      <c r="BX330" s="199"/>
      <c r="BY330" s="199"/>
      <c r="BZ330" s="199"/>
      <c r="CA330" s="199"/>
      <c r="CB330" s="199"/>
      <c r="CC330" s="193" t="str">
        <f t="shared" ref="CC330:CC393" si="105">IFERROR(AVERAGE(BW330:CB330),"")</f>
        <v/>
      </c>
      <c r="CD330" s="199"/>
      <c r="CE330" s="199"/>
      <c r="CF330" s="199"/>
      <c r="CG330" s="199"/>
      <c r="CH330" s="199"/>
      <c r="CI330" s="199"/>
      <c r="CJ330" s="193" t="str">
        <f t="shared" ref="CJ330:CJ393" si="106">IFERROR(AVERAGE(CD330:CI330),"")</f>
        <v/>
      </c>
      <c r="CK330" s="199"/>
      <c r="CL330" s="199"/>
      <c r="CM330" s="199"/>
      <c r="CN330" s="199"/>
      <c r="CO330" s="199"/>
      <c r="CP330" s="199"/>
      <c r="CQ330" s="193" t="str">
        <f t="shared" ref="CQ330:CQ393" si="107">IFERROR(AVERAGE(CK330:CP330),"")</f>
        <v/>
      </c>
      <c r="CR330" s="199"/>
      <c r="CS330" s="199"/>
      <c r="CT330" s="199"/>
      <c r="CU330" s="199"/>
      <c r="CV330" s="199"/>
      <c r="CW330" s="199"/>
      <c r="CX330" s="193" t="str">
        <f t="shared" ref="CX330:CX393" si="108">IFERROR(AVERAGE(CR330:CW330),"")</f>
        <v/>
      </c>
      <c r="CY330" s="199"/>
      <c r="CZ330" s="199"/>
      <c r="DA330" s="199"/>
      <c r="DB330" s="199"/>
      <c r="DC330" s="199"/>
      <c r="DD330" s="199"/>
      <c r="DE330" s="193" t="str">
        <f t="shared" ref="DE330:DE393" si="109">IFERROR(AVERAGE(CY330:DD330),"")</f>
        <v/>
      </c>
      <c r="DF330" s="199"/>
      <c r="DG330" s="199"/>
      <c r="DH330" s="199"/>
      <c r="DI330" s="199"/>
      <c r="DJ330" s="199"/>
      <c r="DK330" s="199"/>
      <c r="DL330" s="193" t="str">
        <f t="shared" ref="DL330:DL393" si="110">IFERROR(AVERAGE(DF330:DK330),"")</f>
        <v/>
      </c>
      <c r="DM330" s="199"/>
      <c r="DN330" s="199"/>
      <c r="DO330" s="199"/>
      <c r="DP330" s="199"/>
      <c r="DQ330" s="199"/>
      <c r="DR330" s="199"/>
      <c r="DS330" s="193" t="str">
        <f t="shared" ref="DS330:DS393" si="111">IFERROR(AVERAGE(DM330:DR330),"")</f>
        <v/>
      </c>
      <c r="DT330" s="194" t="str">
        <f t="shared" ref="DT330:DT393" si="112">IF(OR(C330="",E330=""),"",SUM(E330:J330,L330:Q330,S330:X330,Z330:AE330,AG330:AL330,AN330:AS330,AU330:AZ330,BB330:BG330,BI330:BN330,BP330:BU330,BW330:CB330,CD330:CI330,CK330:CP330,CR330:CW330,CY330:DD330,DF330:DK330,DM330:DR330))</f>
        <v/>
      </c>
      <c r="DU330" s="195" t="str">
        <f t="shared" ref="DU330:DU393" si="113">IF(OR(C330="",E330=""),"",AVERAGE(E330:J330,L330:Q330,S330:X330,Z330:AE330,AG330:AL330,AN330:AS330,AU330:AZ330,BB330:BG330,BI330:BN330,BP330:BU330,BW330:CB330,CD330:CI330,CK330:CP330,CR330:CW330,CY330:DD330,DF330:DK330,DM330:DR330))</f>
        <v/>
      </c>
      <c r="DV330" s="196" t="str">
        <f>IF(OR(C330="",E330=""),"",RANK(DT330,$DT$9:$DT$408)+COUNTIF(DT$9:DT330,DT330)-1)</f>
        <v/>
      </c>
      <c r="DW330" s="173"/>
    </row>
    <row r="331" spans="1:127" ht="20.100000000000001" customHeight="1">
      <c r="A331" s="173"/>
      <c r="B331" s="190" t="str">
        <f>BIODATA_SISWA!B332</f>
        <v/>
      </c>
      <c r="C331" s="191" t="str">
        <f>IF(BIODATA_SISWA!C332="","",BIODATA_SISWA!C332)</f>
        <v/>
      </c>
      <c r="D331" s="191" t="str">
        <f>IF(BIODATA_SISWA!L332="","",BIODATA_SISWA!L332)</f>
        <v/>
      </c>
      <c r="E331" s="199"/>
      <c r="F331" s="199"/>
      <c r="G331" s="199"/>
      <c r="H331" s="199"/>
      <c r="I331" s="199"/>
      <c r="J331" s="199"/>
      <c r="K331" s="193" t="str">
        <f t="shared" si="95"/>
        <v/>
      </c>
      <c r="L331" s="199"/>
      <c r="M331" s="199"/>
      <c r="N331" s="199"/>
      <c r="O331" s="199"/>
      <c r="P331" s="199"/>
      <c r="Q331" s="199"/>
      <c r="R331" s="193" t="str">
        <f t="shared" si="96"/>
        <v/>
      </c>
      <c r="S331" s="199"/>
      <c r="T331" s="199"/>
      <c r="U331" s="199"/>
      <c r="V331" s="199"/>
      <c r="W331" s="199"/>
      <c r="X331" s="199"/>
      <c r="Y331" s="193" t="str">
        <f t="shared" si="97"/>
        <v/>
      </c>
      <c r="Z331" s="199"/>
      <c r="AA331" s="199"/>
      <c r="AB331" s="199"/>
      <c r="AC331" s="199"/>
      <c r="AD331" s="199"/>
      <c r="AE331" s="199"/>
      <c r="AF331" s="193" t="str">
        <f t="shared" si="98"/>
        <v/>
      </c>
      <c r="AG331" s="199"/>
      <c r="AH331" s="199"/>
      <c r="AI331" s="199"/>
      <c r="AJ331" s="199"/>
      <c r="AK331" s="199"/>
      <c r="AL331" s="199"/>
      <c r="AM331" s="193" t="str">
        <f t="shared" si="99"/>
        <v/>
      </c>
      <c r="AN331" s="199"/>
      <c r="AO331" s="199"/>
      <c r="AP331" s="199"/>
      <c r="AQ331" s="199"/>
      <c r="AR331" s="199"/>
      <c r="AS331" s="199"/>
      <c r="AT331" s="193" t="str">
        <f t="shared" si="100"/>
        <v/>
      </c>
      <c r="AU331" s="199"/>
      <c r="AV331" s="199"/>
      <c r="AW331" s="199"/>
      <c r="AX331" s="199"/>
      <c r="AY331" s="199"/>
      <c r="AZ331" s="199"/>
      <c r="BA331" s="193" t="str">
        <f t="shared" si="101"/>
        <v/>
      </c>
      <c r="BB331" s="199"/>
      <c r="BC331" s="199"/>
      <c r="BD331" s="199"/>
      <c r="BE331" s="199"/>
      <c r="BF331" s="199"/>
      <c r="BG331" s="199"/>
      <c r="BH331" s="193" t="str">
        <f t="shared" si="102"/>
        <v/>
      </c>
      <c r="BI331" s="199"/>
      <c r="BJ331" s="199"/>
      <c r="BK331" s="199"/>
      <c r="BL331" s="199"/>
      <c r="BM331" s="199"/>
      <c r="BN331" s="199"/>
      <c r="BO331" s="193" t="str">
        <f t="shared" si="103"/>
        <v/>
      </c>
      <c r="BP331" s="199"/>
      <c r="BQ331" s="199"/>
      <c r="BR331" s="199"/>
      <c r="BS331" s="199"/>
      <c r="BT331" s="199"/>
      <c r="BU331" s="199"/>
      <c r="BV331" s="193" t="str">
        <f t="shared" si="104"/>
        <v/>
      </c>
      <c r="BW331" s="199"/>
      <c r="BX331" s="199"/>
      <c r="BY331" s="199"/>
      <c r="BZ331" s="199"/>
      <c r="CA331" s="199"/>
      <c r="CB331" s="199"/>
      <c r="CC331" s="193" t="str">
        <f t="shared" si="105"/>
        <v/>
      </c>
      <c r="CD331" s="199"/>
      <c r="CE331" s="199"/>
      <c r="CF331" s="199"/>
      <c r="CG331" s="199"/>
      <c r="CH331" s="199"/>
      <c r="CI331" s="199"/>
      <c r="CJ331" s="193" t="str">
        <f t="shared" si="106"/>
        <v/>
      </c>
      <c r="CK331" s="199"/>
      <c r="CL331" s="199"/>
      <c r="CM331" s="199"/>
      <c r="CN331" s="199"/>
      <c r="CO331" s="199"/>
      <c r="CP331" s="199"/>
      <c r="CQ331" s="193" t="str">
        <f t="shared" si="107"/>
        <v/>
      </c>
      <c r="CR331" s="199"/>
      <c r="CS331" s="199"/>
      <c r="CT331" s="199"/>
      <c r="CU331" s="199"/>
      <c r="CV331" s="199"/>
      <c r="CW331" s="199"/>
      <c r="CX331" s="193" t="str">
        <f t="shared" si="108"/>
        <v/>
      </c>
      <c r="CY331" s="199"/>
      <c r="CZ331" s="199"/>
      <c r="DA331" s="199"/>
      <c r="DB331" s="199"/>
      <c r="DC331" s="199"/>
      <c r="DD331" s="199"/>
      <c r="DE331" s="193" t="str">
        <f t="shared" si="109"/>
        <v/>
      </c>
      <c r="DF331" s="199"/>
      <c r="DG331" s="199"/>
      <c r="DH331" s="199"/>
      <c r="DI331" s="199"/>
      <c r="DJ331" s="199"/>
      <c r="DK331" s="199"/>
      <c r="DL331" s="193" t="str">
        <f t="shared" si="110"/>
        <v/>
      </c>
      <c r="DM331" s="199"/>
      <c r="DN331" s="199"/>
      <c r="DO331" s="199"/>
      <c r="DP331" s="199"/>
      <c r="DQ331" s="199"/>
      <c r="DR331" s="199"/>
      <c r="DS331" s="193" t="str">
        <f t="shared" si="111"/>
        <v/>
      </c>
      <c r="DT331" s="194" t="str">
        <f t="shared" si="112"/>
        <v/>
      </c>
      <c r="DU331" s="195" t="str">
        <f t="shared" si="113"/>
        <v/>
      </c>
      <c r="DV331" s="196" t="str">
        <f>IF(OR(C331="",E331=""),"",RANK(DT331,$DT$9:$DT$408)+COUNTIF(DT$9:DT331,DT331)-1)</f>
        <v/>
      </c>
      <c r="DW331" s="173"/>
    </row>
    <row r="332" spans="1:127" ht="20.100000000000001" customHeight="1">
      <c r="A332" s="173"/>
      <c r="B332" s="190" t="str">
        <f>BIODATA_SISWA!B333</f>
        <v/>
      </c>
      <c r="C332" s="191" t="str">
        <f>IF(BIODATA_SISWA!C333="","",BIODATA_SISWA!C333)</f>
        <v/>
      </c>
      <c r="D332" s="191" t="str">
        <f>IF(BIODATA_SISWA!L333="","",BIODATA_SISWA!L333)</f>
        <v/>
      </c>
      <c r="E332" s="199"/>
      <c r="F332" s="199"/>
      <c r="G332" s="199"/>
      <c r="H332" s="199"/>
      <c r="I332" s="199"/>
      <c r="J332" s="199"/>
      <c r="K332" s="193" t="str">
        <f t="shared" si="95"/>
        <v/>
      </c>
      <c r="L332" s="199"/>
      <c r="M332" s="199"/>
      <c r="N332" s="199"/>
      <c r="O332" s="199"/>
      <c r="P332" s="199"/>
      <c r="Q332" s="199"/>
      <c r="R332" s="193" t="str">
        <f t="shared" si="96"/>
        <v/>
      </c>
      <c r="S332" s="199"/>
      <c r="T332" s="199"/>
      <c r="U332" s="199"/>
      <c r="V332" s="199"/>
      <c r="W332" s="199"/>
      <c r="X332" s="199"/>
      <c r="Y332" s="193" t="str">
        <f t="shared" si="97"/>
        <v/>
      </c>
      <c r="Z332" s="199"/>
      <c r="AA332" s="199"/>
      <c r="AB332" s="199"/>
      <c r="AC332" s="199"/>
      <c r="AD332" s="199"/>
      <c r="AE332" s="199"/>
      <c r="AF332" s="193" t="str">
        <f t="shared" si="98"/>
        <v/>
      </c>
      <c r="AG332" s="199"/>
      <c r="AH332" s="199"/>
      <c r="AI332" s="199"/>
      <c r="AJ332" s="199"/>
      <c r="AK332" s="199"/>
      <c r="AL332" s="199"/>
      <c r="AM332" s="193" t="str">
        <f t="shared" si="99"/>
        <v/>
      </c>
      <c r="AN332" s="199"/>
      <c r="AO332" s="199"/>
      <c r="AP332" s="199"/>
      <c r="AQ332" s="199"/>
      <c r="AR332" s="199"/>
      <c r="AS332" s="199"/>
      <c r="AT332" s="193" t="str">
        <f t="shared" si="100"/>
        <v/>
      </c>
      <c r="AU332" s="199"/>
      <c r="AV332" s="199"/>
      <c r="AW332" s="199"/>
      <c r="AX332" s="199"/>
      <c r="AY332" s="199"/>
      <c r="AZ332" s="199"/>
      <c r="BA332" s="193" t="str">
        <f t="shared" si="101"/>
        <v/>
      </c>
      <c r="BB332" s="199"/>
      <c r="BC332" s="199"/>
      <c r="BD332" s="199"/>
      <c r="BE332" s="199"/>
      <c r="BF332" s="199"/>
      <c r="BG332" s="199"/>
      <c r="BH332" s="193" t="str">
        <f t="shared" si="102"/>
        <v/>
      </c>
      <c r="BI332" s="199"/>
      <c r="BJ332" s="199"/>
      <c r="BK332" s="199"/>
      <c r="BL332" s="199"/>
      <c r="BM332" s="199"/>
      <c r="BN332" s="199"/>
      <c r="BO332" s="193" t="str">
        <f t="shared" si="103"/>
        <v/>
      </c>
      <c r="BP332" s="199"/>
      <c r="BQ332" s="199"/>
      <c r="BR332" s="199"/>
      <c r="BS332" s="199"/>
      <c r="BT332" s="199"/>
      <c r="BU332" s="199"/>
      <c r="BV332" s="193" t="str">
        <f t="shared" si="104"/>
        <v/>
      </c>
      <c r="BW332" s="199"/>
      <c r="BX332" s="199"/>
      <c r="BY332" s="199"/>
      <c r="BZ332" s="199"/>
      <c r="CA332" s="199"/>
      <c r="CB332" s="199"/>
      <c r="CC332" s="193" t="str">
        <f t="shared" si="105"/>
        <v/>
      </c>
      <c r="CD332" s="199"/>
      <c r="CE332" s="199"/>
      <c r="CF332" s="199"/>
      <c r="CG332" s="199"/>
      <c r="CH332" s="199"/>
      <c r="CI332" s="199"/>
      <c r="CJ332" s="193" t="str">
        <f t="shared" si="106"/>
        <v/>
      </c>
      <c r="CK332" s="199"/>
      <c r="CL332" s="199"/>
      <c r="CM332" s="199"/>
      <c r="CN332" s="199"/>
      <c r="CO332" s="199"/>
      <c r="CP332" s="199"/>
      <c r="CQ332" s="193" t="str">
        <f t="shared" si="107"/>
        <v/>
      </c>
      <c r="CR332" s="199"/>
      <c r="CS332" s="199"/>
      <c r="CT332" s="199"/>
      <c r="CU332" s="199"/>
      <c r="CV332" s="199"/>
      <c r="CW332" s="199"/>
      <c r="CX332" s="193" t="str">
        <f t="shared" si="108"/>
        <v/>
      </c>
      <c r="CY332" s="199"/>
      <c r="CZ332" s="199"/>
      <c r="DA332" s="199"/>
      <c r="DB332" s="199"/>
      <c r="DC332" s="199"/>
      <c r="DD332" s="199"/>
      <c r="DE332" s="193" t="str">
        <f t="shared" si="109"/>
        <v/>
      </c>
      <c r="DF332" s="199"/>
      <c r="DG332" s="199"/>
      <c r="DH332" s="199"/>
      <c r="DI332" s="199"/>
      <c r="DJ332" s="199"/>
      <c r="DK332" s="199"/>
      <c r="DL332" s="193" t="str">
        <f t="shared" si="110"/>
        <v/>
      </c>
      <c r="DM332" s="199"/>
      <c r="DN332" s="199"/>
      <c r="DO332" s="199"/>
      <c r="DP332" s="199"/>
      <c r="DQ332" s="199"/>
      <c r="DR332" s="199"/>
      <c r="DS332" s="193" t="str">
        <f t="shared" si="111"/>
        <v/>
      </c>
      <c r="DT332" s="194" t="str">
        <f t="shared" si="112"/>
        <v/>
      </c>
      <c r="DU332" s="195" t="str">
        <f t="shared" si="113"/>
        <v/>
      </c>
      <c r="DV332" s="196" t="str">
        <f>IF(OR(C332="",E332=""),"",RANK(DT332,$DT$9:$DT$408)+COUNTIF(DT$9:DT332,DT332)-1)</f>
        <v/>
      </c>
      <c r="DW332" s="173"/>
    </row>
    <row r="333" spans="1:127" ht="20.100000000000001" customHeight="1">
      <c r="A333" s="173"/>
      <c r="B333" s="190" t="str">
        <f>BIODATA_SISWA!B334</f>
        <v/>
      </c>
      <c r="C333" s="191" t="str">
        <f>IF(BIODATA_SISWA!C334="","",BIODATA_SISWA!C334)</f>
        <v/>
      </c>
      <c r="D333" s="191" t="str">
        <f>IF(BIODATA_SISWA!L334="","",BIODATA_SISWA!L334)</f>
        <v/>
      </c>
      <c r="E333" s="199"/>
      <c r="F333" s="199"/>
      <c r="G333" s="199"/>
      <c r="H333" s="199"/>
      <c r="I333" s="199"/>
      <c r="J333" s="199"/>
      <c r="K333" s="193" t="str">
        <f t="shared" si="95"/>
        <v/>
      </c>
      <c r="L333" s="199"/>
      <c r="M333" s="199"/>
      <c r="N333" s="199"/>
      <c r="O333" s="199"/>
      <c r="P333" s="199"/>
      <c r="Q333" s="199"/>
      <c r="R333" s="193" t="str">
        <f t="shared" si="96"/>
        <v/>
      </c>
      <c r="S333" s="199"/>
      <c r="T333" s="199"/>
      <c r="U333" s="199"/>
      <c r="V333" s="199"/>
      <c r="W333" s="199"/>
      <c r="X333" s="199"/>
      <c r="Y333" s="193" t="str">
        <f t="shared" si="97"/>
        <v/>
      </c>
      <c r="Z333" s="199"/>
      <c r="AA333" s="199"/>
      <c r="AB333" s="199"/>
      <c r="AC333" s="199"/>
      <c r="AD333" s="199"/>
      <c r="AE333" s="199"/>
      <c r="AF333" s="193" t="str">
        <f t="shared" si="98"/>
        <v/>
      </c>
      <c r="AG333" s="199"/>
      <c r="AH333" s="199"/>
      <c r="AI333" s="199"/>
      <c r="AJ333" s="199"/>
      <c r="AK333" s="199"/>
      <c r="AL333" s="199"/>
      <c r="AM333" s="193" t="str">
        <f t="shared" si="99"/>
        <v/>
      </c>
      <c r="AN333" s="199"/>
      <c r="AO333" s="199"/>
      <c r="AP333" s="199"/>
      <c r="AQ333" s="199"/>
      <c r="AR333" s="199"/>
      <c r="AS333" s="199"/>
      <c r="AT333" s="193" t="str">
        <f t="shared" si="100"/>
        <v/>
      </c>
      <c r="AU333" s="199"/>
      <c r="AV333" s="199"/>
      <c r="AW333" s="199"/>
      <c r="AX333" s="199"/>
      <c r="AY333" s="199"/>
      <c r="AZ333" s="199"/>
      <c r="BA333" s="193" t="str">
        <f t="shared" si="101"/>
        <v/>
      </c>
      <c r="BB333" s="199"/>
      <c r="BC333" s="199"/>
      <c r="BD333" s="199"/>
      <c r="BE333" s="199"/>
      <c r="BF333" s="199"/>
      <c r="BG333" s="199"/>
      <c r="BH333" s="193" t="str">
        <f t="shared" si="102"/>
        <v/>
      </c>
      <c r="BI333" s="199"/>
      <c r="BJ333" s="199"/>
      <c r="BK333" s="199"/>
      <c r="BL333" s="199"/>
      <c r="BM333" s="199"/>
      <c r="BN333" s="199"/>
      <c r="BO333" s="193" t="str">
        <f t="shared" si="103"/>
        <v/>
      </c>
      <c r="BP333" s="199"/>
      <c r="BQ333" s="199"/>
      <c r="BR333" s="199"/>
      <c r="BS333" s="199"/>
      <c r="BT333" s="199"/>
      <c r="BU333" s="199"/>
      <c r="BV333" s="193" t="str">
        <f t="shared" si="104"/>
        <v/>
      </c>
      <c r="BW333" s="199"/>
      <c r="BX333" s="199"/>
      <c r="BY333" s="199"/>
      <c r="BZ333" s="199"/>
      <c r="CA333" s="199"/>
      <c r="CB333" s="199"/>
      <c r="CC333" s="193" t="str">
        <f t="shared" si="105"/>
        <v/>
      </c>
      <c r="CD333" s="199"/>
      <c r="CE333" s="199"/>
      <c r="CF333" s="199"/>
      <c r="CG333" s="199"/>
      <c r="CH333" s="199"/>
      <c r="CI333" s="199"/>
      <c r="CJ333" s="193" t="str">
        <f t="shared" si="106"/>
        <v/>
      </c>
      <c r="CK333" s="199"/>
      <c r="CL333" s="199"/>
      <c r="CM333" s="199"/>
      <c r="CN333" s="199"/>
      <c r="CO333" s="199"/>
      <c r="CP333" s="199"/>
      <c r="CQ333" s="193" t="str">
        <f t="shared" si="107"/>
        <v/>
      </c>
      <c r="CR333" s="199"/>
      <c r="CS333" s="199"/>
      <c r="CT333" s="199"/>
      <c r="CU333" s="199"/>
      <c r="CV333" s="199"/>
      <c r="CW333" s="199"/>
      <c r="CX333" s="193" t="str">
        <f t="shared" si="108"/>
        <v/>
      </c>
      <c r="CY333" s="199"/>
      <c r="CZ333" s="199"/>
      <c r="DA333" s="199"/>
      <c r="DB333" s="199"/>
      <c r="DC333" s="199"/>
      <c r="DD333" s="199"/>
      <c r="DE333" s="193" t="str">
        <f t="shared" si="109"/>
        <v/>
      </c>
      <c r="DF333" s="199"/>
      <c r="DG333" s="199"/>
      <c r="DH333" s="199"/>
      <c r="DI333" s="199"/>
      <c r="DJ333" s="199"/>
      <c r="DK333" s="199"/>
      <c r="DL333" s="193" t="str">
        <f t="shared" si="110"/>
        <v/>
      </c>
      <c r="DM333" s="199"/>
      <c r="DN333" s="199"/>
      <c r="DO333" s="199"/>
      <c r="DP333" s="199"/>
      <c r="DQ333" s="199"/>
      <c r="DR333" s="199"/>
      <c r="DS333" s="193" t="str">
        <f t="shared" si="111"/>
        <v/>
      </c>
      <c r="DT333" s="194" t="str">
        <f t="shared" si="112"/>
        <v/>
      </c>
      <c r="DU333" s="195" t="str">
        <f t="shared" si="113"/>
        <v/>
      </c>
      <c r="DV333" s="196" t="str">
        <f>IF(OR(C333="",E333=""),"",RANK(DT333,$DT$9:$DT$408)+COUNTIF(DT$9:DT333,DT333)-1)</f>
        <v/>
      </c>
      <c r="DW333" s="173"/>
    </row>
    <row r="334" spans="1:127" ht="20.100000000000001" customHeight="1">
      <c r="A334" s="173"/>
      <c r="B334" s="190" t="str">
        <f>BIODATA_SISWA!B335</f>
        <v/>
      </c>
      <c r="C334" s="191" t="str">
        <f>IF(BIODATA_SISWA!C335="","",BIODATA_SISWA!C335)</f>
        <v/>
      </c>
      <c r="D334" s="191" t="str">
        <f>IF(BIODATA_SISWA!L335="","",BIODATA_SISWA!L335)</f>
        <v/>
      </c>
      <c r="E334" s="199"/>
      <c r="F334" s="199"/>
      <c r="G334" s="199"/>
      <c r="H334" s="199"/>
      <c r="I334" s="199"/>
      <c r="J334" s="199"/>
      <c r="K334" s="193" t="str">
        <f t="shared" si="95"/>
        <v/>
      </c>
      <c r="L334" s="199"/>
      <c r="M334" s="199"/>
      <c r="N334" s="199"/>
      <c r="O334" s="199"/>
      <c r="P334" s="199"/>
      <c r="Q334" s="199"/>
      <c r="R334" s="193" t="str">
        <f t="shared" si="96"/>
        <v/>
      </c>
      <c r="S334" s="199"/>
      <c r="T334" s="199"/>
      <c r="U334" s="199"/>
      <c r="V334" s="199"/>
      <c r="W334" s="199"/>
      <c r="X334" s="199"/>
      <c r="Y334" s="193" t="str">
        <f t="shared" si="97"/>
        <v/>
      </c>
      <c r="Z334" s="199"/>
      <c r="AA334" s="199"/>
      <c r="AB334" s="199"/>
      <c r="AC334" s="199"/>
      <c r="AD334" s="199"/>
      <c r="AE334" s="199"/>
      <c r="AF334" s="193" t="str">
        <f t="shared" si="98"/>
        <v/>
      </c>
      <c r="AG334" s="199"/>
      <c r="AH334" s="199"/>
      <c r="AI334" s="199"/>
      <c r="AJ334" s="199"/>
      <c r="AK334" s="199"/>
      <c r="AL334" s="199"/>
      <c r="AM334" s="193" t="str">
        <f t="shared" si="99"/>
        <v/>
      </c>
      <c r="AN334" s="199"/>
      <c r="AO334" s="199"/>
      <c r="AP334" s="199"/>
      <c r="AQ334" s="199"/>
      <c r="AR334" s="199"/>
      <c r="AS334" s="199"/>
      <c r="AT334" s="193" t="str">
        <f t="shared" si="100"/>
        <v/>
      </c>
      <c r="AU334" s="199"/>
      <c r="AV334" s="199"/>
      <c r="AW334" s="199"/>
      <c r="AX334" s="199"/>
      <c r="AY334" s="199"/>
      <c r="AZ334" s="199"/>
      <c r="BA334" s="193" t="str">
        <f t="shared" si="101"/>
        <v/>
      </c>
      <c r="BB334" s="199"/>
      <c r="BC334" s="199"/>
      <c r="BD334" s="199"/>
      <c r="BE334" s="199"/>
      <c r="BF334" s="199"/>
      <c r="BG334" s="199"/>
      <c r="BH334" s="193" t="str">
        <f t="shared" si="102"/>
        <v/>
      </c>
      <c r="BI334" s="199"/>
      <c r="BJ334" s="199"/>
      <c r="BK334" s="199"/>
      <c r="BL334" s="199"/>
      <c r="BM334" s="199"/>
      <c r="BN334" s="199"/>
      <c r="BO334" s="193" t="str">
        <f t="shared" si="103"/>
        <v/>
      </c>
      <c r="BP334" s="199"/>
      <c r="BQ334" s="199"/>
      <c r="BR334" s="199"/>
      <c r="BS334" s="199"/>
      <c r="BT334" s="199"/>
      <c r="BU334" s="199"/>
      <c r="BV334" s="193" t="str">
        <f t="shared" si="104"/>
        <v/>
      </c>
      <c r="BW334" s="199"/>
      <c r="BX334" s="199"/>
      <c r="BY334" s="199"/>
      <c r="BZ334" s="199"/>
      <c r="CA334" s="199"/>
      <c r="CB334" s="199"/>
      <c r="CC334" s="193" t="str">
        <f t="shared" si="105"/>
        <v/>
      </c>
      <c r="CD334" s="199"/>
      <c r="CE334" s="199"/>
      <c r="CF334" s="199"/>
      <c r="CG334" s="199"/>
      <c r="CH334" s="199"/>
      <c r="CI334" s="199"/>
      <c r="CJ334" s="193" t="str">
        <f t="shared" si="106"/>
        <v/>
      </c>
      <c r="CK334" s="199"/>
      <c r="CL334" s="199"/>
      <c r="CM334" s="199"/>
      <c r="CN334" s="199"/>
      <c r="CO334" s="199"/>
      <c r="CP334" s="199"/>
      <c r="CQ334" s="193" t="str">
        <f t="shared" si="107"/>
        <v/>
      </c>
      <c r="CR334" s="199"/>
      <c r="CS334" s="199"/>
      <c r="CT334" s="199"/>
      <c r="CU334" s="199"/>
      <c r="CV334" s="199"/>
      <c r="CW334" s="199"/>
      <c r="CX334" s="193" t="str">
        <f t="shared" si="108"/>
        <v/>
      </c>
      <c r="CY334" s="199"/>
      <c r="CZ334" s="199"/>
      <c r="DA334" s="199"/>
      <c r="DB334" s="199"/>
      <c r="DC334" s="199"/>
      <c r="DD334" s="199"/>
      <c r="DE334" s="193" t="str">
        <f t="shared" si="109"/>
        <v/>
      </c>
      <c r="DF334" s="199"/>
      <c r="DG334" s="199"/>
      <c r="DH334" s="199"/>
      <c r="DI334" s="199"/>
      <c r="DJ334" s="199"/>
      <c r="DK334" s="199"/>
      <c r="DL334" s="193" t="str">
        <f t="shared" si="110"/>
        <v/>
      </c>
      <c r="DM334" s="199"/>
      <c r="DN334" s="199"/>
      <c r="DO334" s="199"/>
      <c r="DP334" s="199"/>
      <c r="DQ334" s="199"/>
      <c r="DR334" s="199"/>
      <c r="DS334" s="193" t="str">
        <f t="shared" si="111"/>
        <v/>
      </c>
      <c r="DT334" s="194" t="str">
        <f t="shared" si="112"/>
        <v/>
      </c>
      <c r="DU334" s="195" t="str">
        <f t="shared" si="113"/>
        <v/>
      </c>
      <c r="DV334" s="196" t="str">
        <f>IF(OR(C334="",E334=""),"",RANK(DT334,$DT$9:$DT$408)+COUNTIF(DT$9:DT334,DT334)-1)</f>
        <v/>
      </c>
      <c r="DW334" s="173"/>
    </row>
    <row r="335" spans="1:127" ht="20.100000000000001" customHeight="1">
      <c r="A335" s="173"/>
      <c r="B335" s="190" t="str">
        <f>BIODATA_SISWA!B336</f>
        <v/>
      </c>
      <c r="C335" s="191" t="str">
        <f>IF(BIODATA_SISWA!C336="","",BIODATA_SISWA!C336)</f>
        <v/>
      </c>
      <c r="D335" s="191" t="str">
        <f>IF(BIODATA_SISWA!L336="","",BIODATA_SISWA!L336)</f>
        <v/>
      </c>
      <c r="E335" s="199"/>
      <c r="F335" s="199"/>
      <c r="G335" s="199"/>
      <c r="H335" s="199"/>
      <c r="I335" s="199"/>
      <c r="J335" s="199"/>
      <c r="K335" s="193" t="str">
        <f t="shared" si="95"/>
        <v/>
      </c>
      <c r="L335" s="199"/>
      <c r="M335" s="199"/>
      <c r="N335" s="199"/>
      <c r="O335" s="199"/>
      <c r="P335" s="199"/>
      <c r="Q335" s="199"/>
      <c r="R335" s="193" t="str">
        <f t="shared" si="96"/>
        <v/>
      </c>
      <c r="S335" s="199"/>
      <c r="T335" s="199"/>
      <c r="U335" s="199"/>
      <c r="V335" s="199"/>
      <c r="W335" s="199"/>
      <c r="X335" s="199"/>
      <c r="Y335" s="193" t="str">
        <f t="shared" si="97"/>
        <v/>
      </c>
      <c r="Z335" s="199"/>
      <c r="AA335" s="199"/>
      <c r="AB335" s="199"/>
      <c r="AC335" s="199"/>
      <c r="AD335" s="199"/>
      <c r="AE335" s="199"/>
      <c r="AF335" s="193" t="str">
        <f t="shared" si="98"/>
        <v/>
      </c>
      <c r="AG335" s="199"/>
      <c r="AH335" s="199"/>
      <c r="AI335" s="199"/>
      <c r="AJ335" s="199"/>
      <c r="AK335" s="199"/>
      <c r="AL335" s="199"/>
      <c r="AM335" s="193" t="str">
        <f t="shared" si="99"/>
        <v/>
      </c>
      <c r="AN335" s="199"/>
      <c r="AO335" s="199"/>
      <c r="AP335" s="199"/>
      <c r="AQ335" s="199"/>
      <c r="AR335" s="199"/>
      <c r="AS335" s="199"/>
      <c r="AT335" s="193" t="str">
        <f t="shared" si="100"/>
        <v/>
      </c>
      <c r="AU335" s="199"/>
      <c r="AV335" s="199"/>
      <c r="AW335" s="199"/>
      <c r="AX335" s="199"/>
      <c r="AY335" s="199"/>
      <c r="AZ335" s="199"/>
      <c r="BA335" s="193" t="str">
        <f t="shared" si="101"/>
        <v/>
      </c>
      <c r="BB335" s="199"/>
      <c r="BC335" s="199"/>
      <c r="BD335" s="199"/>
      <c r="BE335" s="199"/>
      <c r="BF335" s="199"/>
      <c r="BG335" s="199"/>
      <c r="BH335" s="193" t="str">
        <f t="shared" si="102"/>
        <v/>
      </c>
      <c r="BI335" s="199"/>
      <c r="BJ335" s="199"/>
      <c r="BK335" s="199"/>
      <c r="BL335" s="199"/>
      <c r="BM335" s="199"/>
      <c r="BN335" s="199"/>
      <c r="BO335" s="193" t="str">
        <f t="shared" si="103"/>
        <v/>
      </c>
      <c r="BP335" s="199"/>
      <c r="BQ335" s="199"/>
      <c r="BR335" s="199"/>
      <c r="BS335" s="199"/>
      <c r="BT335" s="199"/>
      <c r="BU335" s="199"/>
      <c r="BV335" s="193" t="str">
        <f t="shared" si="104"/>
        <v/>
      </c>
      <c r="BW335" s="199"/>
      <c r="BX335" s="199"/>
      <c r="BY335" s="199"/>
      <c r="BZ335" s="199"/>
      <c r="CA335" s="199"/>
      <c r="CB335" s="199"/>
      <c r="CC335" s="193" t="str">
        <f t="shared" si="105"/>
        <v/>
      </c>
      <c r="CD335" s="199"/>
      <c r="CE335" s="199"/>
      <c r="CF335" s="199"/>
      <c r="CG335" s="199"/>
      <c r="CH335" s="199"/>
      <c r="CI335" s="199"/>
      <c r="CJ335" s="193" t="str">
        <f t="shared" si="106"/>
        <v/>
      </c>
      <c r="CK335" s="199"/>
      <c r="CL335" s="199"/>
      <c r="CM335" s="199"/>
      <c r="CN335" s="199"/>
      <c r="CO335" s="199"/>
      <c r="CP335" s="199"/>
      <c r="CQ335" s="193" t="str">
        <f t="shared" si="107"/>
        <v/>
      </c>
      <c r="CR335" s="199"/>
      <c r="CS335" s="199"/>
      <c r="CT335" s="199"/>
      <c r="CU335" s="199"/>
      <c r="CV335" s="199"/>
      <c r="CW335" s="199"/>
      <c r="CX335" s="193" t="str">
        <f t="shared" si="108"/>
        <v/>
      </c>
      <c r="CY335" s="199"/>
      <c r="CZ335" s="199"/>
      <c r="DA335" s="199"/>
      <c r="DB335" s="199"/>
      <c r="DC335" s="199"/>
      <c r="DD335" s="199"/>
      <c r="DE335" s="193" t="str">
        <f t="shared" si="109"/>
        <v/>
      </c>
      <c r="DF335" s="199"/>
      <c r="DG335" s="199"/>
      <c r="DH335" s="199"/>
      <c r="DI335" s="199"/>
      <c r="DJ335" s="199"/>
      <c r="DK335" s="199"/>
      <c r="DL335" s="193" t="str">
        <f t="shared" si="110"/>
        <v/>
      </c>
      <c r="DM335" s="199"/>
      <c r="DN335" s="199"/>
      <c r="DO335" s="199"/>
      <c r="DP335" s="199"/>
      <c r="DQ335" s="199"/>
      <c r="DR335" s="199"/>
      <c r="DS335" s="193" t="str">
        <f t="shared" si="111"/>
        <v/>
      </c>
      <c r="DT335" s="194" t="str">
        <f t="shared" si="112"/>
        <v/>
      </c>
      <c r="DU335" s="195" t="str">
        <f t="shared" si="113"/>
        <v/>
      </c>
      <c r="DV335" s="196" t="str">
        <f>IF(OR(C335="",E335=""),"",RANK(DT335,$DT$9:$DT$408)+COUNTIF(DT$9:DT335,DT335)-1)</f>
        <v/>
      </c>
      <c r="DW335" s="173"/>
    </row>
    <row r="336" spans="1:127" ht="20.100000000000001" customHeight="1">
      <c r="A336" s="173"/>
      <c r="B336" s="190" t="str">
        <f>BIODATA_SISWA!B337</f>
        <v/>
      </c>
      <c r="C336" s="191" t="str">
        <f>IF(BIODATA_SISWA!C337="","",BIODATA_SISWA!C337)</f>
        <v/>
      </c>
      <c r="D336" s="191" t="str">
        <f>IF(BIODATA_SISWA!L337="","",BIODATA_SISWA!L337)</f>
        <v/>
      </c>
      <c r="E336" s="199"/>
      <c r="F336" s="199"/>
      <c r="G336" s="199"/>
      <c r="H336" s="199"/>
      <c r="I336" s="199"/>
      <c r="J336" s="199"/>
      <c r="K336" s="193" t="str">
        <f t="shared" si="95"/>
        <v/>
      </c>
      <c r="L336" s="199"/>
      <c r="M336" s="199"/>
      <c r="N336" s="199"/>
      <c r="O336" s="199"/>
      <c r="P336" s="199"/>
      <c r="Q336" s="199"/>
      <c r="R336" s="193" t="str">
        <f t="shared" si="96"/>
        <v/>
      </c>
      <c r="S336" s="199"/>
      <c r="T336" s="199"/>
      <c r="U336" s="199"/>
      <c r="V336" s="199"/>
      <c r="W336" s="199"/>
      <c r="X336" s="199"/>
      <c r="Y336" s="193" t="str">
        <f t="shared" si="97"/>
        <v/>
      </c>
      <c r="Z336" s="199"/>
      <c r="AA336" s="199"/>
      <c r="AB336" s="199"/>
      <c r="AC336" s="199"/>
      <c r="AD336" s="199"/>
      <c r="AE336" s="199"/>
      <c r="AF336" s="193" t="str">
        <f t="shared" si="98"/>
        <v/>
      </c>
      <c r="AG336" s="199"/>
      <c r="AH336" s="199"/>
      <c r="AI336" s="199"/>
      <c r="AJ336" s="199"/>
      <c r="AK336" s="199"/>
      <c r="AL336" s="199"/>
      <c r="AM336" s="193" t="str">
        <f t="shared" si="99"/>
        <v/>
      </c>
      <c r="AN336" s="199"/>
      <c r="AO336" s="199"/>
      <c r="AP336" s="199"/>
      <c r="AQ336" s="199"/>
      <c r="AR336" s="199"/>
      <c r="AS336" s="199"/>
      <c r="AT336" s="193" t="str">
        <f t="shared" si="100"/>
        <v/>
      </c>
      <c r="AU336" s="199"/>
      <c r="AV336" s="199"/>
      <c r="AW336" s="199"/>
      <c r="AX336" s="199"/>
      <c r="AY336" s="199"/>
      <c r="AZ336" s="199"/>
      <c r="BA336" s="193" t="str">
        <f t="shared" si="101"/>
        <v/>
      </c>
      <c r="BB336" s="199"/>
      <c r="BC336" s="199"/>
      <c r="BD336" s="199"/>
      <c r="BE336" s="199"/>
      <c r="BF336" s="199"/>
      <c r="BG336" s="199"/>
      <c r="BH336" s="193" t="str">
        <f t="shared" si="102"/>
        <v/>
      </c>
      <c r="BI336" s="199"/>
      <c r="BJ336" s="199"/>
      <c r="BK336" s="199"/>
      <c r="BL336" s="199"/>
      <c r="BM336" s="199"/>
      <c r="BN336" s="199"/>
      <c r="BO336" s="193" t="str">
        <f t="shared" si="103"/>
        <v/>
      </c>
      <c r="BP336" s="199"/>
      <c r="BQ336" s="199"/>
      <c r="BR336" s="199"/>
      <c r="BS336" s="199"/>
      <c r="BT336" s="199"/>
      <c r="BU336" s="199"/>
      <c r="BV336" s="193" t="str">
        <f t="shared" si="104"/>
        <v/>
      </c>
      <c r="BW336" s="199"/>
      <c r="BX336" s="199"/>
      <c r="BY336" s="199"/>
      <c r="BZ336" s="199"/>
      <c r="CA336" s="199"/>
      <c r="CB336" s="199"/>
      <c r="CC336" s="193" t="str">
        <f t="shared" si="105"/>
        <v/>
      </c>
      <c r="CD336" s="199"/>
      <c r="CE336" s="199"/>
      <c r="CF336" s="199"/>
      <c r="CG336" s="199"/>
      <c r="CH336" s="199"/>
      <c r="CI336" s="199"/>
      <c r="CJ336" s="193" t="str">
        <f t="shared" si="106"/>
        <v/>
      </c>
      <c r="CK336" s="199"/>
      <c r="CL336" s="199"/>
      <c r="CM336" s="199"/>
      <c r="CN336" s="199"/>
      <c r="CO336" s="199"/>
      <c r="CP336" s="199"/>
      <c r="CQ336" s="193" t="str">
        <f t="shared" si="107"/>
        <v/>
      </c>
      <c r="CR336" s="199"/>
      <c r="CS336" s="199"/>
      <c r="CT336" s="199"/>
      <c r="CU336" s="199"/>
      <c r="CV336" s="199"/>
      <c r="CW336" s="199"/>
      <c r="CX336" s="193" t="str">
        <f t="shared" si="108"/>
        <v/>
      </c>
      <c r="CY336" s="199"/>
      <c r="CZ336" s="199"/>
      <c r="DA336" s="199"/>
      <c r="DB336" s="199"/>
      <c r="DC336" s="199"/>
      <c r="DD336" s="199"/>
      <c r="DE336" s="193" t="str">
        <f t="shared" si="109"/>
        <v/>
      </c>
      <c r="DF336" s="199"/>
      <c r="DG336" s="199"/>
      <c r="DH336" s="199"/>
      <c r="DI336" s="199"/>
      <c r="DJ336" s="199"/>
      <c r="DK336" s="199"/>
      <c r="DL336" s="193" t="str">
        <f t="shared" si="110"/>
        <v/>
      </c>
      <c r="DM336" s="199"/>
      <c r="DN336" s="199"/>
      <c r="DO336" s="199"/>
      <c r="DP336" s="199"/>
      <c r="DQ336" s="199"/>
      <c r="DR336" s="199"/>
      <c r="DS336" s="193" t="str">
        <f t="shared" si="111"/>
        <v/>
      </c>
      <c r="DT336" s="194" t="str">
        <f t="shared" si="112"/>
        <v/>
      </c>
      <c r="DU336" s="195" t="str">
        <f t="shared" si="113"/>
        <v/>
      </c>
      <c r="DV336" s="196" t="str">
        <f>IF(OR(C336="",E336=""),"",RANK(DT336,$DT$9:$DT$408)+COUNTIF(DT$9:DT336,DT336)-1)</f>
        <v/>
      </c>
      <c r="DW336" s="173"/>
    </row>
    <row r="337" spans="1:127" ht="20.100000000000001" customHeight="1">
      <c r="A337" s="173"/>
      <c r="B337" s="190" t="str">
        <f>BIODATA_SISWA!B338</f>
        <v/>
      </c>
      <c r="C337" s="191" t="str">
        <f>IF(BIODATA_SISWA!C338="","",BIODATA_SISWA!C338)</f>
        <v/>
      </c>
      <c r="D337" s="191" t="str">
        <f>IF(BIODATA_SISWA!L338="","",BIODATA_SISWA!L338)</f>
        <v/>
      </c>
      <c r="E337" s="199"/>
      <c r="F337" s="199"/>
      <c r="G337" s="199"/>
      <c r="H337" s="199"/>
      <c r="I337" s="199"/>
      <c r="J337" s="199"/>
      <c r="K337" s="193" t="str">
        <f t="shared" si="95"/>
        <v/>
      </c>
      <c r="L337" s="199"/>
      <c r="M337" s="199"/>
      <c r="N337" s="199"/>
      <c r="O337" s="199"/>
      <c r="P337" s="199"/>
      <c r="Q337" s="199"/>
      <c r="R337" s="193" t="str">
        <f t="shared" si="96"/>
        <v/>
      </c>
      <c r="S337" s="199"/>
      <c r="T337" s="199"/>
      <c r="U337" s="199"/>
      <c r="V337" s="199"/>
      <c r="W337" s="199"/>
      <c r="X337" s="199"/>
      <c r="Y337" s="193" t="str">
        <f t="shared" si="97"/>
        <v/>
      </c>
      <c r="Z337" s="199"/>
      <c r="AA337" s="199"/>
      <c r="AB337" s="199"/>
      <c r="AC337" s="199"/>
      <c r="AD337" s="199"/>
      <c r="AE337" s="199"/>
      <c r="AF337" s="193" t="str">
        <f t="shared" si="98"/>
        <v/>
      </c>
      <c r="AG337" s="199"/>
      <c r="AH337" s="199"/>
      <c r="AI337" s="199"/>
      <c r="AJ337" s="199"/>
      <c r="AK337" s="199"/>
      <c r="AL337" s="199"/>
      <c r="AM337" s="193" t="str">
        <f t="shared" si="99"/>
        <v/>
      </c>
      <c r="AN337" s="199"/>
      <c r="AO337" s="199"/>
      <c r="AP337" s="199"/>
      <c r="AQ337" s="199"/>
      <c r="AR337" s="199"/>
      <c r="AS337" s="199"/>
      <c r="AT337" s="193" t="str">
        <f t="shared" si="100"/>
        <v/>
      </c>
      <c r="AU337" s="199"/>
      <c r="AV337" s="199"/>
      <c r="AW337" s="199"/>
      <c r="AX337" s="199"/>
      <c r="AY337" s="199"/>
      <c r="AZ337" s="199"/>
      <c r="BA337" s="193" t="str">
        <f t="shared" si="101"/>
        <v/>
      </c>
      <c r="BB337" s="199"/>
      <c r="BC337" s="199"/>
      <c r="BD337" s="199"/>
      <c r="BE337" s="199"/>
      <c r="BF337" s="199"/>
      <c r="BG337" s="199"/>
      <c r="BH337" s="193" t="str">
        <f t="shared" si="102"/>
        <v/>
      </c>
      <c r="BI337" s="199"/>
      <c r="BJ337" s="199"/>
      <c r="BK337" s="199"/>
      <c r="BL337" s="199"/>
      <c r="BM337" s="199"/>
      <c r="BN337" s="199"/>
      <c r="BO337" s="193" t="str">
        <f t="shared" si="103"/>
        <v/>
      </c>
      <c r="BP337" s="199"/>
      <c r="BQ337" s="199"/>
      <c r="BR337" s="199"/>
      <c r="BS337" s="199"/>
      <c r="BT337" s="199"/>
      <c r="BU337" s="199"/>
      <c r="BV337" s="193" t="str">
        <f t="shared" si="104"/>
        <v/>
      </c>
      <c r="BW337" s="199"/>
      <c r="BX337" s="199"/>
      <c r="BY337" s="199"/>
      <c r="BZ337" s="199"/>
      <c r="CA337" s="199"/>
      <c r="CB337" s="199"/>
      <c r="CC337" s="193" t="str">
        <f t="shared" si="105"/>
        <v/>
      </c>
      <c r="CD337" s="199"/>
      <c r="CE337" s="199"/>
      <c r="CF337" s="199"/>
      <c r="CG337" s="199"/>
      <c r="CH337" s="199"/>
      <c r="CI337" s="199"/>
      <c r="CJ337" s="193" t="str">
        <f t="shared" si="106"/>
        <v/>
      </c>
      <c r="CK337" s="199"/>
      <c r="CL337" s="199"/>
      <c r="CM337" s="199"/>
      <c r="CN337" s="199"/>
      <c r="CO337" s="199"/>
      <c r="CP337" s="199"/>
      <c r="CQ337" s="193" t="str">
        <f t="shared" si="107"/>
        <v/>
      </c>
      <c r="CR337" s="199"/>
      <c r="CS337" s="199"/>
      <c r="CT337" s="199"/>
      <c r="CU337" s="199"/>
      <c r="CV337" s="199"/>
      <c r="CW337" s="199"/>
      <c r="CX337" s="193" t="str">
        <f t="shared" si="108"/>
        <v/>
      </c>
      <c r="CY337" s="199"/>
      <c r="CZ337" s="199"/>
      <c r="DA337" s="199"/>
      <c r="DB337" s="199"/>
      <c r="DC337" s="199"/>
      <c r="DD337" s="199"/>
      <c r="DE337" s="193" t="str">
        <f t="shared" si="109"/>
        <v/>
      </c>
      <c r="DF337" s="199"/>
      <c r="DG337" s="199"/>
      <c r="DH337" s="199"/>
      <c r="DI337" s="199"/>
      <c r="DJ337" s="199"/>
      <c r="DK337" s="199"/>
      <c r="DL337" s="193" t="str">
        <f t="shared" si="110"/>
        <v/>
      </c>
      <c r="DM337" s="199"/>
      <c r="DN337" s="199"/>
      <c r="DO337" s="199"/>
      <c r="DP337" s="199"/>
      <c r="DQ337" s="199"/>
      <c r="DR337" s="199"/>
      <c r="DS337" s="193" t="str">
        <f t="shared" si="111"/>
        <v/>
      </c>
      <c r="DT337" s="194" t="str">
        <f t="shared" si="112"/>
        <v/>
      </c>
      <c r="DU337" s="195" t="str">
        <f t="shared" si="113"/>
        <v/>
      </c>
      <c r="DV337" s="196" t="str">
        <f>IF(OR(C337="",E337=""),"",RANK(DT337,$DT$9:$DT$408)+COUNTIF(DT$9:DT337,DT337)-1)</f>
        <v/>
      </c>
      <c r="DW337" s="173"/>
    </row>
    <row r="338" spans="1:127" ht="20.100000000000001" customHeight="1">
      <c r="A338" s="173"/>
      <c r="B338" s="190" t="str">
        <f>BIODATA_SISWA!B339</f>
        <v/>
      </c>
      <c r="C338" s="191" t="str">
        <f>IF(BIODATA_SISWA!C339="","",BIODATA_SISWA!C339)</f>
        <v/>
      </c>
      <c r="D338" s="191" t="str">
        <f>IF(BIODATA_SISWA!L339="","",BIODATA_SISWA!L339)</f>
        <v/>
      </c>
      <c r="E338" s="199"/>
      <c r="F338" s="199"/>
      <c r="G338" s="199"/>
      <c r="H338" s="199"/>
      <c r="I338" s="199"/>
      <c r="J338" s="199"/>
      <c r="K338" s="193" t="str">
        <f t="shared" si="95"/>
        <v/>
      </c>
      <c r="L338" s="199"/>
      <c r="M338" s="199"/>
      <c r="N338" s="199"/>
      <c r="O338" s="199"/>
      <c r="P338" s="199"/>
      <c r="Q338" s="199"/>
      <c r="R338" s="193" t="str">
        <f t="shared" si="96"/>
        <v/>
      </c>
      <c r="S338" s="199"/>
      <c r="T338" s="199"/>
      <c r="U338" s="199"/>
      <c r="V338" s="199"/>
      <c r="W338" s="199"/>
      <c r="X338" s="199"/>
      <c r="Y338" s="193" t="str">
        <f t="shared" si="97"/>
        <v/>
      </c>
      <c r="Z338" s="199"/>
      <c r="AA338" s="199"/>
      <c r="AB338" s="199"/>
      <c r="AC338" s="199"/>
      <c r="AD338" s="199"/>
      <c r="AE338" s="199"/>
      <c r="AF338" s="193" t="str">
        <f t="shared" si="98"/>
        <v/>
      </c>
      <c r="AG338" s="199"/>
      <c r="AH338" s="199"/>
      <c r="AI338" s="199"/>
      <c r="AJ338" s="199"/>
      <c r="AK338" s="199"/>
      <c r="AL338" s="199"/>
      <c r="AM338" s="193" t="str">
        <f t="shared" si="99"/>
        <v/>
      </c>
      <c r="AN338" s="199"/>
      <c r="AO338" s="199"/>
      <c r="AP338" s="199"/>
      <c r="AQ338" s="199"/>
      <c r="AR338" s="199"/>
      <c r="AS338" s="199"/>
      <c r="AT338" s="193" t="str">
        <f t="shared" si="100"/>
        <v/>
      </c>
      <c r="AU338" s="199"/>
      <c r="AV338" s="199"/>
      <c r="AW338" s="199"/>
      <c r="AX338" s="199"/>
      <c r="AY338" s="199"/>
      <c r="AZ338" s="199"/>
      <c r="BA338" s="193" t="str">
        <f t="shared" si="101"/>
        <v/>
      </c>
      <c r="BB338" s="199"/>
      <c r="BC338" s="199"/>
      <c r="BD338" s="199"/>
      <c r="BE338" s="199"/>
      <c r="BF338" s="199"/>
      <c r="BG338" s="199"/>
      <c r="BH338" s="193" t="str">
        <f t="shared" si="102"/>
        <v/>
      </c>
      <c r="BI338" s="199"/>
      <c r="BJ338" s="199"/>
      <c r="BK338" s="199"/>
      <c r="BL338" s="199"/>
      <c r="BM338" s="199"/>
      <c r="BN338" s="199"/>
      <c r="BO338" s="193" t="str">
        <f t="shared" si="103"/>
        <v/>
      </c>
      <c r="BP338" s="199"/>
      <c r="BQ338" s="199"/>
      <c r="BR338" s="199"/>
      <c r="BS338" s="199"/>
      <c r="BT338" s="199"/>
      <c r="BU338" s="199"/>
      <c r="BV338" s="193" t="str">
        <f t="shared" si="104"/>
        <v/>
      </c>
      <c r="BW338" s="199"/>
      <c r="BX338" s="199"/>
      <c r="BY338" s="199"/>
      <c r="BZ338" s="199"/>
      <c r="CA338" s="199"/>
      <c r="CB338" s="199"/>
      <c r="CC338" s="193" t="str">
        <f t="shared" si="105"/>
        <v/>
      </c>
      <c r="CD338" s="199"/>
      <c r="CE338" s="199"/>
      <c r="CF338" s="199"/>
      <c r="CG338" s="199"/>
      <c r="CH338" s="199"/>
      <c r="CI338" s="199"/>
      <c r="CJ338" s="193" t="str">
        <f t="shared" si="106"/>
        <v/>
      </c>
      <c r="CK338" s="199"/>
      <c r="CL338" s="199"/>
      <c r="CM338" s="199"/>
      <c r="CN338" s="199"/>
      <c r="CO338" s="199"/>
      <c r="CP338" s="199"/>
      <c r="CQ338" s="193" t="str">
        <f t="shared" si="107"/>
        <v/>
      </c>
      <c r="CR338" s="199"/>
      <c r="CS338" s="199"/>
      <c r="CT338" s="199"/>
      <c r="CU338" s="199"/>
      <c r="CV338" s="199"/>
      <c r="CW338" s="199"/>
      <c r="CX338" s="193" t="str">
        <f t="shared" si="108"/>
        <v/>
      </c>
      <c r="CY338" s="199"/>
      <c r="CZ338" s="199"/>
      <c r="DA338" s="199"/>
      <c r="DB338" s="199"/>
      <c r="DC338" s="199"/>
      <c r="DD338" s="199"/>
      <c r="DE338" s="193" t="str">
        <f t="shared" si="109"/>
        <v/>
      </c>
      <c r="DF338" s="199"/>
      <c r="DG338" s="199"/>
      <c r="DH338" s="199"/>
      <c r="DI338" s="199"/>
      <c r="DJ338" s="199"/>
      <c r="DK338" s="199"/>
      <c r="DL338" s="193" t="str">
        <f t="shared" si="110"/>
        <v/>
      </c>
      <c r="DM338" s="199"/>
      <c r="DN338" s="199"/>
      <c r="DO338" s="199"/>
      <c r="DP338" s="199"/>
      <c r="DQ338" s="199"/>
      <c r="DR338" s="199"/>
      <c r="DS338" s="193" t="str">
        <f t="shared" si="111"/>
        <v/>
      </c>
      <c r="DT338" s="194" t="str">
        <f t="shared" si="112"/>
        <v/>
      </c>
      <c r="DU338" s="195" t="str">
        <f t="shared" si="113"/>
        <v/>
      </c>
      <c r="DV338" s="196" t="str">
        <f>IF(OR(C338="",E338=""),"",RANK(DT338,$DT$9:$DT$408)+COUNTIF(DT$9:DT338,DT338)-1)</f>
        <v/>
      </c>
      <c r="DW338" s="173"/>
    </row>
    <row r="339" spans="1:127" ht="20.100000000000001" customHeight="1">
      <c r="A339" s="173"/>
      <c r="B339" s="190" t="str">
        <f>BIODATA_SISWA!B340</f>
        <v/>
      </c>
      <c r="C339" s="191" t="str">
        <f>IF(BIODATA_SISWA!C340="","",BIODATA_SISWA!C340)</f>
        <v/>
      </c>
      <c r="D339" s="191" t="str">
        <f>IF(BIODATA_SISWA!L340="","",BIODATA_SISWA!L340)</f>
        <v/>
      </c>
      <c r="E339" s="199"/>
      <c r="F339" s="199"/>
      <c r="G339" s="199"/>
      <c r="H339" s="199"/>
      <c r="I339" s="199"/>
      <c r="J339" s="199"/>
      <c r="K339" s="193" t="str">
        <f t="shared" si="95"/>
        <v/>
      </c>
      <c r="L339" s="199"/>
      <c r="M339" s="199"/>
      <c r="N339" s="199"/>
      <c r="O339" s="199"/>
      <c r="P339" s="199"/>
      <c r="Q339" s="199"/>
      <c r="R339" s="193" t="str">
        <f t="shared" si="96"/>
        <v/>
      </c>
      <c r="S339" s="199"/>
      <c r="T339" s="199"/>
      <c r="U339" s="199"/>
      <c r="V339" s="199"/>
      <c r="W339" s="199"/>
      <c r="X339" s="199"/>
      <c r="Y339" s="193" t="str">
        <f t="shared" si="97"/>
        <v/>
      </c>
      <c r="Z339" s="199"/>
      <c r="AA339" s="199"/>
      <c r="AB339" s="199"/>
      <c r="AC339" s="199"/>
      <c r="AD339" s="199"/>
      <c r="AE339" s="199"/>
      <c r="AF339" s="193" t="str">
        <f t="shared" si="98"/>
        <v/>
      </c>
      <c r="AG339" s="199"/>
      <c r="AH339" s="199"/>
      <c r="AI339" s="199"/>
      <c r="AJ339" s="199"/>
      <c r="AK339" s="199"/>
      <c r="AL339" s="199"/>
      <c r="AM339" s="193" t="str">
        <f t="shared" si="99"/>
        <v/>
      </c>
      <c r="AN339" s="199"/>
      <c r="AO339" s="199"/>
      <c r="AP339" s="199"/>
      <c r="AQ339" s="199"/>
      <c r="AR339" s="199"/>
      <c r="AS339" s="199"/>
      <c r="AT339" s="193" t="str">
        <f t="shared" si="100"/>
        <v/>
      </c>
      <c r="AU339" s="199"/>
      <c r="AV339" s="199"/>
      <c r="AW339" s="199"/>
      <c r="AX339" s="199"/>
      <c r="AY339" s="199"/>
      <c r="AZ339" s="199"/>
      <c r="BA339" s="193" t="str">
        <f t="shared" si="101"/>
        <v/>
      </c>
      <c r="BB339" s="199"/>
      <c r="BC339" s="199"/>
      <c r="BD339" s="199"/>
      <c r="BE339" s="199"/>
      <c r="BF339" s="199"/>
      <c r="BG339" s="199"/>
      <c r="BH339" s="193" t="str">
        <f t="shared" si="102"/>
        <v/>
      </c>
      <c r="BI339" s="199"/>
      <c r="BJ339" s="199"/>
      <c r="BK339" s="199"/>
      <c r="BL339" s="199"/>
      <c r="BM339" s="199"/>
      <c r="BN339" s="199"/>
      <c r="BO339" s="193" t="str">
        <f t="shared" si="103"/>
        <v/>
      </c>
      <c r="BP339" s="199"/>
      <c r="BQ339" s="199"/>
      <c r="BR339" s="199"/>
      <c r="BS339" s="199"/>
      <c r="BT339" s="199"/>
      <c r="BU339" s="199"/>
      <c r="BV339" s="193" t="str">
        <f t="shared" si="104"/>
        <v/>
      </c>
      <c r="BW339" s="199"/>
      <c r="BX339" s="199"/>
      <c r="BY339" s="199"/>
      <c r="BZ339" s="199"/>
      <c r="CA339" s="199"/>
      <c r="CB339" s="199"/>
      <c r="CC339" s="193" t="str">
        <f t="shared" si="105"/>
        <v/>
      </c>
      <c r="CD339" s="199"/>
      <c r="CE339" s="199"/>
      <c r="CF339" s="199"/>
      <c r="CG339" s="199"/>
      <c r="CH339" s="199"/>
      <c r="CI339" s="199"/>
      <c r="CJ339" s="193" t="str">
        <f t="shared" si="106"/>
        <v/>
      </c>
      <c r="CK339" s="199"/>
      <c r="CL339" s="199"/>
      <c r="CM339" s="199"/>
      <c r="CN339" s="199"/>
      <c r="CO339" s="199"/>
      <c r="CP339" s="199"/>
      <c r="CQ339" s="193" t="str">
        <f t="shared" si="107"/>
        <v/>
      </c>
      <c r="CR339" s="199"/>
      <c r="CS339" s="199"/>
      <c r="CT339" s="199"/>
      <c r="CU339" s="199"/>
      <c r="CV339" s="199"/>
      <c r="CW339" s="199"/>
      <c r="CX339" s="193" t="str">
        <f t="shared" si="108"/>
        <v/>
      </c>
      <c r="CY339" s="199"/>
      <c r="CZ339" s="199"/>
      <c r="DA339" s="199"/>
      <c r="DB339" s="199"/>
      <c r="DC339" s="199"/>
      <c r="DD339" s="199"/>
      <c r="DE339" s="193" t="str">
        <f t="shared" si="109"/>
        <v/>
      </c>
      <c r="DF339" s="199"/>
      <c r="DG339" s="199"/>
      <c r="DH339" s="199"/>
      <c r="DI339" s="199"/>
      <c r="DJ339" s="199"/>
      <c r="DK339" s="199"/>
      <c r="DL339" s="193" t="str">
        <f t="shared" si="110"/>
        <v/>
      </c>
      <c r="DM339" s="199"/>
      <c r="DN339" s="199"/>
      <c r="DO339" s="199"/>
      <c r="DP339" s="199"/>
      <c r="DQ339" s="199"/>
      <c r="DR339" s="199"/>
      <c r="DS339" s="193" t="str">
        <f t="shared" si="111"/>
        <v/>
      </c>
      <c r="DT339" s="194" t="str">
        <f t="shared" si="112"/>
        <v/>
      </c>
      <c r="DU339" s="195" t="str">
        <f t="shared" si="113"/>
        <v/>
      </c>
      <c r="DV339" s="196" t="str">
        <f>IF(OR(C339="",E339=""),"",RANK(DT339,$DT$9:$DT$408)+COUNTIF(DT$9:DT339,DT339)-1)</f>
        <v/>
      </c>
      <c r="DW339" s="173"/>
    </row>
    <row r="340" spans="1:127" ht="20.100000000000001" customHeight="1">
      <c r="A340" s="173"/>
      <c r="B340" s="190" t="str">
        <f>BIODATA_SISWA!B341</f>
        <v/>
      </c>
      <c r="C340" s="191" t="str">
        <f>IF(BIODATA_SISWA!C341="","",BIODATA_SISWA!C341)</f>
        <v/>
      </c>
      <c r="D340" s="191" t="str">
        <f>IF(BIODATA_SISWA!L341="","",BIODATA_SISWA!L341)</f>
        <v/>
      </c>
      <c r="E340" s="199"/>
      <c r="F340" s="199"/>
      <c r="G340" s="199"/>
      <c r="H340" s="199"/>
      <c r="I340" s="199"/>
      <c r="J340" s="199"/>
      <c r="K340" s="193" t="str">
        <f t="shared" si="95"/>
        <v/>
      </c>
      <c r="L340" s="199"/>
      <c r="M340" s="199"/>
      <c r="N340" s="199"/>
      <c r="O340" s="199"/>
      <c r="P340" s="199"/>
      <c r="Q340" s="199"/>
      <c r="R340" s="193" t="str">
        <f t="shared" si="96"/>
        <v/>
      </c>
      <c r="S340" s="199"/>
      <c r="T340" s="199"/>
      <c r="U340" s="199"/>
      <c r="V340" s="199"/>
      <c r="W340" s="199"/>
      <c r="X340" s="199"/>
      <c r="Y340" s="193" t="str">
        <f t="shared" si="97"/>
        <v/>
      </c>
      <c r="Z340" s="199"/>
      <c r="AA340" s="199"/>
      <c r="AB340" s="199"/>
      <c r="AC340" s="199"/>
      <c r="AD340" s="199"/>
      <c r="AE340" s="199"/>
      <c r="AF340" s="193" t="str">
        <f t="shared" si="98"/>
        <v/>
      </c>
      <c r="AG340" s="199"/>
      <c r="AH340" s="199"/>
      <c r="AI340" s="199"/>
      <c r="AJ340" s="199"/>
      <c r="AK340" s="199"/>
      <c r="AL340" s="199"/>
      <c r="AM340" s="193" t="str">
        <f t="shared" si="99"/>
        <v/>
      </c>
      <c r="AN340" s="199"/>
      <c r="AO340" s="199"/>
      <c r="AP340" s="199"/>
      <c r="AQ340" s="199"/>
      <c r="AR340" s="199"/>
      <c r="AS340" s="199"/>
      <c r="AT340" s="193" t="str">
        <f t="shared" si="100"/>
        <v/>
      </c>
      <c r="AU340" s="199"/>
      <c r="AV340" s="199"/>
      <c r="AW340" s="199"/>
      <c r="AX340" s="199"/>
      <c r="AY340" s="199"/>
      <c r="AZ340" s="199"/>
      <c r="BA340" s="193" t="str">
        <f t="shared" si="101"/>
        <v/>
      </c>
      <c r="BB340" s="199"/>
      <c r="BC340" s="199"/>
      <c r="BD340" s="199"/>
      <c r="BE340" s="199"/>
      <c r="BF340" s="199"/>
      <c r="BG340" s="199"/>
      <c r="BH340" s="193" t="str">
        <f t="shared" si="102"/>
        <v/>
      </c>
      <c r="BI340" s="199"/>
      <c r="BJ340" s="199"/>
      <c r="BK340" s="199"/>
      <c r="BL340" s="199"/>
      <c r="BM340" s="199"/>
      <c r="BN340" s="199"/>
      <c r="BO340" s="193" t="str">
        <f t="shared" si="103"/>
        <v/>
      </c>
      <c r="BP340" s="199"/>
      <c r="BQ340" s="199"/>
      <c r="BR340" s="199"/>
      <c r="BS340" s="199"/>
      <c r="BT340" s="199"/>
      <c r="BU340" s="199"/>
      <c r="BV340" s="193" t="str">
        <f t="shared" si="104"/>
        <v/>
      </c>
      <c r="BW340" s="199"/>
      <c r="BX340" s="199"/>
      <c r="BY340" s="199"/>
      <c r="BZ340" s="199"/>
      <c r="CA340" s="199"/>
      <c r="CB340" s="199"/>
      <c r="CC340" s="193" t="str">
        <f t="shared" si="105"/>
        <v/>
      </c>
      <c r="CD340" s="199"/>
      <c r="CE340" s="199"/>
      <c r="CF340" s="199"/>
      <c r="CG340" s="199"/>
      <c r="CH340" s="199"/>
      <c r="CI340" s="199"/>
      <c r="CJ340" s="193" t="str">
        <f t="shared" si="106"/>
        <v/>
      </c>
      <c r="CK340" s="199"/>
      <c r="CL340" s="199"/>
      <c r="CM340" s="199"/>
      <c r="CN340" s="199"/>
      <c r="CO340" s="199"/>
      <c r="CP340" s="199"/>
      <c r="CQ340" s="193" t="str">
        <f t="shared" si="107"/>
        <v/>
      </c>
      <c r="CR340" s="199"/>
      <c r="CS340" s="199"/>
      <c r="CT340" s="199"/>
      <c r="CU340" s="199"/>
      <c r="CV340" s="199"/>
      <c r="CW340" s="199"/>
      <c r="CX340" s="193" t="str">
        <f t="shared" si="108"/>
        <v/>
      </c>
      <c r="CY340" s="199"/>
      <c r="CZ340" s="199"/>
      <c r="DA340" s="199"/>
      <c r="DB340" s="199"/>
      <c r="DC340" s="199"/>
      <c r="DD340" s="199"/>
      <c r="DE340" s="193" t="str">
        <f t="shared" si="109"/>
        <v/>
      </c>
      <c r="DF340" s="199"/>
      <c r="DG340" s="199"/>
      <c r="DH340" s="199"/>
      <c r="DI340" s="199"/>
      <c r="DJ340" s="199"/>
      <c r="DK340" s="199"/>
      <c r="DL340" s="193" t="str">
        <f t="shared" si="110"/>
        <v/>
      </c>
      <c r="DM340" s="199"/>
      <c r="DN340" s="199"/>
      <c r="DO340" s="199"/>
      <c r="DP340" s="199"/>
      <c r="DQ340" s="199"/>
      <c r="DR340" s="199"/>
      <c r="DS340" s="193" t="str">
        <f t="shared" si="111"/>
        <v/>
      </c>
      <c r="DT340" s="194" t="str">
        <f t="shared" si="112"/>
        <v/>
      </c>
      <c r="DU340" s="195" t="str">
        <f t="shared" si="113"/>
        <v/>
      </c>
      <c r="DV340" s="196" t="str">
        <f>IF(OR(C340="",E340=""),"",RANK(DT340,$DT$9:$DT$408)+COUNTIF(DT$9:DT340,DT340)-1)</f>
        <v/>
      </c>
      <c r="DW340" s="173"/>
    </row>
    <row r="341" spans="1:127" ht="20.100000000000001" customHeight="1">
      <c r="A341" s="173"/>
      <c r="B341" s="190" t="str">
        <f>BIODATA_SISWA!B342</f>
        <v/>
      </c>
      <c r="C341" s="191" t="str">
        <f>IF(BIODATA_SISWA!C342="","",BIODATA_SISWA!C342)</f>
        <v/>
      </c>
      <c r="D341" s="191" t="str">
        <f>IF(BIODATA_SISWA!L342="","",BIODATA_SISWA!L342)</f>
        <v/>
      </c>
      <c r="E341" s="199"/>
      <c r="F341" s="199"/>
      <c r="G341" s="199"/>
      <c r="H341" s="199"/>
      <c r="I341" s="199"/>
      <c r="J341" s="199"/>
      <c r="K341" s="193" t="str">
        <f t="shared" si="95"/>
        <v/>
      </c>
      <c r="L341" s="199"/>
      <c r="M341" s="199"/>
      <c r="N341" s="199"/>
      <c r="O341" s="199"/>
      <c r="P341" s="199"/>
      <c r="Q341" s="199"/>
      <c r="R341" s="193" t="str">
        <f t="shared" si="96"/>
        <v/>
      </c>
      <c r="S341" s="199"/>
      <c r="T341" s="199"/>
      <c r="U341" s="199"/>
      <c r="V341" s="199"/>
      <c r="W341" s="199"/>
      <c r="X341" s="199"/>
      <c r="Y341" s="193" t="str">
        <f t="shared" si="97"/>
        <v/>
      </c>
      <c r="Z341" s="199"/>
      <c r="AA341" s="199"/>
      <c r="AB341" s="199"/>
      <c r="AC341" s="199"/>
      <c r="AD341" s="199"/>
      <c r="AE341" s="199"/>
      <c r="AF341" s="193" t="str">
        <f t="shared" si="98"/>
        <v/>
      </c>
      <c r="AG341" s="199"/>
      <c r="AH341" s="199"/>
      <c r="AI341" s="199"/>
      <c r="AJ341" s="199"/>
      <c r="AK341" s="199"/>
      <c r="AL341" s="199"/>
      <c r="AM341" s="193" t="str">
        <f t="shared" si="99"/>
        <v/>
      </c>
      <c r="AN341" s="199"/>
      <c r="AO341" s="199"/>
      <c r="AP341" s="199"/>
      <c r="AQ341" s="199"/>
      <c r="AR341" s="199"/>
      <c r="AS341" s="199"/>
      <c r="AT341" s="193" t="str">
        <f t="shared" si="100"/>
        <v/>
      </c>
      <c r="AU341" s="199"/>
      <c r="AV341" s="199"/>
      <c r="AW341" s="199"/>
      <c r="AX341" s="199"/>
      <c r="AY341" s="199"/>
      <c r="AZ341" s="199"/>
      <c r="BA341" s="193" t="str">
        <f t="shared" si="101"/>
        <v/>
      </c>
      <c r="BB341" s="199"/>
      <c r="BC341" s="199"/>
      <c r="BD341" s="199"/>
      <c r="BE341" s="199"/>
      <c r="BF341" s="199"/>
      <c r="BG341" s="199"/>
      <c r="BH341" s="193" t="str">
        <f t="shared" si="102"/>
        <v/>
      </c>
      <c r="BI341" s="199"/>
      <c r="BJ341" s="199"/>
      <c r="BK341" s="199"/>
      <c r="BL341" s="199"/>
      <c r="BM341" s="199"/>
      <c r="BN341" s="199"/>
      <c r="BO341" s="193" t="str">
        <f t="shared" si="103"/>
        <v/>
      </c>
      <c r="BP341" s="199"/>
      <c r="BQ341" s="199"/>
      <c r="BR341" s="199"/>
      <c r="BS341" s="199"/>
      <c r="BT341" s="199"/>
      <c r="BU341" s="199"/>
      <c r="BV341" s="193" t="str">
        <f t="shared" si="104"/>
        <v/>
      </c>
      <c r="BW341" s="199"/>
      <c r="BX341" s="199"/>
      <c r="BY341" s="199"/>
      <c r="BZ341" s="199"/>
      <c r="CA341" s="199"/>
      <c r="CB341" s="199"/>
      <c r="CC341" s="193" t="str">
        <f t="shared" si="105"/>
        <v/>
      </c>
      <c r="CD341" s="199"/>
      <c r="CE341" s="199"/>
      <c r="CF341" s="199"/>
      <c r="CG341" s="199"/>
      <c r="CH341" s="199"/>
      <c r="CI341" s="199"/>
      <c r="CJ341" s="193" t="str">
        <f t="shared" si="106"/>
        <v/>
      </c>
      <c r="CK341" s="199"/>
      <c r="CL341" s="199"/>
      <c r="CM341" s="199"/>
      <c r="CN341" s="199"/>
      <c r="CO341" s="199"/>
      <c r="CP341" s="199"/>
      <c r="CQ341" s="193" t="str">
        <f t="shared" si="107"/>
        <v/>
      </c>
      <c r="CR341" s="199"/>
      <c r="CS341" s="199"/>
      <c r="CT341" s="199"/>
      <c r="CU341" s="199"/>
      <c r="CV341" s="199"/>
      <c r="CW341" s="199"/>
      <c r="CX341" s="193" t="str">
        <f t="shared" si="108"/>
        <v/>
      </c>
      <c r="CY341" s="199"/>
      <c r="CZ341" s="199"/>
      <c r="DA341" s="199"/>
      <c r="DB341" s="199"/>
      <c r="DC341" s="199"/>
      <c r="DD341" s="199"/>
      <c r="DE341" s="193" t="str">
        <f t="shared" si="109"/>
        <v/>
      </c>
      <c r="DF341" s="199"/>
      <c r="DG341" s="199"/>
      <c r="DH341" s="199"/>
      <c r="DI341" s="199"/>
      <c r="DJ341" s="199"/>
      <c r="DK341" s="199"/>
      <c r="DL341" s="193" t="str">
        <f t="shared" si="110"/>
        <v/>
      </c>
      <c r="DM341" s="199"/>
      <c r="DN341" s="199"/>
      <c r="DO341" s="199"/>
      <c r="DP341" s="199"/>
      <c r="DQ341" s="199"/>
      <c r="DR341" s="199"/>
      <c r="DS341" s="193" t="str">
        <f t="shared" si="111"/>
        <v/>
      </c>
      <c r="DT341" s="194" t="str">
        <f t="shared" si="112"/>
        <v/>
      </c>
      <c r="DU341" s="195" t="str">
        <f t="shared" si="113"/>
        <v/>
      </c>
      <c r="DV341" s="196" t="str">
        <f>IF(OR(C341="",E341=""),"",RANK(DT341,$DT$9:$DT$408)+COUNTIF(DT$9:DT341,DT341)-1)</f>
        <v/>
      </c>
      <c r="DW341" s="173"/>
    </row>
    <row r="342" spans="1:127" ht="20.100000000000001" customHeight="1">
      <c r="A342" s="173"/>
      <c r="B342" s="190" t="str">
        <f>BIODATA_SISWA!B343</f>
        <v/>
      </c>
      <c r="C342" s="191" t="str">
        <f>IF(BIODATA_SISWA!C343="","",BIODATA_SISWA!C343)</f>
        <v/>
      </c>
      <c r="D342" s="191" t="str">
        <f>IF(BIODATA_SISWA!L343="","",BIODATA_SISWA!L343)</f>
        <v/>
      </c>
      <c r="E342" s="199"/>
      <c r="F342" s="199"/>
      <c r="G342" s="199"/>
      <c r="H342" s="199"/>
      <c r="I342" s="199"/>
      <c r="J342" s="199"/>
      <c r="K342" s="193" t="str">
        <f t="shared" si="95"/>
        <v/>
      </c>
      <c r="L342" s="199"/>
      <c r="M342" s="199"/>
      <c r="N342" s="199"/>
      <c r="O342" s="199"/>
      <c r="P342" s="199"/>
      <c r="Q342" s="199"/>
      <c r="R342" s="193" t="str">
        <f t="shared" si="96"/>
        <v/>
      </c>
      <c r="S342" s="199"/>
      <c r="T342" s="199"/>
      <c r="U342" s="199"/>
      <c r="V342" s="199"/>
      <c r="W342" s="199"/>
      <c r="X342" s="199"/>
      <c r="Y342" s="193" t="str">
        <f t="shared" si="97"/>
        <v/>
      </c>
      <c r="Z342" s="199"/>
      <c r="AA342" s="199"/>
      <c r="AB342" s="199"/>
      <c r="AC342" s="199"/>
      <c r="AD342" s="199"/>
      <c r="AE342" s="199"/>
      <c r="AF342" s="193" t="str">
        <f t="shared" si="98"/>
        <v/>
      </c>
      <c r="AG342" s="199"/>
      <c r="AH342" s="199"/>
      <c r="AI342" s="199"/>
      <c r="AJ342" s="199"/>
      <c r="AK342" s="199"/>
      <c r="AL342" s="199"/>
      <c r="AM342" s="193" t="str">
        <f t="shared" si="99"/>
        <v/>
      </c>
      <c r="AN342" s="199"/>
      <c r="AO342" s="199"/>
      <c r="AP342" s="199"/>
      <c r="AQ342" s="199"/>
      <c r="AR342" s="199"/>
      <c r="AS342" s="199"/>
      <c r="AT342" s="193" t="str">
        <f t="shared" si="100"/>
        <v/>
      </c>
      <c r="AU342" s="199"/>
      <c r="AV342" s="199"/>
      <c r="AW342" s="199"/>
      <c r="AX342" s="199"/>
      <c r="AY342" s="199"/>
      <c r="AZ342" s="199"/>
      <c r="BA342" s="193" t="str">
        <f t="shared" si="101"/>
        <v/>
      </c>
      <c r="BB342" s="199"/>
      <c r="BC342" s="199"/>
      <c r="BD342" s="199"/>
      <c r="BE342" s="199"/>
      <c r="BF342" s="199"/>
      <c r="BG342" s="199"/>
      <c r="BH342" s="193" t="str">
        <f t="shared" si="102"/>
        <v/>
      </c>
      <c r="BI342" s="199"/>
      <c r="BJ342" s="199"/>
      <c r="BK342" s="199"/>
      <c r="BL342" s="199"/>
      <c r="BM342" s="199"/>
      <c r="BN342" s="199"/>
      <c r="BO342" s="193" t="str">
        <f t="shared" si="103"/>
        <v/>
      </c>
      <c r="BP342" s="199"/>
      <c r="BQ342" s="199"/>
      <c r="BR342" s="199"/>
      <c r="BS342" s="199"/>
      <c r="BT342" s="199"/>
      <c r="BU342" s="199"/>
      <c r="BV342" s="193" t="str">
        <f t="shared" si="104"/>
        <v/>
      </c>
      <c r="BW342" s="199"/>
      <c r="BX342" s="199"/>
      <c r="BY342" s="199"/>
      <c r="BZ342" s="199"/>
      <c r="CA342" s="199"/>
      <c r="CB342" s="199"/>
      <c r="CC342" s="193" t="str">
        <f t="shared" si="105"/>
        <v/>
      </c>
      <c r="CD342" s="199"/>
      <c r="CE342" s="199"/>
      <c r="CF342" s="199"/>
      <c r="CG342" s="199"/>
      <c r="CH342" s="199"/>
      <c r="CI342" s="199"/>
      <c r="CJ342" s="193" t="str">
        <f t="shared" si="106"/>
        <v/>
      </c>
      <c r="CK342" s="199"/>
      <c r="CL342" s="199"/>
      <c r="CM342" s="199"/>
      <c r="CN342" s="199"/>
      <c r="CO342" s="199"/>
      <c r="CP342" s="199"/>
      <c r="CQ342" s="193" t="str">
        <f t="shared" si="107"/>
        <v/>
      </c>
      <c r="CR342" s="199"/>
      <c r="CS342" s="199"/>
      <c r="CT342" s="199"/>
      <c r="CU342" s="199"/>
      <c r="CV342" s="199"/>
      <c r="CW342" s="199"/>
      <c r="CX342" s="193" t="str">
        <f t="shared" si="108"/>
        <v/>
      </c>
      <c r="CY342" s="199"/>
      <c r="CZ342" s="199"/>
      <c r="DA342" s="199"/>
      <c r="DB342" s="199"/>
      <c r="DC342" s="199"/>
      <c r="DD342" s="199"/>
      <c r="DE342" s="193" t="str">
        <f t="shared" si="109"/>
        <v/>
      </c>
      <c r="DF342" s="199"/>
      <c r="DG342" s="199"/>
      <c r="DH342" s="199"/>
      <c r="DI342" s="199"/>
      <c r="DJ342" s="199"/>
      <c r="DK342" s="199"/>
      <c r="DL342" s="193" t="str">
        <f t="shared" si="110"/>
        <v/>
      </c>
      <c r="DM342" s="199"/>
      <c r="DN342" s="199"/>
      <c r="DO342" s="199"/>
      <c r="DP342" s="199"/>
      <c r="DQ342" s="199"/>
      <c r="DR342" s="199"/>
      <c r="DS342" s="193" t="str">
        <f t="shared" si="111"/>
        <v/>
      </c>
      <c r="DT342" s="194" t="str">
        <f t="shared" si="112"/>
        <v/>
      </c>
      <c r="DU342" s="195" t="str">
        <f t="shared" si="113"/>
        <v/>
      </c>
      <c r="DV342" s="196" t="str">
        <f>IF(OR(C342="",E342=""),"",RANK(DT342,$DT$9:$DT$408)+COUNTIF(DT$9:DT342,DT342)-1)</f>
        <v/>
      </c>
      <c r="DW342" s="173"/>
    </row>
    <row r="343" spans="1:127" ht="20.100000000000001" customHeight="1">
      <c r="A343" s="173"/>
      <c r="B343" s="190" t="str">
        <f>BIODATA_SISWA!B344</f>
        <v/>
      </c>
      <c r="C343" s="191" t="str">
        <f>IF(BIODATA_SISWA!C344="","",BIODATA_SISWA!C344)</f>
        <v/>
      </c>
      <c r="D343" s="191" t="str">
        <f>IF(BIODATA_SISWA!L344="","",BIODATA_SISWA!L344)</f>
        <v/>
      </c>
      <c r="E343" s="199"/>
      <c r="F343" s="199"/>
      <c r="G343" s="199"/>
      <c r="H343" s="199"/>
      <c r="I343" s="199"/>
      <c r="J343" s="199"/>
      <c r="K343" s="193" t="str">
        <f t="shared" si="95"/>
        <v/>
      </c>
      <c r="L343" s="199"/>
      <c r="M343" s="199"/>
      <c r="N343" s="199"/>
      <c r="O343" s="199"/>
      <c r="P343" s="199"/>
      <c r="Q343" s="199"/>
      <c r="R343" s="193" t="str">
        <f t="shared" si="96"/>
        <v/>
      </c>
      <c r="S343" s="199"/>
      <c r="T343" s="199"/>
      <c r="U343" s="199"/>
      <c r="V343" s="199"/>
      <c r="W343" s="199"/>
      <c r="X343" s="199"/>
      <c r="Y343" s="193" t="str">
        <f t="shared" si="97"/>
        <v/>
      </c>
      <c r="Z343" s="199"/>
      <c r="AA343" s="199"/>
      <c r="AB343" s="199"/>
      <c r="AC343" s="199"/>
      <c r="AD343" s="199"/>
      <c r="AE343" s="199"/>
      <c r="AF343" s="193" t="str">
        <f t="shared" si="98"/>
        <v/>
      </c>
      <c r="AG343" s="199"/>
      <c r="AH343" s="199"/>
      <c r="AI343" s="199"/>
      <c r="AJ343" s="199"/>
      <c r="AK343" s="199"/>
      <c r="AL343" s="199"/>
      <c r="AM343" s="193" t="str">
        <f t="shared" si="99"/>
        <v/>
      </c>
      <c r="AN343" s="199"/>
      <c r="AO343" s="199"/>
      <c r="AP343" s="199"/>
      <c r="AQ343" s="199"/>
      <c r="AR343" s="199"/>
      <c r="AS343" s="199"/>
      <c r="AT343" s="193" t="str">
        <f t="shared" si="100"/>
        <v/>
      </c>
      <c r="AU343" s="199"/>
      <c r="AV343" s="199"/>
      <c r="AW343" s="199"/>
      <c r="AX343" s="199"/>
      <c r="AY343" s="199"/>
      <c r="AZ343" s="199"/>
      <c r="BA343" s="193" t="str">
        <f t="shared" si="101"/>
        <v/>
      </c>
      <c r="BB343" s="199"/>
      <c r="BC343" s="199"/>
      <c r="BD343" s="199"/>
      <c r="BE343" s="199"/>
      <c r="BF343" s="199"/>
      <c r="BG343" s="199"/>
      <c r="BH343" s="193" t="str">
        <f t="shared" si="102"/>
        <v/>
      </c>
      <c r="BI343" s="199"/>
      <c r="BJ343" s="199"/>
      <c r="BK343" s="199"/>
      <c r="BL343" s="199"/>
      <c r="BM343" s="199"/>
      <c r="BN343" s="199"/>
      <c r="BO343" s="193" t="str">
        <f t="shared" si="103"/>
        <v/>
      </c>
      <c r="BP343" s="199"/>
      <c r="BQ343" s="199"/>
      <c r="BR343" s="199"/>
      <c r="BS343" s="199"/>
      <c r="BT343" s="199"/>
      <c r="BU343" s="199"/>
      <c r="BV343" s="193" t="str">
        <f t="shared" si="104"/>
        <v/>
      </c>
      <c r="BW343" s="199"/>
      <c r="BX343" s="199"/>
      <c r="BY343" s="199"/>
      <c r="BZ343" s="199"/>
      <c r="CA343" s="199"/>
      <c r="CB343" s="199"/>
      <c r="CC343" s="193" t="str">
        <f t="shared" si="105"/>
        <v/>
      </c>
      <c r="CD343" s="199"/>
      <c r="CE343" s="199"/>
      <c r="CF343" s="199"/>
      <c r="CG343" s="199"/>
      <c r="CH343" s="199"/>
      <c r="CI343" s="199"/>
      <c r="CJ343" s="193" t="str">
        <f t="shared" si="106"/>
        <v/>
      </c>
      <c r="CK343" s="199"/>
      <c r="CL343" s="199"/>
      <c r="CM343" s="199"/>
      <c r="CN343" s="199"/>
      <c r="CO343" s="199"/>
      <c r="CP343" s="199"/>
      <c r="CQ343" s="193" t="str">
        <f t="shared" si="107"/>
        <v/>
      </c>
      <c r="CR343" s="199"/>
      <c r="CS343" s="199"/>
      <c r="CT343" s="199"/>
      <c r="CU343" s="199"/>
      <c r="CV343" s="199"/>
      <c r="CW343" s="199"/>
      <c r="CX343" s="193" t="str">
        <f t="shared" si="108"/>
        <v/>
      </c>
      <c r="CY343" s="199"/>
      <c r="CZ343" s="199"/>
      <c r="DA343" s="199"/>
      <c r="DB343" s="199"/>
      <c r="DC343" s="199"/>
      <c r="DD343" s="199"/>
      <c r="DE343" s="193" t="str">
        <f t="shared" si="109"/>
        <v/>
      </c>
      <c r="DF343" s="199"/>
      <c r="DG343" s="199"/>
      <c r="DH343" s="199"/>
      <c r="DI343" s="199"/>
      <c r="DJ343" s="199"/>
      <c r="DK343" s="199"/>
      <c r="DL343" s="193" t="str">
        <f t="shared" si="110"/>
        <v/>
      </c>
      <c r="DM343" s="199"/>
      <c r="DN343" s="199"/>
      <c r="DO343" s="199"/>
      <c r="DP343" s="199"/>
      <c r="DQ343" s="199"/>
      <c r="DR343" s="199"/>
      <c r="DS343" s="193" t="str">
        <f t="shared" si="111"/>
        <v/>
      </c>
      <c r="DT343" s="194" t="str">
        <f t="shared" si="112"/>
        <v/>
      </c>
      <c r="DU343" s="195" t="str">
        <f t="shared" si="113"/>
        <v/>
      </c>
      <c r="DV343" s="196" t="str">
        <f>IF(OR(C343="",E343=""),"",RANK(DT343,$DT$9:$DT$408)+COUNTIF(DT$9:DT343,DT343)-1)</f>
        <v/>
      </c>
      <c r="DW343" s="173"/>
    </row>
    <row r="344" spans="1:127" ht="20.100000000000001" customHeight="1">
      <c r="A344" s="173"/>
      <c r="B344" s="190" t="str">
        <f>BIODATA_SISWA!B345</f>
        <v/>
      </c>
      <c r="C344" s="191" t="str">
        <f>IF(BIODATA_SISWA!C345="","",BIODATA_SISWA!C345)</f>
        <v/>
      </c>
      <c r="D344" s="191" t="str">
        <f>IF(BIODATA_SISWA!L345="","",BIODATA_SISWA!L345)</f>
        <v/>
      </c>
      <c r="E344" s="199"/>
      <c r="F344" s="199"/>
      <c r="G344" s="199"/>
      <c r="H344" s="199"/>
      <c r="I344" s="199"/>
      <c r="J344" s="199"/>
      <c r="K344" s="193" t="str">
        <f t="shared" si="95"/>
        <v/>
      </c>
      <c r="L344" s="199"/>
      <c r="M344" s="199"/>
      <c r="N344" s="199"/>
      <c r="O344" s="199"/>
      <c r="P344" s="199"/>
      <c r="Q344" s="199"/>
      <c r="R344" s="193" t="str">
        <f t="shared" si="96"/>
        <v/>
      </c>
      <c r="S344" s="199"/>
      <c r="T344" s="199"/>
      <c r="U344" s="199"/>
      <c r="V344" s="199"/>
      <c r="W344" s="199"/>
      <c r="X344" s="199"/>
      <c r="Y344" s="193" t="str">
        <f t="shared" si="97"/>
        <v/>
      </c>
      <c r="Z344" s="199"/>
      <c r="AA344" s="199"/>
      <c r="AB344" s="199"/>
      <c r="AC344" s="199"/>
      <c r="AD344" s="199"/>
      <c r="AE344" s="199"/>
      <c r="AF344" s="193" t="str">
        <f t="shared" si="98"/>
        <v/>
      </c>
      <c r="AG344" s="199"/>
      <c r="AH344" s="199"/>
      <c r="AI344" s="199"/>
      <c r="AJ344" s="199"/>
      <c r="AK344" s="199"/>
      <c r="AL344" s="199"/>
      <c r="AM344" s="193" t="str">
        <f t="shared" si="99"/>
        <v/>
      </c>
      <c r="AN344" s="199"/>
      <c r="AO344" s="199"/>
      <c r="AP344" s="199"/>
      <c r="AQ344" s="199"/>
      <c r="AR344" s="199"/>
      <c r="AS344" s="199"/>
      <c r="AT344" s="193" t="str">
        <f t="shared" si="100"/>
        <v/>
      </c>
      <c r="AU344" s="199"/>
      <c r="AV344" s="199"/>
      <c r="AW344" s="199"/>
      <c r="AX344" s="199"/>
      <c r="AY344" s="199"/>
      <c r="AZ344" s="199"/>
      <c r="BA344" s="193" t="str">
        <f t="shared" si="101"/>
        <v/>
      </c>
      <c r="BB344" s="199"/>
      <c r="BC344" s="199"/>
      <c r="BD344" s="199"/>
      <c r="BE344" s="199"/>
      <c r="BF344" s="199"/>
      <c r="BG344" s="199"/>
      <c r="BH344" s="193" t="str">
        <f t="shared" si="102"/>
        <v/>
      </c>
      <c r="BI344" s="199"/>
      <c r="BJ344" s="199"/>
      <c r="BK344" s="199"/>
      <c r="BL344" s="199"/>
      <c r="BM344" s="199"/>
      <c r="BN344" s="199"/>
      <c r="BO344" s="193" t="str">
        <f t="shared" si="103"/>
        <v/>
      </c>
      <c r="BP344" s="199"/>
      <c r="BQ344" s="199"/>
      <c r="BR344" s="199"/>
      <c r="BS344" s="199"/>
      <c r="BT344" s="199"/>
      <c r="BU344" s="199"/>
      <c r="BV344" s="193" t="str">
        <f t="shared" si="104"/>
        <v/>
      </c>
      <c r="BW344" s="199"/>
      <c r="BX344" s="199"/>
      <c r="BY344" s="199"/>
      <c r="BZ344" s="199"/>
      <c r="CA344" s="199"/>
      <c r="CB344" s="199"/>
      <c r="CC344" s="193" t="str">
        <f t="shared" si="105"/>
        <v/>
      </c>
      <c r="CD344" s="199"/>
      <c r="CE344" s="199"/>
      <c r="CF344" s="199"/>
      <c r="CG344" s="199"/>
      <c r="CH344" s="199"/>
      <c r="CI344" s="199"/>
      <c r="CJ344" s="193" t="str">
        <f t="shared" si="106"/>
        <v/>
      </c>
      <c r="CK344" s="199"/>
      <c r="CL344" s="199"/>
      <c r="CM344" s="199"/>
      <c r="CN344" s="199"/>
      <c r="CO344" s="199"/>
      <c r="CP344" s="199"/>
      <c r="CQ344" s="193" t="str">
        <f t="shared" si="107"/>
        <v/>
      </c>
      <c r="CR344" s="199"/>
      <c r="CS344" s="199"/>
      <c r="CT344" s="199"/>
      <c r="CU344" s="199"/>
      <c r="CV344" s="199"/>
      <c r="CW344" s="199"/>
      <c r="CX344" s="193" t="str">
        <f t="shared" si="108"/>
        <v/>
      </c>
      <c r="CY344" s="199"/>
      <c r="CZ344" s="199"/>
      <c r="DA344" s="199"/>
      <c r="DB344" s="199"/>
      <c r="DC344" s="199"/>
      <c r="DD344" s="199"/>
      <c r="DE344" s="193" t="str">
        <f t="shared" si="109"/>
        <v/>
      </c>
      <c r="DF344" s="199"/>
      <c r="DG344" s="199"/>
      <c r="DH344" s="199"/>
      <c r="DI344" s="199"/>
      <c r="DJ344" s="199"/>
      <c r="DK344" s="199"/>
      <c r="DL344" s="193" t="str">
        <f t="shared" si="110"/>
        <v/>
      </c>
      <c r="DM344" s="199"/>
      <c r="DN344" s="199"/>
      <c r="DO344" s="199"/>
      <c r="DP344" s="199"/>
      <c r="DQ344" s="199"/>
      <c r="DR344" s="199"/>
      <c r="DS344" s="193" t="str">
        <f t="shared" si="111"/>
        <v/>
      </c>
      <c r="DT344" s="194" t="str">
        <f t="shared" si="112"/>
        <v/>
      </c>
      <c r="DU344" s="195" t="str">
        <f t="shared" si="113"/>
        <v/>
      </c>
      <c r="DV344" s="196" t="str">
        <f>IF(OR(C344="",E344=""),"",RANK(DT344,$DT$9:$DT$408)+COUNTIF(DT$9:DT344,DT344)-1)</f>
        <v/>
      </c>
      <c r="DW344" s="173"/>
    </row>
    <row r="345" spans="1:127" ht="20.100000000000001" customHeight="1">
      <c r="A345" s="173"/>
      <c r="B345" s="190" t="str">
        <f>BIODATA_SISWA!B346</f>
        <v/>
      </c>
      <c r="C345" s="191" t="str">
        <f>IF(BIODATA_SISWA!C346="","",BIODATA_SISWA!C346)</f>
        <v/>
      </c>
      <c r="D345" s="191" t="str">
        <f>IF(BIODATA_SISWA!L346="","",BIODATA_SISWA!L346)</f>
        <v/>
      </c>
      <c r="E345" s="199"/>
      <c r="F345" s="199"/>
      <c r="G345" s="199"/>
      <c r="H345" s="199"/>
      <c r="I345" s="199"/>
      <c r="J345" s="199"/>
      <c r="K345" s="193" t="str">
        <f t="shared" si="95"/>
        <v/>
      </c>
      <c r="L345" s="199"/>
      <c r="M345" s="199"/>
      <c r="N345" s="199"/>
      <c r="O345" s="199"/>
      <c r="P345" s="199"/>
      <c r="Q345" s="199"/>
      <c r="R345" s="193" t="str">
        <f t="shared" si="96"/>
        <v/>
      </c>
      <c r="S345" s="199"/>
      <c r="T345" s="199"/>
      <c r="U345" s="199"/>
      <c r="V345" s="199"/>
      <c r="W345" s="199"/>
      <c r="X345" s="199"/>
      <c r="Y345" s="193" t="str">
        <f t="shared" si="97"/>
        <v/>
      </c>
      <c r="Z345" s="199"/>
      <c r="AA345" s="199"/>
      <c r="AB345" s="199"/>
      <c r="AC345" s="199"/>
      <c r="AD345" s="199"/>
      <c r="AE345" s="199"/>
      <c r="AF345" s="193" t="str">
        <f t="shared" si="98"/>
        <v/>
      </c>
      <c r="AG345" s="199"/>
      <c r="AH345" s="199"/>
      <c r="AI345" s="199"/>
      <c r="AJ345" s="199"/>
      <c r="AK345" s="199"/>
      <c r="AL345" s="199"/>
      <c r="AM345" s="193" t="str">
        <f t="shared" si="99"/>
        <v/>
      </c>
      <c r="AN345" s="199"/>
      <c r="AO345" s="199"/>
      <c r="AP345" s="199"/>
      <c r="AQ345" s="199"/>
      <c r="AR345" s="199"/>
      <c r="AS345" s="199"/>
      <c r="AT345" s="193" t="str">
        <f t="shared" si="100"/>
        <v/>
      </c>
      <c r="AU345" s="199"/>
      <c r="AV345" s="199"/>
      <c r="AW345" s="199"/>
      <c r="AX345" s="199"/>
      <c r="AY345" s="199"/>
      <c r="AZ345" s="199"/>
      <c r="BA345" s="193" t="str">
        <f t="shared" si="101"/>
        <v/>
      </c>
      <c r="BB345" s="199"/>
      <c r="BC345" s="199"/>
      <c r="BD345" s="199"/>
      <c r="BE345" s="199"/>
      <c r="BF345" s="199"/>
      <c r="BG345" s="199"/>
      <c r="BH345" s="193" t="str">
        <f t="shared" si="102"/>
        <v/>
      </c>
      <c r="BI345" s="199"/>
      <c r="BJ345" s="199"/>
      <c r="BK345" s="199"/>
      <c r="BL345" s="199"/>
      <c r="BM345" s="199"/>
      <c r="BN345" s="199"/>
      <c r="BO345" s="193" t="str">
        <f t="shared" si="103"/>
        <v/>
      </c>
      <c r="BP345" s="199"/>
      <c r="BQ345" s="199"/>
      <c r="BR345" s="199"/>
      <c r="BS345" s="199"/>
      <c r="BT345" s="199"/>
      <c r="BU345" s="199"/>
      <c r="BV345" s="193" t="str">
        <f t="shared" si="104"/>
        <v/>
      </c>
      <c r="BW345" s="199"/>
      <c r="BX345" s="199"/>
      <c r="BY345" s="199"/>
      <c r="BZ345" s="199"/>
      <c r="CA345" s="199"/>
      <c r="CB345" s="199"/>
      <c r="CC345" s="193" t="str">
        <f t="shared" si="105"/>
        <v/>
      </c>
      <c r="CD345" s="199"/>
      <c r="CE345" s="199"/>
      <c r="CF345" s="199"/>
      <c r="CG345" s="199"/>
      <c r="CH345" s="199"/>
      <c r="CI345" s="199"/>
      <c r="CJ345" s="193" t="str">
        <f t="shared" si="106"/>
        <v/>
      </c>
      <c r="CK345" s="199"/>
      <c r="CL345" s="199"/>
      <c r="CM345" s="199"/>
      <c r="CN345" s="199"/>
      <c r="CO345" s="199"/>
      <c r="CP345" s="199"/>
      <c r="CQ345" s="193" t="str">
        <f t="shared" si="107"/>
        <v/>
      </c>
      <c r="CR345" s="199"/>
      <c r="CS345" s="199"/>
      <c r="CT345" s="199"/>
      <c r="CU345" s="199"/>
      <c r="CV345" s="199"/>
      <c r="CW345" s="199"/>
      <c r="CX345" s="193" t="str">
        <f t="shared" si="108"/>
        <v/>
      </c>
      <c r="CY345" s="199"/>
      <c r="CZ345" s="199"/>
      <c r="DA345" s="199"/>
      <c r="DB345" s="199"/>
      <c r="DC345" s="199"/>
      <c r="DD345" s="199"/>
      <c r="DE345" s="193" t="str">
        <f t="shared" si="109"/>
        <v/>
      </c>
      <c r="DF345" s="199"/>
      <c r="DG345" s="199"/>
      <c r="DH345" s="199"/>
      <c r="DI345" s="199"/>
      <c r="DJ345" s="199"/>
      <c r="DK345" s="199"/>
      <c r="DL345" s="193" t="str">
        <f t="shared" si="110"/>
        <v/>
      </c>
      <c r="DM345" s="199"/>
      <c r="DN345" s="199"/>
      <c r="DO345" s="199"/>
      <c r="DP345" s="199"/>
      <c r="DQ345" s="199"/>
      <c r="DR345" s="199"/>
      <c r="DS345" s="193" t="str">
        <f t="shared" si="111"/>
        <v/>
      </c>
      <c r="DT345" s="194" t="str">
        <f t="shared" si="112"/>
        <v/>
      </c>
      <c r="DU345" s="195" t="str">
        <f t="shared" si="113"/>
        <v/>
      </c>
      <c r="DV345" s="196" t="str">
        <f>IF(OR(C345="",E345=""),"",RANK(DT345,$DT$9:$DT$408)+COUNTIF(DT$9:DT345,DT345)-1)</f>
        <v/>
      </c>
      <c r="DW345" s="173"/>
    </row>
    <row r="346" spans="1:127" ht="20.100000000000001" customHeight="1">
      <c r="A346" s="173"/>
      <c r="B346" s="190" t="str">
        <f>BIODATA_SISWA!B347</f>
        <v/>
      </c>
      <c r="C346" s="191" t="str">
        <f>IF(BIODATA_SISWA!C347="","",BIODATA_SISWA!C347)</f>
        <v/>
      </c>
      <c r="D346" s="191" t="str">
        <f>IF(BIODATA_SISWA!L347="","",BIODATA_SISWA!L347)</f>
        <v/>
      </c>
      <c r="E346" s="199"/>
      <c r="F346" s="199"/>
      <c r="G346" s="199"/>
      <c r="H346" s="199"/>
      <c r="I346" s="199"/>
      <c r="J346" s="199"/>
      <c r="K346" s="193" t="str">
        <f t="shared" si="95"/>
        <v/>
      </c>
      <c r="L346" s="199"/>
      <c r="M346" s="199"/>
      <c r="N346" s="199"/>
      <c r="O346" s="199"/>
      <c r="P346" s="199"/>
      <c r="Q346" s="199"/>
      <c r="R346" s="193" t="str">
        <f t="shared" si="96"/>
        <v/>
      </c>
      <c r="S346" s="199"/>
      <c r="T346" s="199"/>
      <c r="U346" s="199"/>
      <c r="V346" s="199"/>
      <c r="W346" s="199"/>
      <c r="X346" s="199"/>
      <c r="Y346" s="193" t="str">
        <f t="shared" si="97"/>
        <v/>
      </c>
      <c r="Z346" s="199"/>
      <c r="AA346" s="199"/>
      <c r="AB346" s="199"/>
      <c r="AC346" s="199"/>
      <c r="AD346" s="199"/>
      <c r="AE346" s="199"/>
      <c r="AF346" s="193" t="str">
        <f t="shared" si="98"/>
        <v/>
      </c>
      <c r="AG346" s="199"/>
      <c r="AH346" s="199"/>
      <c r="AI346" s="199"/>
      <c r="AJ346" s="199"/>
      <c r="AK346" s="199"/>
      <c r="AL346" s="199"/>
      <c r="AM346" s="193" t="str">
        <f t="shared" si="99"/>
        <v/>
      </c>
      <c r="AN346" s="199"/>
      <c r="AO346" s="199"/>
      <c r="AP346" s="199"/>
      <c r="AQ346" s="199"/>
      <c r="AR346" s="199"/>
      <c r="AS346" s="199"/>
      <c r="AT346" s="193" t="str">
        <f t="shared" si="100"/>
        <v/>
      </c>
      <c r="AU346" s="199"/>
      <c r="AV346" s="199"/>
      <c r="AW346" s="199"/>
      <c r="AX346" s="199"/>
      <c r="AY346" s="199"/>
      <c r="AZ346" s="199"/>
      <c r="BA346" s="193" t="str">
        <f t="shared" si="101"/>
        <v/>
      </c>
      <c r="BB346" s="199"/>
      <c r="BC346" s="199"/>
      <c r="BD346" s="199"/>
      <c r="BE346" s="199"/>
      <c r="BF346" s="199"/>
      <c r="BG346" s="199"/>
      <c r="BH346" s="193" t="str">
        <f t="shared" si="102"/>
        <v/>
      </c>
      <c r="BI346" s="199"/>
      <c r="BJ346" s="199"/>
      <c r="BK346" s="199"/>
      <c r="BL346" s="199"/>
      <c r="BM346" s="199"/>
      <c r="BN346" s="199"/>
      <c r="BO346" s="193" t="str">
        <f t="shared" si="103"/>
        <v/>
      </c>
      <c r="BP346" s="199"/>
      <c r="BQ346" s="199"/>
      <c r="BR346" s="199"/>
      <c r="BS346" s="199"/>
      <c r="BT346" s="199"/>
      <c r="BU346" s="199"/>
      <c r="BV346" s="193" t="str">
        <f t="shared" si="104"/>
        <v/>
      </c>
      <c r="BW346" s="199"/>
      <c r="BX346" s="199"/>
      <c r="BY346" s="199"/>
      <c r="BZ346" s="199"/>
      <c r="CA346" s="199"/>
      <c r="CB346" s="199"/>
      <c r="CC346" s="193" t="str">
        <f t="shared" si="105"/>
        <v/>
      </c>
      <c r="CD346" s="199"/>
      <c r="CE346" s="199"/>
      <c r="CF346" s="199"/>
      <c r="CG346" s="199"/>
      <c r="CH346" s="199"/>
      <c r="CI346" s="199"/>
      <c r="CJ346" s="193" t="str">
        <f t="shared" si="106"/>
        <v/>
      </c>
      <c r="CK346" s="199"/>
      <c r="CL346" s="199"/>
      <c r="CM346" s="199"/>
      <c r="CN346" s="199"/>
      <c r="CO346" s="199"/>
      <c r="CP346" s="199"/>
      <c r="CQ346" s="193" t="str">
        <f t="shared" si="107"/>
        <v/>
      </c>
      <c r="CR346" s="199"/>
      <c r="CS346" s="199"/>
      <c r="CT346" s="199"/>
      <c r="CU346" s="199"/>
      <c r="CV346" s="199"/>
      <c r="CW346" s="199"/>
      <c r="CX346" s="193" t="str">
        <f t="shared" si="108"/>
        <v/>
      </c>
      <c r="CY346" s="199"/>
      <c r="CZ346" s="199"/>
      <c r="DA346" s="199"/>
      <c r="DB346" s="199"/>
      <c r="DC346" s="199"/>
      <c r="DD346" s="199"/>
      <c r="DE346" s="193" t="str">
        <f t="shared" si="109"/>
        <v/>
      </c>
      <c r="DF346" s="199"/>
      <c r="DG346" s="199"/>
      <c r="DH346" s="199"/>
      <c r="DI346" s="199"/>
      <c r="DJ346" s="199"/>
      <c r="DK346" s="199"/>
      <c r="DL346" s="193" t="str">
        <f t="shared" si="110"/>
        <v/>
      </c>
      <c r="DM346" s="199"/>
      <c r="DN346" s="199"/>
      <c r="DO346" s="199"/>
      <c r="DP346" s="199"/>
      <c r="DQ346" s="199"/>
      <c r="DR346" s="199"/>
      <c r="DS346" s="193" t="str">
        <f t="shared" si="111"/>
        <v/>
      </c>
      <c r="DT346" s="194" t="str">
        <f t="shared" si="112"/>
        <v/>
      </c>
      <c r="DU346" s="195" t="str">
        <f t="shared" si="113"/>
        <v/>
      </c>
      <c r="DV346" s="196" t="str">
        <f>IF(OR(C346="",E346=""),"",RANK(DT346,$DT$9:$DT$408)+COUNTIF(DT$9:DT346,DT346)-1)</f>
        <v/>
      </c>
      <c r="DW346" s="173"/>
    </row>
    <row r="347" spans="1:127" ht="20.100000000000001" customHeight="1">
      <c r="A347" s="173"/>
      <c r="B347" s="190" t="str">
        <f>BIODATA_SISWA!B348</f>
        <v/>
      </c>
      <c r="C347" s="191" t="str">
        <f>IF(BIODATA_SISWA!C348="","",BIODATA_SISWA!C348)</f>
        <v/>
      </c>
      <c r="D347" s="191" t="str">
        <f>IF(BIODATA_SISWA!L348="","",BIODATA_SISWA!L348)</f>
        <v/>
      </c>
      <c r="E347" s="199"/>
      <c r="F347" s="199"/>
      <c r="G347" s="199"/>
      <c r="H347" s="199"/>
      <c r="I347" s="199"/>
      <c r="J347" s="199"/>
      <c r="K347" s="193" t="str">
        <f t="shared" si="95"/>
        <v/>
      </c>
      <c r="L347" s="199"/>
      <c r="M347" s="199"/>
      <c r="N347" s="199"/>
      <c r="O347" s="199"/>
      <c r="P347" s="199"/>
      <c r="Q347" s="199"/>
      <c r="R347" s="193" t="str">
        <f t="shared" si="96"/>
        <v/>
      </c>
      <c r="S347" s="199"/>
      <c r="T347" s="199"/>
      <c r="U347" s="199"/>
      <c r="V347" s="199"/>
      <c r="W347" s="199"/>
      <c r="X347" s="199"/>
      <c r="Y347" s="193" t="str">
        <f t="shared" si="97"/>
        <v/>
      </c>
      <c r="Z347" s="199"/>
      <c r="AA347" s="199"/>
      <c r="AB347" s="199"/>
      <c r="AC347" s="199"/>
      <c r="AD347" s="199"/>
      <c r="AE347" s="199"/>
      <c r="AF347" s="193" t="str">
        <f t="shared" si="98"/>
        <v/>
      </c>
      <c r="AG347" s="199"/>
      <c r="AH347" s="199"/>
      <c r="AI347" s="199"/>
      <c r="AJ347" s="199"/>
      <c r="AK347" s="199"/>
      <c r="AL347" s="199"/>
      <c r="AM347" s="193" t="str">
        <f t="shared" si="99"/>
        <v/>
      </c>
      <c r="AN347" s="199"/>
      <c r="AO347" s="199"/>
      <c r="AP347" s="199"/>
      <c r="AQ347" s="199"/>
      <c r="AR347" s="199"/>
      <c r="AS347" s="199"/>
      <c r="AT347" s="193" t="str">
        <f t="shared" si="100"/>
        <v/>
      </c>
      <c r="AU347" s="199"/>
      <c r="AV347" s="199"/>
      <c r="AW347" s="199"/>
      <c r="AX347" s="199"/>
      <c r="AY347" s="199"/>
      <c r="AZ347" s="199"/>
      <c r="BA347" s="193" t="str">
        <f t="shared" si="101"/>
        <v/>
      </c>
      <c r="BB347" s="199"/>
      <c r="BC347" s="199"/>
      <c r="BD347" s="199"/>
      <c r="BE347" s="199"/>
      <c r="BF347" s="199"/>
      <c r="BG347" s="199"/>
      <c r="BH347" s="193" t="str">
        <f t="shared" si="102"/>
        <v/>
      </c>
      <c r="BI347" s="199"/>
      <c r="BJ347" s="199"/>
      <c r="BK347" s="199"/>
      <c r="BL347" s="199"/>
      <c r="BM347" s="199"/>
      <c r="BN347" s="199"/>
      <c r="BO347" s="193" t="str">
        <f t="shared" si="103"/>
        <v/>
      </c>
      <c r="BP347" s="199"/>
      <c r="BQ347" s="199"/>
      <c r="BR347" s="199"/>
      <c r="BS347" s="199"/>
      <c r="BT347" s="199"/>
      <c r="BU347" s="199"/>
      <c r="BV347" s="193" t="str">
        <f t="shared" si="104"/>
        <v/>
      </c>
      <c r="BW347" s="199"/>
      <c r="BX347" s="199"/>
      <c r="BY347" s="199"/>
      <c r="BZ347" s="199"/>
      <c r="CA347" s="199"/>
      <c r="CB347" s="199"/>
      <c r="CC347" s="193" t="str">
        <f t="shared" si="105"/>
        <v/>
      </c>
      <c r="CD347" s="199"/>
      <c r="CE347" s="199"/>
      <c r="CF347" s="199"/>
      <c r="CG347" s="199"/>
      <c r="CH347" s="199"/>
      <c r="CI347" s="199"/>
      <c r="CJ347" s="193" t="str">
        <f t="shared" si="106"/>
        <v/>
      </c>
      <c r="CK347" s="199"/>
      <c r="CL347" s="199"/>
      <c r="CM347" s="199"/>
      <c r="CN347" s="199"/>
      <c r="CO347" s="199"/>
      <c r="CP347" s="199"/>
      <c r="CQ347" s="193" t="str">
        <f t="shared" si="107"/>
        <v/>
      </c>
      <c r="CR347" s="199"/>
      <c r="CS347" s="199"/>
      <c r="CT347" s="199"/>
      <c r="CU347" s="199"/>
      <c r="CV347" s="199"/>
      <c r="CW347" s="199"/>
      <c r="CX347" s="193" t="str">
        <f t="shared" si="108"/>
        <v/>
      </c>
      <c r="CY347" s="199"/>
      <c r="CZ347" s="199"/>
      <c r="DA347" s="199"/>
      <c r="DB347" s="199"/>
      <c r="DC347" s="199"/>
      <c r="DD347" s="199"/>
      <c r="DE347" s="193" t="str">
        <f t="shared" si="109"/>
        <v/>
      </c>
      <c r="DF347" s="199"/>
      <c r="DG347" s="199"/>
      <c r="DH347" s="199"/>
      <c r="DI347" s="199"/>
      <c r="DJ347" s="199"/>
      <c r="DK347" s="199"/>
      <c r="DL347" s="193" t="str">
        <f t="shared" si="110"/>
        <v/>
      </c>
      <c r="DM347" s="199"/>
      <c r="DN347" s="199"/>
      <c r="DO347" s="199"/>
      <c r="DP347" s="199"/>
      <c r="DQ347" s="199"/>
      <c r="DR347" s="199"/>
      <c r="DS347" s="193" t="str">
        <f t="shared" si="111"/>
        <v/>
      </c>
      <c r="DT347" s="194" t="str">
        <f t="shared" si="112"/>
        <v/>
      </c>
      <c r="DU347" s="195" t="str">
        <f t="shared" si="113"/>
        <v/>
      </c>
      <c r="DV347" s="196" t="str">
        <f>IF(OR(C347="",E347=""),"",RANK(DT347,$DT$9:$DT$408)+COUNTIF(DT$9:DT347,DT347)-1)</f>
        <v/>
      </c>
      <c r="DW347" s="173"/>
    </row>
    <row r="348" spans="1:127" ht="20.100000000000001" customHeight="1">
      <c r="A348" s="173"/>
      <c r="B348" s="190" t="str">
        <f>BIODATA_SISWA!B349</f>
        <v/>
      </c>
      <c r="C348" s="191" t="str">
        <f>IF(BIODATA_SISWA!C349="","",BIODATA_SISWA!C349)</f>
        <v/>
      </c>
      <c r="D348" s="191" t="str">
        <f>IF(BIODATA_SISWA!L349="","",BIODATA_SISWA!L349)</f>
        <v/>
      </c>
      <c r="E348" s="199"/>
      <c r="F348" s="199"/>
      <c r="G348" s="199"/>
      <c r="H348" s="199"/>
      <c r="I348" s="199"/>
      <c r="J348" s="199"/>
      <c r="K348" s="193" t="str">
        <f t="shared" si="95"/>
        <v/>
      </c>
      <c r="L348" s="199"/>
      <c r="M348" s="199"/>
      <c r="N348" s="199"/>
      <c r="O348" s="199"/>
      <c r="P348" s="199"/>
      <c r="Q348" s="199"/>
      <c r="R348" s="193" t="str">
        <f t="shared" si="96"/>
        <v/>
      </c>
      <c r="S348" s="199"/>
      <c r="T348" s="199"/>
      <c r="U348" s="199"/>
      <c r="V348" s="199"/>
      <c r="W348" s="199"/>
      <c r="X348" s="199"/>
      <c r="Y348" s="193" t="str">
        <f t="shared" si="97"/>
        <v/>
      </c>
      <c r="Z348" s="199"/>
      <c r="AA348" s="199"/>
      <c r="AB348" s="199"/>
      <c r="AC348" s="199"/>
      <c r="AD348" s="199"/>
      <c r="AE348" s="199"/>
      <c r="AF348" s="193" t="str">
        <f t="shared" si="98"/>
        <v/>
      </c>
      <c r="AG348" s="199"/>
      <c r="AH348" s="199"/>
      <c r="AI348" s="199"/>
      <c r="AJ348" s="199"/>
      <c r="AK348" s="199"/>
      <c r="AL348" s="199"/>
      <c r="AM348" s="193" t="str">
        <f t="shared" si="99"/>
        <v/>
      </c>
      <c r="AN348" s="199"/>
      <c r="AO348" s="199"/>
      <c r="AP348" s="199"/>
      <c r="AQ348" s="199"/>
      <c r="AR348" s="199"/>
      <c r="AS348" s="199"/>
      <c r="AT348" s="193" t="str">
        <f t="shared" si="100"/>
        <v/>
      </c>
      <c r="AU348" s="199"/>
      <c r="AV348" s="199"/>
      <c r="AW348" s="199"/>
      <c r="AX348" s="199"/>
      <c r="AY348" s="199"/>
      <c r="AZ348" s="199"/>
      <c r="BA348" s="193" t="str">
        <f t="shared" si="101"/>
        <v/>
      </c>
      <c r="BB348" s="199"/>
      <c r="BC348" s="199"/>
      <c r="BD348" s="199"/>
      <c r="BE348" s="199"/>
      <c r="BF348" s="199"/>
      <c r="BG348" s="199"/>
      <c r="BH348" s="193" t="str">
        <f t="shared" si="102"/>
        <v/>
      </c>
      <c r="BI348" s="199"/>
      <c r="BJ348" s="199"/>
      <c r="BK348" s="199"/>
      <c r="BL348" s="199"/>
      <c r="BM348" s="199"/>
      <c r="BN348" s="199"/>
      <c r="BO348" s="193" t="str">
        <f t="shared" si="103"/>
        <v/>
      </c>
      <c r="BP348" s="199"/>
      <c r="BQ348" s="199"/>
      <c r="BR348" s="199"/>
      <c r="BS348" s="199"/>
      <c r="BT348" s="199"/>
      <c r="BU348" s="199"/>
      <c r="BV348" s="193" t="str">
        <f t="shared" si="104"/>
        <v/>
      </c>
      <c r="BW348" s="199"/>
      <c r="BX348" s="199"/>
      <c r="BY348" s="199"/>
      <c r="BZ348" s="199"/>
      <c r="CA348" s="199"/>
      <c r="CB348" s="199"/>
      <c r="CC348" s="193" t="str">
        <f t="shared" si="105"/>
        <v/>
      </c>
      <c r="CD348" s="199"/>
      <c r="CE348" s="199"/>
      <c r="CF348" s="199"/>
      <c r="CG348" s="199"/>
      <c r="CH348" s="199"/>
      <c r="CI348" s="199"/>
      <c r="CJ348" s="193" t="str">
        <f t="shared" si="106"/>
        <v/>
      </c>
      <c r="CK348" s="199"/>
      <c r="CL348" s="199"/>
      <c r="CM348" s="199"/>
      <c r="CN348" s="199"/>
      <c r="CO348" s="199"/>
      <c r="CP348" s="199"/>
      <c r="CQ348" s="193" t="str">
        <f t="shared" si="107"/>
        <v/>
      </c>
      <c r="CR348" s="199"/>
      <c r="CS348" s="199"/>
      <c r="CT348" s="199"/>
      <c r="CU348" s="199"/>
      <c r="CV348" s="199"/>
      <c r="CW348" s="199"/>
      <c r="CX348" s="193" t="str">
        <f t="shared" si="108"/>
        <v/>
      </c>
      <c r="CY348" s="199"/>
      <c r="CZ348" s="199"/>
      <c r="DA348" s="199"/>
      <c r="DB348" s="199"/>
      <c r="DC348" s="199"/>
      <c r="DD348" s="199"/>
      <c r="DE348" s="193" t="str">
        <f t="shared" si="109"/>
        <v/>
      </c>
      <c r="DF348" s="199"/>
      <c r="DG348" s="199"/>
      <c r="DH348" s="199"/>
      <c r="DI348" s="199"/>
      <c r="DJ348" s="199"/>
      <c r="DK348" s="199"/>
      <c r="DL348" s="193" t="str">
        <f t="shared" si="110"/>
        <v/>
      </c>
      <c r="DM348" s="199"/>
      <c r="DN348" s="199"/>
      <c r="DO348" s="199"/>
      <c r="DP348" s="199"/>
      <c r="DQ348" s="199"/>
      <c r="DR348" s="199"/>
      <c r="DS348" s="193" t="str">
        <f t="shared" si="111"/>
        <v/>
      </c>
      <c r="DT348" s="194" t="str">
        <f t="shared" si="112"/>
        <v/>
      </c>
      <c r="DU348" s="195" t="str">
        <f t="shared" si="113"/>
        <v/>
      </c>
      <c r="DV348" s="196" t="str">
        <f>IF(OR(C348="",E348=""),"",RANK(DT348,$DT$9:$DT$408)+COUNTIF(DT$9:DT348,DT348)-1)</f>
        <v/>
      </c>
      <c r="DW348" s="173"/>
    </row>
    <row r="349" spans="1:127" ht="20.100000000000001" customHeight="1">
      <c r="A349" s="173"/>
      <c r="B349" s="190" t="str">
        <f>BIODATA_SISWA!B350</f>
        <v/>
      </c>
      <c r="C349" s="191" t="str">
        <f>IF(BIODATA_SISWA!C350="","",BIODATA_SISWA!C350)</f>
        <v/>
      </c>
      <c r="D349" s="191" t="str">
        <f>IF(BIODATA_SISWA!L350="","",BIODATA_SISWA!L350)</f>
        <v/>
      </c>
      <c r="E349" s="199"/>
      <c r="F349" s="199"/>
      <c r="G349" s="199"/>
      <c r="H349" s="199"/>
      <c r="I349" s="199"/>
      <c r="J349" s="199"/>
      <c r="K349" s="193" t="str">
        <f t="shared" si="95"/>
        <v/>
      </c>
      <c r="L349" s="199"/>
      <c r="M349" s="199"/>
      <c r="N349" s="199"/>
      <c r="O349" s="199"/>
      <c r="P349" s="199"/>
      <c r="Q349" s="199"/>
      <c r="R349" s="193" t="str">
        <f t="shared" si="96"/>
        <v/>
      </c>
      <c r="S349" s="199"/>
      <c r="T349" s="199"/>
      <c r="U349" s="199"/>
      <c r="V349" s="199"/>
      <c r="W349" s="199"/>
      <c r="X349" s="199"/>
      <c r="Y349" s="193" t="str">
        <f t="shared" si="97"/>
        <v/>
      </c>
      <c r="Z349" s="199"/>
      <c r="AA349" s="199"/>
      <c r="AB349" s="199"/>
      <c r="AC349" s="199"/>
      <c r="AD349" s="199"/>
      <c r="AE349" s="199"/>
      <c r="AF349" s="193" t="str">
        <f t="shared" si="98"/>
        <v/>
      </c>
      <c r="AG349" s="199"/>
      <c r="AH349" s="199"/>
      <c r="AI349" s="199"/>
      <c r="AJ349" s="199"/>
      <c r="AK349" s="199"/>
      <c r="AL349" s="199"/>
      <c r="AM349" s="193" t="str">
        <f t="shared" si="99"/>
        <v/>
      </c>
      <c r="AN349" s="199"/>
      <c r="AO349" s="199"/>
      <c r="AP349" s="199"/>
      <c r="AQ349" s="199"/>
      <c r="AR349" s="199"/>
      <c r="AS349" s="199"/>
      <c r="AT349" s="193" t="str">
        <f t="shared" si="100"/>
        <v/>
      </c>
      <c r="AU349" s="199"/>
      <c r="AV349" s="199"/>
      <c r="AW349" s="199"/>
      <c r="AX349" s="199"/>
      <c r="AY349" s="199"/>
      <c r="AZ349" s="199"/>
      <c r="BA349" s="193" t="str">
        <f t="shared" si="101"/>
        <v/>
      </c>
      <c r="BB349" s="199"/>
      <c r="BC349" s="199"/>
      <c r="BD349" s="199"/>
      <c r="BE349" s="199"/>
      <c r="BF349" s="199"/>
      <c r="BG349" s="199"/>
      <c r="BH349" s="193" t="str">
        <f t="shared" si="102"/>
        <v/>
      </c>
      <c r="BI349" s="199"/>
      <c r="BJ349" s="199"/>
      <c r="BK349" s="199"/>
      <c r="BL349" s="199"/>
      <c r="BM349" s="199"/>
      <c r="BN349" s="199"/>
      <c r="BO349" s="193" t="str">
        <f t="shared" si="103"/>
        <v/>
      </c>
      <c r="BP349" s="199"/>
      <c r="BQ349" s="199"/>
      <c r="BR349" s="199"/>
      <c r="BS349" s="199"/>
      <c r="BT349" s="199"/>
      <c r="BU349" s="199"/>
      <c r="BV349" s="193" t="str">
        <f t="shared" si="104"/>
        <v/>
      </c>
      <c r="BW349" s="199"/>
      <c r="BX349" s="199"/>
      <c r="BY349" s="199"/>
      <c r="BZ349" s="199"/>
      <c r="CA349" s="199"/>
      <c r="CB349" s="199"/>
      <c r="CC349" s="193" t="str">
        <f t="shared" si="105"/>
        <v/>
      </c>
      <c r="CD349" s="199"/>
      <c r="CE349" s="199"/>
      <c r="CF349" s="199"/>
      <c r="CG349" s="199"/>
      <c r="CH349" s="199"/>
      <c r="CI349" s="199"/>
      <c r="CJ349" s="193" t="str">
        <f t="shared" si="106"/>
        <v/>
      </c>
      <c r="CK349" s="199"/>
      <c r="CL349" s="199"/>
      <c r="CM349" s="199"/>
      <c r="CN349" s="199"/>
      <c r="CO349" s="199"/>
      <c r="CP349" s="199"/>
      <c r="CQ349" s="193" t="str">
        <f t="shared" si="107"/>
        <v/>
      </c>
      <c r="CR349" s="199"/>
      <c r="CS349" s="199"/>
      <c r="CT349" s="199"/>
      <c r="CU349" s="199"/>
      <c r="CV349" s="199"/>
      <c r="CW349" s="199"/>
      <c r="CX349" s="193" t="str">
        <f t="shared" si="108"/>
        <v/>
      </c>
      <c r="CY349" s="199"/>
      <c r="CZ349" s="199"/>
      <c r="DA349" s="199"/>
      <c r="DB349" s="199"/>
      <c r="DC349" s="199"/>
      <c r="DD349" s="199"/>
      <c r="DE349" s="193" t="str">
        <f t="shared" si="109"/>
        <v/>
      </c>
      <c r="DF349" s="199"/>
      <c r="DG349" s="199"/>
      <c r="DH349" s="199"/>
      <c r="DI349" s="199"/>
      <c r="DJ349" s="199"/>
      <c r="DK349" s="199"/>
      <c r="DL349" s="193" t="str">
        <f t="shared" si="110"/>
        <v/>
      </c>
      <c r="DM349" s="199"/>
      <c r="DN349" s="199"/>
      <c r="DO349" s="199"/>
      <c r="DP349" s="199"/>
      <c r="DQ349" s="199"/>
      <c r="DR349" s="199"/>
      <c r="DS349" s="193" t="str">
        <f t="shared" si="111"/>
        <v/>
      </c>
      <c r="DT349" s="194" t="str">
        <f t="shared" si="112"/>
        <v/>
      </c>
      <c r="DU349" s="195" t="str">
        <f t="shared" si="113"/>
        <v/>
      </c>
      <c r="DV349" s="196" t="str">
        <f>IF(OR(C349="",E349=""),"",RANK(DT349,$DT$9:$DT$408)+COUNTIF(DT$9:DT349,DT349)-1)</f>
        <v/>
      </c>
      <c r="DW349" s="173"/>
    </row>
    <row r="350" spans="1:127" ht="20.100000000000001" customHeight="1">
      <c r="A350" s="173"/>
      <c r="B350" s="190" t="str">
        <f>BIODATA_SISWA!B351</f>
        <v/>
      </c>
      <c r="C350" s="191" t="str">
        <f>IF(BIODATA_SISWA!C351="","",BIODATA_SISWA!C351)</f>
        <v/>
      </c>
      <c r="D350" s="191" t="str">
        <f>IF(BIODATA_SISWA!L351="","",BIODATA_SISWA!L351)</f>
        <v/>
      </c>
      <c r="E350" s="199"/>
      <c r="F350" s="199"/>
      <c r="G350" s="199"/>
      <c r="H350" s="199"/>
      <c r="I350" s="199"/>
      <c r="J350" s="199"/>
      <c r="K350" s="193" t="str">
        <f t="shared" si="95"/>
        <v/>
      </c>
      <c r="L350" s="199"/>
      <c r="M350" s="199"/>
      <c r="N350" s="199"/>
      <c r="O350" s="199"/>
      <c r="P350" s="199"/>
      <c r="Q350" s="199"/>
      <c r="R350" s="193" t="str">
        <f t="shared" si="96"/>
        <v/>
      </c>
      <c r="S350" s="199"/>
      <c r="T350" s="199"/>
      <c r="U350" s="199"/>
      <c r="V350" s="199"/>
      <c r="W350" s="199"/>
      <c r="X350" s="199"/>
      <c r="Y350" s="193" t="str">
        <f t="shared" si="97"/>
        <v/>
      </c>
      <c r="Z350" s="199"/>
      <c r="AA350" s="199"/>
      <c r="AB350" s="199"/>
      <c r="AC350" s="199"/>
      <c r="AD350" s="199"/>
      <c r="AE350" s="199"/>
      <c r="AF350" s="193" t="str">
        <f t="shared" si="98"/>
        <v/>
      </c>
      <c r="AG350" s="199"/>
      <c r="AH350" s="199"/>
      <c r="AI350" s="199"/>
      <c r="AJ350" s="199"/>
      <c r="AK350" s="199"/>
      <c r="AL350" s="199"/>
      <c r="AM350" s="193" t="str">
        <f t="shared" si="99"/>
        <v/>
      </c>
      <c r="AN350" s="199"/>
      <c r="AO350" s="199"/>
      <c r="AP350" s="199"/>
      <c r="AQ350" s="199"/>
      <c r="AR350" s="199"/>
      <c r="AS350" s="199"/>
      <c r="AT350" s="193" t="str">
        <f t="shared" si="100"/>
        <v/>
      </c>
      <c r="AU350" s="199"/>
      <c r="AV350" s="199"/>
      <c r="AW350" s="199"/>
      <c r="AX350" s="199"/>
      <c r="AY350" s="199"/>
      <c r="AZ350" s="199"/>
      <c r="BA350" s="193" t="str">
        <f t="shared" si="101"/>
        <v/>
      </c>
      <c r="BB350" s="199"/>
      <c r="BC350" s="199"/>
      <c r="BD350" s="199"/>
      <c r="BE350" s="199"/>
      <c r="BF350" s="199"/>
      <c r="BG350" s="199"/>
      <c r="BH350" s="193" t="str">
        <f t="shared" si="102"/>
        <v/>
      </c>
      <c r="BI350" s="199"/>
      <c r="BJ350" s="199"/>
      <c r="BK350" s="199"/>
      <c r="BL350" s="199"/>
      <c r="BM350" s="199"/>
      <c r="BN350" s="199"/>
      <c r="BO350" s="193" t="str">
        <f t="shared" si="103"/>
        <v/>
      </c>
      <c r="BP350" s="199"/>
      <c r="BQ350" s="199"/>
      <c r="BR350" s="199"/>
      <c r="BS350" s="199"/>
      <c r="BT350" s="199"/>
      <c r="BU350" s="199"/>
      <c r="BV350" s="193" t="str">
        <f t="shared" si="104"/>
        <v/>
      </c>
      <c r="BW350" s="199"/>
      <c r="BX350" s="199"/>
      <c r="BY350" s="199"/>
      <c r="BZ350" s="199"/>
      <c r="CA350" s="199"/>
      <c r="CB350" s="199"/>
      <c r="CC350" s="193" t="str">
        <f t="shared" si="105"/>
        <v/>
      </c>
      <c r="CD350" s="199"/>
      <c r="CE350" s="199"/>
      <c r="CF350" s="199"/>
      <c r="CG350" s="199"/>
      <c r="CH350" s="199"/>
      <c r="CI350" s="199"/>
      <c r="CJ350" s="193" t="str">
        <f t="shared" si="106"/>
        <v/>
      </c>
      <c r="CK350" s="199"/>
      <c r="CL350" s="199"/>
      <c r="CM350" s="199"/>
      <c r="CN350" s="199"/>
      <c r="CO350" s="199"/>
      <c r="CP350" s="199"/>
      <c r="CQ350" s="193" t="str">
        <f t="shared" si="107"/>
        <v/>
      </c>
      <c r="CR350" s="199"/>
      <c r="CS350" s="199"/>
      <c r="CT350" s="199"/>
      <c r="CU350" s="199"/>
      <c r="CV350" s="199"/>
      <c r="CW350" s="199"/>
      <c r="CX350" s="193" t="str">
        <f t="shared" si="108"/>
        <v/>
      </c>
      <c r="CY350" s="199"/>
      <c r="CZ350" s="199"/>
      <c r="DA350" s="199"/>
      <c r="DB350" s="199"/>
      <c r="DC350" s="199"/>
      <c r="DD350" s="199"/>
      <c r="DE350" s="193" t="str">
        <f t="shared" si="109"/>
        <v/>
      </c>
      <c r="DF350" s="199"/>
      <c r="DG350" s="199"/>
      <c r="DH350" s="199"/>
      <c r="DI350" s="199"/>
      <c r="DJ350" s="199"/>
      <c r="DK350" s="199"/>
      <c r="DL350" s="193" t="str">
        <f t="shared" si="110"/>
        <v/>
      </c>
      <c r="DM350" s="199"/>
      <c r="DN350" s="199"/>
      <c r="DO350" s="199"/>
      <c r="DP350" s="199"/>
      <c r="DQ350" s="199"/>
      <c r="DR350" s="199"/>
      <c r="DS350" s="193" t="str">
        <f t="shared" si="111"/>
        <v/>
      </c>
      <c r="DT350" s="194" t="str">
        <f t="shared" si="112"/>
        <v/>
      </c>
      <c r="DU350" s="195" t="str">
        <f t="shared" si="113"/>
        <v/>
      </c>
      <c r="DV350" s="196" t="str">
        <f>IF(OR(C350="",E350=""),"",RANK(DT350,$DT$9:$DT$408)+COUNTIF(DT$9:DT350,DT350)-1)</f>
        <v/>
      </c>
      <c r="DW350" s="173"/>
    </row>
    <row r="351" spans="1:127" ht="20.100000000000001" customHeight="1">
      <c r="A351" s="173"/>
      <c r="B351" s="190" t="str">
        <f>BIODATA_SISWA!B352</f>
        <v/>
      </c>
      <c r="C351" s="191" t="str">
        <f>IF(BIODATA_SISWA!C352="","",BIODATA_SISWA!C352)</f>
        <v/>
      </c>
      <c r="D351" s="191" t="str">
        <f>IF(BIODATA_SISWA!L352="","",BIODATA_SISWA!L352)</f>
        <v/>
      </c>
      <c r="E351" s="199"/>
      <c r="F351" s="199"/>
      <c r="G351" s="199"/>
      <c r="H351" s="199"/>
      <c r="I351" s="199"/>
      <c r="J351" s="199"/>
      <c r="K351" s="193" t="str">
        <f t="shared" si="95"/>
        <v/>
      </c>
      <c r="L351" s="199"/>
      <c r="M351" s="199"/>
      <c r="N351" s="199"/>
      <c r="O351" s="199"/>
      <c r="P351" s="199"/>
      <c r="Q351" s="199"/>
      <c r="R351" s="193" t="str">
        <f t="shared" si="96"/>
        <v/>
      </c>
      <c r="S351" s="199"/>
      <c r="T351" s="199"/>
      <c r="U351" s="199"/>
      <c r="V351" s="199"/>
      <c r="W351" s="199"/>
      <c r="X351" s="199"/>
      <c r="Y351" s="193" t="str">
        <f t="shared" si="97"/>
        <v/>
      </c>
      <c r="Z351" s="199"/>
      <c r="AA351" s="199"/>
      <c r="AB351" s="199"/>
      <c r="AC351" s="199"/>
      <c r="AD351" s="199"/>
      <c r="AE351" s="199"/>
      <c r="AF351" s="193" t="str">
        <f t="shared" si="98"/>
        <v/>
      </c>
      <c r="AG351" s="199"/>
      <c r="AH351" s="199"/>
      <c r="AI351" s="199"/>
      <c r="AJ351" s="199"/>
      <c r="AK351" s="199"/>
      <c r="AL351" s="199"/>
      <c r="AM351" s="193" t="str">
        <f t="shared" si="99"/>
        <v/>
      </c>
      <c r="AN351" s="199"/>
      <c r="AO351" s="199"/>
      <c r="AP351" s="199"/>
      <c r="AQ351" s="199"/>
      <c r="AR351" s="199"/>
      <c r="AS351" s="199"/>
      <c r="AT351" s="193" t="str">
        <f t="shared" si="100"/>
        <v/>
      </c>
      <c r="AU351" s="199"/>
      <c r="AV351" s="199"/>
      <c r="AW351" s="199"/>
      <c r="AX351" s="199"/>
      <c r="AY351" s="199"/>
      <c r="AZ351" s="199"/>
      <c r="BA351" s="193" t="str">
        <f t="shared" si="101"/>
        <v/>
      </c>
      <c r="BB351" s="199"/>
      <c r="BC351" s="199"/>
      <c r="BD351" s="199"/>
      <c r="BE351" s="199"/>
      <c r="BF351" s="199"/>
      <c r="BG351" s="199"/>
      <c r="BH351" s="193" t="str">
        <f t="shared" si="102"/>
        <v/>
      </c>
      <c r="BI351" s="199"/>
      <c r="BJ351" s="199"/>
      <c r="BK351" s="199"/>
      <c r="BL351" s="199"/>
      <c r="BM351" s="199"/>
      <c r="BN351" s="199"/>
      <c r="BO351" s="193" t="str">
        <f t="shared" si="103"/>
        <v/>
      </c>
      <c r="BP351" s="199"/>
      <c r="BQ351" s="199"/>
      <c r="BR351" s="199"/>
      <c r="BS351" s="199"/>
      <c r="BT351" s="199"/>
      <c r="BU351" s="199"/>
      <c r="BV351" s="193" t="str">
        <f t="shared" si="104"/>
        <v/>
      </c>
      <c r="BW351" s="199"/>
      <c r="BX351" s="199"/>
      <c r="BY351" s="199"/>
      <c r="BZ351" s="199"/>
      <c r="CA351" s="199"/>
      <c r="CB351" s="199"/>
      <c r="CC351" s="193" t="str">
        <f t="shared" si="105"/>
        <v/>
      </c>
      <c r="CD351" s="199"/>
      <c r="CE351" s="199"/>
      <c r="CF351" s="199"/>
      <c r="CG351" s="199"/>
      <c r="CH351" s="199"/>
      <c r="CI351" s="199"/>
      <c r="CJ351" s="193" t="str">
        <f t="shared" si="106"/>
        <v/>
      </c>
      <c r="CK351" s="199"/>
      <c r="CL351" s="199"/>
      <c r="CM351" s="199"/>
      <c r="CN351" s="199"/>
      <c r="CO351" s="199"/>
      <c r="CP351" s="199"/>
      <c r="CQ351" s="193" t="str">
        <f t="shared" si="107"/>
        <v/>
      </c>
      <c r="CR351" s="199"/>
      <c r="CS351" s="199"/>
      <c r="CT351" s="199"/>
      <c r="CU351" s="199"/>
      <c r="CV351" s="199"/>
      <c r="CW351" s="199"/>
      <c r="CX351" s="193" t="str">
        <f t="shared" si="108"/>
        <v/>
      </c>
      <c r="CY351" s="199"/>
      <c r="CZ351" s="199"/>
      <c r="DA351" s="199"/>
      <c r="DB351" s="199"/>
      <c r="DC351" s="199"/>
      <c r="DD351" s="199"/>
      <c r="DE351" s="193" t="str">
        <f t="shared" si="109"/>
        <v/>
      </c>
      <c r="DF351" s="199"/>
      <c r="DG351" s="199"/>
      <c r="DH351" s="199"/>
      <c r="DI351" s="199"/>
      <c r="DJ351" s="199"/>
      <c r="DK351" s="199"/>
      <c r="DL351" s="193" t="str">
        <f t="shared" si="110"/>
        <v/>
      </c>
      <c r="DM351" s="199"/>
      <c r="DN351" s="199"/>
      <c r="DO351" s="199"/>
      <c r="DP351" s="199"/>
      <c r="DQ351" s="199"/>
      <c r="DR351" s="199"/>
      <c r="DS351" s="193" t="str">
        <f t="shared" si="111"/>
        <v/>
      </c>
      <c r="DT351" s="194" t="str">
        <f t="shared" si="112"/>
        <v/>
      </c>
      <c r="DU351" s="195" t="str">
        <f t="shared" si="113"/>
        <v/>
      </c>
      <c r="DV351" s="196" t="str">
        <f>IF(OR(C351="",E351=""),"",RANK(DT351,$DT$9:$DT$408)+COUNTIF(DT$9:DT351,DT351)-1)</f>
        <v/>
      </c>
      <c r="DW351" s="173"/>
    </row>
    <row r="352" spans="1:127" ht="20.100000000000001" customHeight="1">
      <c r="A352" s="173"/>
      <c r="B352" s="190" t="str">
        <f>BIODATA_SISWA!B353</f>
        <v/>
      </c>
      <c r="C352" s="191" t="str">
        <f>IF(BIODATA_SISWA!C353="","",BIODATA_SISWA!C353)</f>
        <v/>
      </c>
      <c r="D352" s="191" t="str">
        <f>IF(BIODATA_SISWA!L353="","",BIODATA_SISWA!L353)</f>
        <v/>
      </c>
      <c r="E352" s="199"/>
      <c r="F352" s="199"/>
      <c r="G352" s="199"/>
      <c r="H352" s="199"/>
      <c r="I352" s="199"/>
      <c r="J352" s="199"/>
      <c r="K352" s="193" t="str">
        <f t="shared" si="95"/>
        <v/>
      </c>
      <c r="L352" s="199"/>
      <c r="M352" s="199"/>
      <c r="N352" s="199"/>
      <c r="O352" s="199"/>
      <c r="P352" s="199"/>
      <c r="Q352" s="199"/>
      <c r="R352" s="193" t="str">
        <f t="shared" si="96"/>
        <v/>
      </c>
      <c r="S352" s="199"/>
      <c r="T352" s="199"/>
      <c r="U352" s="199"/>
      <c r="V352" s="199"/>
      <c r="W352" s="199"/>
      <c r="X352" s="199"/>
      <c r="Y352" s="193" t="str">
        <f t="shared" si="97"/>
        <v/>
      </c>
      <c r="Z352" s="199"/>
      <c r="AA352" s="199"/>
      <c r="AB352" s="199"/>
      <c r="AC352" s="199"/>
      <c r="AD352" s="199"/>
      <c r="AE352" s="199"/>
      <c r="AF352" s="193" t="str">
        <f t="shared" si="98"/>
        <v/>
      </c>
      <c r="AG352" s="199"/>
      <c r="AH352" s="199"/>
      <c r="AI352" s="199"/>
      <c r="AJ352" s="199"/>
      <c r="AK352" s="199"/>
      <c r="AL352" s="199"/>
      <c r="AM352" s="193" t="str">
        <f t="shared" si="99"/>
        <v/>
      </c>
      <c r="AN352" s="199"/>
      <c r="AO352" s="199"/>
      <c r="AP352" s="199"/>
      <c r="AQ352" s="199"/>
      <c r="AR352" s="199"/>
      <c r="AS352" s="199"/>
      <c r="AT352" s="193" t="str">
        <f t="shared" si="100"/>
        <v/>
      </c>
      <c r="AU352" s="199"/>
      <c r="AV352" s="199"/>
      <c r="AW352" s="199"/>
      <c r="AX352" s="199"/>
      <c r="AY352" s="199"/>
      <c r="AZ352" s="199"/>
      <c r="BA352" s="193" t="str">
        <f t="shared" si="101"/>
        <v/>
      </c>
      <c r="BB352" s="199"/>
      <c r="BC352" s="199"/>
      <c r="BD352" s="199"/>
      <c r="BE352" s="199"/>
      <c r="BF352" s="199"/>
      <c r="BG352" s="199"/>
      <c r="BH352" s="193" t="str">
        <f t="shared" si="102"/>
        <v/>
      </c>
      <c r="BI352" s="199"/>
      <c r="BJ352" s="199"/>
      <c r="BK352" s="199"/>
      <c r="BL352" s="199"/>
      <c r="BM352" s="199"/>
      <c r="BN352" s="199"/>
      <c r="BO352" s="193" t="str">
        <f t="shared" si="103"/>
        <v/>
      </c>
      <c r="BP352" s="199"/>
      <c r="BQ352" s="199"/>
      <c r="BR352" s="199"/>
      <c r="BS352" s="199"/>
      <c r="BT352" s="199"/>
      <c r="BU352" s="199"/>
      <c r="BV352" s="193" t="str">
        <f t="shared" si="104"/>
        <v/>
      </c>
      <c r="BW352" s="199"/>
      <c r="BX352" s="199"/>
      <c r="BY352" s="199"/>
      <c r="BZ352" s="199"/>
      <c r="CA352" s="199"/>
      <c r="CB352" s="199"/>
      <c r="CC352" s="193" t="str">
        <f t="shared" si="105"/>
        <v/>
      </c>
      <c r="CD352" s="199"/>
      <c r="CE352" s="199"/>
      <c r="CF352" s="199"/>
      <c r="CG352" s="199"/>
      <c r="CH352" s="199"/>
      <c r="CI352" s="199"/>
      <c r="CJ352" s="193" t="str">
        <f t="shared" si="106"/>
        <v/>
      </c>
      <c r="CK352" s="199"/>
      <c r="CL352" s="199"/>
      <c r="CM352" s="199"/>
      <c r="CN352" s="199"/>
      <c r="CO352" s="199"/>
      <c r="CP352" s="199"/>
      <c r="CQ352" s="193" t="str">
        <f t="shared" si="107"/>
        <v/>
      </c>
      <c r="CR352" s="199"/>
      <c r="CS352" s="199"/>
      <c r="CT352" s="199"/>
      <c r="CU352" s="199"/>
      <c r="CV352" s="199"/>
      <c r="CW352" s="199"/>
      <c r="CX352" s="193" t="str">
        <f t="shared" si="108"/>
        <v/>
      </c>
      <c r="CY352" s="199"/>
      <c r="CZ352" s="199"/>
      <c r="DA352" s="199"/>
      <c r="DB352" s="199"/>
      <c r="DC352" s="199"/>
      <c r="DD352" s="199"/>
      <c r="DE352" s="193" t="str">
        <f t="shared" si="109"/>
        <v/>
      </c>
      <c r="DF352" s="199"/>
      <c r="DG352" s="199"/>
      <c r="DH352" s="199"/>
      <c r="DI352" s="199"/>
      <c r="DJ352" s="199"/>
      <c r="DK352" s="199"/>
      <c r="DL352" s="193" t="str">
        <f t="shared" si="110"/>
        <v/>
      </c>
      <c r="DM352" s="199"/>
      <c r="DN352" s="199"/>
      <c r="DO352" s="199"/>
      <c r="DP352" s="199"/>
      <c r="DQ352" s="199"/>
      <c r="DR352" s="199"/>
      <c r="DS352" s="193" t="str">
        <f t="shared" si="111"/>
        <v/>
      </c>
      <c r="DT352" s="194" t="str">
        <f t="shared" si="112"/>
        <v/>
      </c>
      <c r="DU352" s="195" t="str">
        <f t="shared" si="113"/>
        <v/>
      </c>
      <c r="DV352" s="196" t="str">
        <f>IF(OR(C352="",E352=""),"",RANK(DT352,$DT$9:$DT$408)+COUNTIF(DT$9:DT352,DT352)-1)</f>
        <v/>
      </c>
      <c r="DW352" s="173"/>
    </row>
    <row r="353" spans="1:127" ht="20.100000000000001" customHeight="1">
      <c r="A353" s="173"/>
      <c r="B353" s="190" t="str">
        <f>BIODATA_SISWA!B354</f>
        <v/>
      </c>
      <c r="C353" s="191" t="str">
        <f>IF(BIODATA_SISWA!C354="","",BIODATA_SISWA!C354)</f>
        <v/>
      </c>
      <c r="D353" s="191" t="str">
        <f>IF(BIODATA_SISWA!L354="","",BIODATA_SISWA!L354)</f>
        <v/>
      </c>
      <c r="E353" s="199"/>
      <c r="F353" s="199"/>
      <c r="G353" s="199"/>
      <c r="H353" s="199"/>
      <c r="I353" s="199"/>
      <c r="J353" s="199"/>
      <c r="K353" s="193" t="str">
        <f t="shared" si="95"/>
        <v/>
      </c>
      <c r="L353" s="199"/>
      <c r="M353" s="199"/>
      <c r="N353" s="199"/>
      <c r="O353" s="199"/>
      <c r="P353" s="199"/>
      <c r="Q353" s="199"/>
      <c r="R353" s="193" t="str">
        <f t="shared" si="96"/>
        <v/>
      </c>
      <c r="S353" s="199"/>
      <c r="T353" s="199"/>
      <c r="U353" s="199"/>
      <c r="V353" s="199"/>
      <c r="W353" s="199"/>
      <c r="X353" s="199"/>
      <c r="Y353" s="193" t="str">
        <f t="shared" si="97"/>
        <v/>
      </c>
      <c r="Z353" s="199"/>
      <c r="AA353" s="199"/>
      <c r="AB353" s="199"/>
      <c r="AC353" s="199"/>
      <c r="AD353" s="199"/>
      <c r="AE353" s="199"/>
      <c r="AF353" s="193" t="str">
        <f t="shared" si="98"/>
        <v/>
      </c>
      <c r="AG353" s="199"/>
      <c r="AH353" s="199"/>
      <c r="AI353" s="199"/>
      <c r="AJ353" s="199"/>
      <c r="AK353" s="199"/>
      <c r="AL353" s="199"/>
      <c r="AM353" s="193" t="str">
        <f t="shared" si="99"/>
        <v/>
      </c>
      <c r="AN353" s="199"/>
      <c r="AO353" s="199"/>
      <c r="AP353" s="199"/>
      <c r="AQ353" s="199"/>
      <c r="AR353" s="199"/>
      <c r="AS353" s="199"/>
      <c r="AT353" s="193" t="str">
        <f t="shared" si="100"/>
        <v/>
      </c>
      <c r="AU353" s="199"/>
      <c r="AV353" s="199"/>
      <c r="AW353" s="199"/>
      <c r="AX353" s="199"/>
      <c r="AY353" s="199"/>
      <c r="AZ353" s="199"/>
      <c r="BA353" s="193" t="str">
        <f t="shared" si="101"/>
        <v/>
      </c>
      <c r="BB353" s="199"/>
      <c r="BC353" s="199"/>
      <c r="BD353" s="199"/>
      <c r="BE353" s="199"/>
      <c r="BF353" s="199"/>
      <c r="BG353" s="199"/>
      <c r="BH353" s="193" t="str">
        <f t="shared" si="102"/>
        <v/>
      </c>
      <c r="BI353" s="199"/>
      <c r="BJ353" s="199"/>
      <c r="BK353" s="199"/>
      <c r="BL353" s="199"/>
      <c r="BM353" s="199"/>
      <c r="BN353" s="199"/>
      <c r="BO353" s="193" t="str">
        <f t="shared" si="103"/>
        <v/>
      </c>
      <c r="BP353" s="199"/>
      <c r="BQ353" s="199"/>
      <c r="BR353" s="199"/>
      <c r="BS353" s="199"/>
      <c r="BT353" s="199"/>
      <c r="BU353" s="199"/>
      <c r="BV353" s="193" t="str">
        <f t="shared" si="104"/>
        <v/>
      </c>
      <c r="BW353" s="199"/>
      <c r="BX353" s="199"/>
      <c r="BY353" s="199"/>
      <c r="BZ353" s="199"/>
      <c r="CA353" s="199"/>
      <c r="CB353" s="199"/>
      <c r="CC353" s="193" t="str">
        <f t="shared" si="105"/>
        <v/>
      </c>
      <c r="CD353" s="199"/>
      <c r="CE353" s="199"/>
      <c r="CF353" s="199"/>
      <c r="CG353" s="199"/>
      <c r="CH353" s="199"/>
      <c r="CI353" s="199"/>
      <c r="CJ353" s="193" t="str">
        <f t="shared" si="106"/>
        <v/>
      </c>
      <c r="CK353" s="199"/>
      <c r="CL353" s="199"/>
      <c r="CM353" s="199"/>
      <c r="CN353" s="199"/>
      <c r="CO353" s="199"/>
      <c r="CP353" s="199"/>
      <c r="CQ353" s="193" t="str">
        <f t="shared" si="107"/>
        <v/>
      </c>
      <c r="CR353" s="199"/>
      <c r="CS353" s="199"/>
      <c r="CT353" s="199"/>
      <c r="CU353" s="199"/>
      <c r="CV353" s="199"/>
      <c r="CW353" s="199"/>
      <c r="CX353" s="193" t="str">
        <f t="shared" si="108"/>
        <v/>
      </c>
      <c r="CY353" s="199"/>
      <c r="CZ353" s="199"/>
      <c r="DA353" s="199"/>
      <c r="DB353" s="199"/>
      <c r="DC353" s="199"/>
      <c r="DD353" s="199"/>
      <c r="DE353" s="193" t="str">
        <f t="shared" si="109"/>
        <v/>
      </c>
      <c r="DF353" s="199"/>
      <c r="DG353" s="199"/>
      <c r="DH353" s="199"/>
      <c r="DI353" s="199"/>
      <c r="DJ353" s="199"/>
      <c r="DK353" s="199"/>
      <c r="DL353" s="193" t="str">
        <f t="shared" si="110"/>
        <v/>
      </c>
      <c r="DM353" s="199"/>
      <c r="DN353" s="199"/>
      <c r="DO353" s="199"/>
      <c r="DP353" s="199"/>
      <c r="DQ353" s="199"/>
      <c r="DR353" s="199"/>
      <c r="DS353" s="193" t="str">
        <f t="shared" si="111"/>
        <v/>
      </c>
      <c r="DT353" s="194" t="str">
        <f t="shared" si="112"/>
        <v/>
      </c>
      <c r="DU353" s="195" t="str">
        <f t="shared" si="113"/>
        <v/>
      </c>
      <c r="DV353" s="196" t="str">
        <f>IF(OR(C353="",E353=""),"",RANK(DT353,$DT$9:$DT$408)+COUNTIF(DT$9:DT353,DT353)-1)</f>
        <v/>
      </c>
      <c r="DW353" s="173"/>
    </row>
    <row r="354" spans="1:127" ht="20.100000000000001" customHeight="1">
      <c r="A354" s="173"/>
      <c r="B354" s="190" t="str">
        <f>BIODATA_SISWA!B355</f>
        <v/>
      </c>
      <c r="C354" s="191" t="str">
        <f>IF(BIODATA_SISWA!C355="","",BIODATA_SISWA!C355)</f>
        <v/>
      </c>
      <c r="D354" s="191" t="str">
        <f>IF(BIODATA_SISWA!L355="","",BIODATA_SISWA!L355)</f>
        <v/>
      </c>
      <c r="E354" s="199"/>
      <c r="F354" s="199"/>
      <c r="G354" s="199"/>
      <c r="H354" s="199"/>
      <c r="I354" s="199"/>
      <c r="J354" s="199"/>
      <c r="K354" s="193" t="str">
        <f t="shared" si="95"/>
        <v/>
      </c>
      <c r="L354" s="199"/>
      <c r="M354" s="199"/>
      <c r="N354" s="199"/>
      <c r="O354" s="199"/>
      <c r="P354" s="199"/>
      <c r="Q354" s="199"/>
      <c r="R354" s="193" t="str">
        <f t="shared" si="96"/>
        <v/>
      </c>
      <c r="S354" s="199"/>
      <c r="T354" s="199"/>
      <c r="U354" s="199"/>
      <c r="V354" s="199"/>
      <c r="W354" s="199"/>
      <c r="X354" s="199"/>
      <c r="Y354" s="193" t="str">
        <f t="shared" si="97"/>
        <v/>
      </c>
      <c r="Z354" s="199"/>
      <c r="AA354" s="199"/>
      <c r="AB354" s="199"/>
      <c r="AC354" s="199"/>
      <c r="AD354" s="199"/>
      <c r="AE354" s="199"/>
      <c r="AF354" s="193" t="str">
        <f t="shared" si="98"/>
        <v/>
      </c>
      <c r="AG354" s="199"/>
      <c r="AH354" s="199"/>
      <c r="AI354" s="199"/>
      <c r="AJ354" s="199"/>
      <c r="AK354" s="199"/>
      <c r="AL354" s="199"/>
      <c r="AM354" s="193" t="str">
        <f t="shared" si="99"/>
        <v/>
      </c>
      <c r="AN354" s="199"/>
      <c r="AO354" s="199"/>
      <c r="AP354" s="199"/>
      <c r="AQ354" s="199"/>
      <c r="AR354" s="199"/>
      <c r="AS354" s="199"/>
      <c r="AT354" s="193" t="str">
        <f t="shared" si="100"/>
        <v/>
      </c>
      <c r="AU354" s="199"/>
      <c r="AV354" s="199"/>
      <c r="AW354" s="199"/>
      <c r="AX354" s="199"/>
      <c r="AY354" s="199"/>
      <c r="AZ354" s="199"/>
      <c r="BA354" s="193" t="str">
        <f t="shared" si="101"/>
        <v/>
      </c>
      <c r="BB354" s="199"/>
      <c r="BC354" s="199"/>
      <c r="BD354" s="199"/>
      <c r="BE354" s="199"/>
      <c r="BF354" s="199"/>
      <c r="BG354" s="199"/>
      <c r="BH354" s="193" t="str">
        <f t="shared" si="102"/>
        <v/>
      </c>
      <c r="BI354" s="199"/>
      <c r="BJ354" s="199"/>
      <c r="BK354" s="199"/>
      <c r="BL354" s="199"/>
      <c r="BM354" s="199"/>
      <c r="BN354" s="199"/>
      <c r="BO354" s="193" t="str">
        <f t="shared" si="103"/>
        <v/>
      </c>
      <c r="BP354" s="199"/>
      <c r="BQ354" s="199"/>
      <c r="BR354" s="199"/>
      <c r="BS354" s="199"/>
      <c r="BT354" s="199"/>
      <c r="BU354" s="199"/>
      <c r="BV354" s="193" t="str">
        <f t="shared" si="104"/>
        <v/>
      </c>
      <c r="BW354" s="199"/>
      <c r="BX354" s="199"/>
      <c r="BY354" s="199"/>
      <c r="BZ354" s="199"/>
      <c r="CA354" s="199"/>
      <c r="CB354" s="199"/>
      <c r="CC354" s="193" t="str">
        <f t="shared" si="105"/>
        <v/>
      </c>
      <c r="CD354" s="199"/>
      <c r="CE354" s="199"/>
      <c r="CF354" s="199"/>
      <c r="CG354" s="199"/>
      <c r="CH354" s="199"/>
      <c r="CI354" s="199"/>
      <c r="CJ354" s="193" t="str">
        <f t="shared" si="106"/>
        <v/>
      </c>
      <c r="CK354" s="199"/>
      <c r="CL354" s="199"/>
      <c r="CM354" s="199"/>
      <c r="CN354" s="199"/>
      <c r="CO354" s="199"/>
      <c r="CP354" s="199"/>
      <c r="CQ354" s="193" t="str">
        <f t="shared" si="107"/>
        <v/>
      </c>
      <c r="CR354" s="199"/>
      <c r="CS354" s="199"/>
      <c r="CT354" s="199"/>
      <c r="CU354" s="199"/>
      <c r="CV354" s="199"/>
      <c r="CW354" s="199"/>
      <c r="CX354" s="193" t="str">
        <f t="shared" si="108"/>
        <v/>
      </c>
      <c r="CY354" s="199"/>
      <c r="CZ354" s="199"/>
      <c r="DA354" s="199"/>
      <c r="DB354" s="199"/>
      <c r="DC354" s="199"/>
      <c r="DD354" s="199"/>
      <c r="DE354" s="193" t="str">
        <f t="shared" si="109"/>
        <v/>
      </c>
      <c r="DF354" s="199"/>
      <c r="DG354" s="199"/>
      <c r="DH354" s="199"/>
      <c r="DI354" s="199"/>
      <c r="DJ354" s="199"/>
      <c r="DK354" s="199"/>
      <c r="DL354" s="193" t="str">
        <f t="shared" si="110"/>
        <v/>
      </c>
      <c r="DM354" s="199"/>
      <c r="DN354" s="199"/>
      <c r="DO354" s="199"/>
      <c r="DP354" s="199"/>
      <c r="DQ354" s="199"/>
      <c r="DR354" s="199"/>
      <c r="DS354" s="193" t="str">
        <f t="shared" si="111"/>
        <v/>
      </c>
      <c r="DT354" s="194" t="str">
        <f t="shared" si="112"/>
        <v/>
      </c>
      <c r="DU354" s="195" t="str">
        <f t="shared" si="113"/>
        <v/>
      </c>
      <c r="DV354" s="196" t="str">
        <f>IF(OR(C354="",E354=""),"",RANK(DT354,$DT$9:$DT$408)+COUNTIF(DT$9:DT354,DT354)-1)</f>
        <v/>
      </c>
      <c r="DW354" s="173"/>
    </row>
    <row r="355" spans="1:127" ht="20.100000000000001" customHeight="1">
      <c r="A355" s="173"/>
      <c r="B355" s="190" t="str">
        <f>BIODATA_SISWA!B356</f>
        <v/>
      </c>
      <c r="C355" s="191" t="str">
        <f>IF(BIODATA_SISWA!C356="","",BIODATA_SISWA!C356)</f>
        <v/>
      </c>
      <c r="D355" s="191" t="str">
        <f>IF(BIODATA_SISWA!L356="","",BIODATA_SISWA!L356)</f>
        <v/>
      </c>
      <c r="E355" s="199"/>
      <c r="F355" s="199"/>
      <c r="G355" s="199"/>
      <c r="H355" s="199"/>
      <c r="I355" s="199"/>
      <c r="J355" s="199"/>
      <c r="K355" s="193" t="str">
        <f t="shared" si="95"/>
        <v/>
      </c>
      <c r="L355" s="199"/>
      <c r="M355" s="199"/>
      <c r="N355" s="199"/>
      <c r="O355" s="199"/>
      <c r="P355" s="199"/>
      <c r="Q355" s="199"/>
      <c r="R355" s="193" t="str">
        <f t="shared" si="96"/>
        <v/>
      </c>
      <c r="S355" s="199"/>
      <c r="T355" s="199"/>
      <c r="U355" s="199"/>
      <c r="V355" s="199"/>
      <c r="W355" s="199"/>
      <c r="X355" s="199"/>
      <c r="Y355" s="193" t="str">
        <f t="shared" si="97"/>
        <v/>
      </c>
      <c r="Z355" s="199"/>
      <c r="AA355" s="199"/>
      <c r="AB355" s="199"/>
      <c r="AC355" s="199"/>
      <c r="AD355" s="199"/>
      <c r="AE355" s="199"/>
      <c r="AF355" s="193" t="str">
        <f t="shared" si="98"/>
        <v/>
      </c>
      <c r="AG355" s="199"/>
      <c r="AH355" s="199"/>
      <c r="AI355" s="199"/>
      <c r="AJ355" s="199"/>
      <c r="AK355" s="199"/>
      <c r="AL355" s="199"/>
      <c r="AM355" s="193" t="str">
        <f t="shared" si="99"/>
        <v/>
      </c>
      <c r="AN355" s="199"/>
      <c r="AO355" s="199"/>
      <c r="AP355" s="199"/>
      <c r="AQ355" s="199"/>
      <c r="AR355" s="199"/>
      <c r="AS355" s="199"/>
      <c r="AT355" s="193" t="str">
        <f t="shared" si="100"/>
        <v/>
      </c>
      <c r="AU355" s="199"/>
      <c r="AV355" s="199"/>
      <c r="AW355" s="199"/>
      <c r="AX355" s="199"/>
      <c r="AY355" s="199"/>
      <c r="AZ355" s="199"/>
      <c r="BA355" s="193" t="str">
        <f t="shared" si="101"/>
        <v/>
      </c>
      <c r="BB355" s="199"/>
      <c r="BC355" s="199"/>
      <c r="BD355" s="199"/>
      <c r="BE355" s="199"/>
      <c r="BF355" s="199"/>
      <c r="BG355" s="199"/>
      <c r="BH355" s="193" t="str">
        <f t="shared" si="102"/>
        <v/>
      </c>
      <c r="BI355" s="199"/>
      <c r="BJ355" s="199"/>
      <c r="BK355" s="199"/>
      <c r="BL355" s="199"/>
      <c r="BM355" s="199"/>
      <c r="BN355" s="199"/>
      <c r="BO355" s="193" t="str">
        <f t="shared" si="103"/>
        <v/>
      </c>
      <c r="BP355" s="199"/>
      <c r="BQ355" s="199"/>
      <c r="BR355" s="199"/>
      <c r="BS355" s="199"/>
      <c r="BT355" s="199"/>
      <c r="BU355" s="199"/>
      <c r="BV355" s="193" t="str">
        <f t="shared" si="104"/>
        <v/>
      </c>
      <c r="BW355" s="199"/>
      <c r="BX355" s="199"/>
      <c r="BY355" s="199"/>
      <c r="BZ355" s="199"/>
      <c r="CA355" s="199"/>
      <c r="CB355" s="199"/>
      <c r="CC355" s="193" t="str">
        <f t="shared" si="105"/>
        <v/>
      </c>
      <c r="CD355" s="199"/>
      <c r="CE355" s="199"/>
      <c r="CF355" s="199"/>
      <c r="CG355" s="199"/>
      <c r="CH355" s="199"/>
      <c r="CI355" s="199"/>
      <c r="CJ355" s="193" t="str">
        <f t="shared" si="106"/>
        <v/>
      </c>
      <c r="CK355" s="199"/>
      <c r="CL355" s="199"/>
      <c r="CM355" s="199"/>
      <c r="CN355" s="199"/>
      <c r="CO355" s="199"/>
      <c r="CP355" s="199"/>
      <c r="CQ355" s="193" t="str">
        <f t="shared" si="107"/>
        <v/>
      </c>
      <c r="CR355" s="199"/>
      <c r="CS355" s="199"/>
      <c r="CT355" s="199"/>
      <c r="CU355" s="199"/>
      <c r="CV355" s="199"/>
      <c r="CW355" s="199"/>
      <c r="CX355" s="193" t="str">
        <f t="shared" si="108"/>
        <v/>
      </c>
      <c r="CY355" s="199"/>
      <c r="CZ355" s="199"/>
      <c r="DA355" s="199"/>
      <c r="DB355" s="199"/>
      <c r="DC355" s="199"/>
      <c r="DD355" s="199"/>
      <c r="DE355" s="193" t="str">
        <f t="shared" si="109"/>
        <v/>
      </c>
      <c r="DF355" s="199"/>
      <c r="DG355" s="199"/>
      <c r="DH355" s="199"/>
      <c r="DI355" s="199"/>
      <c r="DJ355" s="199"/>
      <c r="DK355" s="199"/>
      <c r="DL355" s="193" t="str">
        <f t="shared" si="110"/>
        <v/>
      </c>
      <c r="DM355" s="199"/>
      <c r="DN355" s="199"/>
      <c r="DO355" s="199"/>
      <c r="DP355" s="199"/>
      <c r="DQ355" s="199"/>
      <c r="DR355" s="199"/>
      <c r="DS355" s="193" t="str">
        <f t="shared" si="111"/>
        <v/>
      </c>
      <c r="DT355" s="194" t="str">
        <f t="shared" si="112"/>
        <v/>
      </c>
      <c r="DU355" s="195" t="str">
        <f t="shared" si="113"/>
        <v/>
      </c>
      <c r="DV355" s="196" t="str">
        <f>IF(OR(C355="",E355=""),"",RANK(DT355,$DT$9:$DT$408)+COUNTIF(DT$9:DT355,DT355)-1)</f>
        <v/>
      </c>
      <c r="DW355" s="173"/>
    </row>
    <row r="356" spans="1:127" ht="20.100000000000001" customHeight="1">
      <c r="A356" s="173"/>
      <c r="B356" s="190" t="str">
        <f>BIODATA_SISWA!B357</f>
        <v/>
      </c>
      <c r="C356" s="191" t="str">
        <f>IF(BIODATA_SISWA!C357="","",BIODATA_SISWA!C357)</f>
        <v/>
      </c>
      <c r="D356" s="191" t="str">
        <f>IF(BIODATA_SISWA!L357="","",BIODATA_SISWA!L357)</f>
        <v/>
      </c>
      <c r="E356" s="199"/>
      <c r="F356" s="199"/>
      <c r="G356" s="199"/>
      <c r="H356" s="199"/>
      <c r="I356" s="199"/>
      <c r="J356" s="199"/>
      <c r="K356" s="193" t="str">
        <f t="shared" si="95"/>
        <v/>
      </c>
      <c r="L356" s="199"/>
      <c r="M356" s="199"/>
      <c r="N356" s="199"/>
      <c r="O356" s="199"/>
      <c r="P356" s="199"/>
      <c r="Q356" s="199"/>
      <c r="R356" s="193" t="str">
        <f t="shared" si="96"/>
        <v/>
      </c>
      <c r="S356" s="199"/>
      <c r="T356" s="199"/>
      <c r="U356" s="199"/>
      <c r="V356" s="199"/>
      <c r="W356" s="199"/>
      <c r="X356" s="199"/>
      <c r="Y356" s="193" t="str">
        <f t="shared" si="97"/>
        <v/>
      </c>
      <c r="Z356" s="199"/>
      <c r="AA356" s="199"/>
      <c r="AB356" s="199"/>
      <c r="AC356" s="199"/>
      <c r="AD356" s="199"/>
      <c r="AE356" s="199"/>
      <c r="AF356" s="193" t="str">
        <f t="shared" si="98"/>
        <v/>
      </c>
      <c r="AG356" s="199"/>
      <c r="AH356" s="199"/>
      <c r="AI356" s="199"/>
      <c r="AJ356" s="199"/>
      <c r="AK356" s="199"/>
      <c r="AL356" s="199"/>
      <c r="AM356" s="193" t="str">
        <f t="shared" si="99"/>
        <v/>
      </c>
      <c r="AN356" s="199"/>
      <c r="AO356" s="199"/>
      <c r="AP356" s="199"/>
      <c r="AQ356" s="199"/>
      <c r="AR356" s="199"/>
      <c r="AS356" s="199"/>
      <c r="AT356" s="193" t="str">
        <f t="shared" si="100"/>
        <v/>
      </c>
      <c r="AU356" s="199"/>
      <c r="AV356" s="199"/>
      <c r="AW356" s="199"/>
      <c r="AX356" s="199"/>
      <c r="AY356" s="199"/>
      <c r="AZ356" s="199"/>
      <c r="BA356" s="193" t="str">
        <f t="shared" si="101"/>
        <v/>
      </c>
      <c r="BB356" s="199"/>
      <c r="BC356" s="199"/>
      <c r="BD356" s="199"/>
      <c r="BE356" s="199"/>
      <c r="BF356" s="199"/>
      <c r="BG356" s="199"/>
      <c r="BH356" s="193" t="str">
        <f t="shared" si="102"/>
        <v/>
      </c>
      <c r="BI356" s="199"/>
      <c r="BJ356" s="199"/>
      <c r="BK356" s="199"/>
      <c r="BL356" s="199"/>
      <c r="BM356" s="199"/>
      <c r="BN356" s="199"/>
      <c r="BO356" s="193" t="str">
        <f t="shared" si="103"/>
        <v/>
      </c>
      <c r="BP356" s="199"/>
      <c r="BQ356" s="199"/>
      <c r="BR356" s="199"/>
      <c r="BS356" s="199"/>
      <c r="BT356" s="199"/>
      <c r="BU356" s="199"/>
      <c r="BV356" s="193" t="str">
        <f t="shared" si="104"/>
        <v/>
      </c>
      <c r="BW356" s="199"/>
      <c r="BX356" s="199"/>
      <c r="BY356" s="199"/>
      <c r="BZ356" s="199"/>
      <c r="CA356" s="199"/>
      <c r="CB356" s="199"/>
      <c r="CC356" s="193" t="str">
        <f t="shared" si="105"/>
        <v/>
      </c>
      <c r="CD356" s="199"/>
      <c r="CE356" s="199"/>
      <c r="CF356" s="199"/>
      <c r="CG356" s="199"/>
      <c r="CH356" s="199"/>
      <c r="CI356" s="199"/>
      <c r="CJ356" s="193" t="str">
        <f t="shared" si="106"/>
        <v/>
      </c>
      <c r="CK356" s="199"/>
      <c r="CL356" s="199"/>
      <c r="CM356" s="199"/>
      <c r="CN356" s="199"/>
      <c r="CO356" s="199"/>
      <c r="CP356" s="199"/>
      <c r="CQ356" s="193" t="str">
        <f t="shared" si="107"/>
        <v/>
      </c>
      <c r="CR356" s="199"/>
      <c r="CS356" s="199"/>
      <c r="CT356" s="199"/>
      <c r="CU356" s="199"/>
      <c r="CV356" s="199"/>
      <c r="CW356" s="199"/>
      <c r="CX356" s="193" t="str">
        <f t="shared" si="108"/>
        <v/>
      </c>
      <c r="CY356" s="199"/>
      <c r="CZ356" s="199"/>
      <c r="DA356" s="199"/>
      <c r="DB356" s="199"/>
      <c r="DC356" s="199"/>
      <c r="DD356" s="199"/>
      <c r="DE356" s="193" t="str">
        <f t="shared" si="109"/>
        <v/>
      </c>
      <c r="DF356" s="199"/>
      <c r="DG356" s="199"/>
      <c r="DH356" s="199"/>
      <c r="DI356" s="199"/>
      <c r="DJ356" s="199"/>
      <c r="DK356" s="199"/>
      <c r="DL356" s="193" t="str">
        <f t="shared" si="110"/>
        <v/>
      </c>
      <c r="DM356" s="199"/>
      <c r="DN356" s="199"/>
      <c r="DO356" s="199"/>
      <c r="DP356" s="199"/>
      <c r="DQ356" s="199"/>
      <c r="DR356" s="199"/>
      <c r="DS356" s="193" t="str">
        <f t="shared" si="111"/>
        <v/>
      </c>
      <c r="DT356" s="194" t="str">
        <f t="shared" si="112"/>
        <v/>
      </c>
      <c r="DU356" s="195" t="str">
        <f t="shared" si="113"/>
        <v/>
      </c>
      <c r="DV356" s="196" t="str">
        <f>IF(OR(C356="",E356=""),"",RANK(DT356,$DT$9:$DT$408)+COUNTIF(DT$9:DT356,DT356)-1)</f>
        <v/>
      </c>
      <c r="DW356" s="173"/>
    </row>
    <row r="357" spans="1:127" ht="20.100000000000001" customHeight="1">
      <c r="A357" s="173"/>
      <c r="B357" s="190" t="str">
        <f>BIODATA_SISWA!B358</f>
        <v/>
      </c>
      <c r="C357" s="191" t="str">
        <f>IF(BIODATA_SISWA!C358="","",BIODATA_SISWA!C358)</f>
        <v/>
      </c>
      <c r="D357" s="191" t="str">
        <f>IF(BIODATA_SISWA!L358="","",BIODATA_SISWA!L358)</f>
        <v/>
      </c>
      <c r="E357" s="199"/>
      <c r="F357" s="199"/>
      <c r="G357" s="199"/>
      <c r="H357" s="199"/>
      <c r="I357" s="199"/>
      <c r="J357" s="199"/>
      <c r="K357" s="193" t="str">
        <f t="shared" si="95"/>
        <v/>
      </c>
      <c r="L357" s="199"/>
      <c r="M357" s="199"/>
      <c r="N357" s="199"/>
      <c r="O357" s="199"/>
      <c r="P357" s="199"/>
      <c r="Q357" s="199"/>
      <c r="R357" s="193" t="str">
        <f t="shared" si="96"/>
        <v/>
      </c>
      <c r="S357" s="199"/>
      <c r="T357" s="199"/>
      <c r="U357" s="199"/>
      <c r="V357" s="199"/>
      <c r="W357" s="199"/>
      <c r="X357" s="199"/>
      <c r="Y357" s="193" t="str">
        <f t="shared" si="97"/>
        <v/>
      </c>
      <c r="Z357" s="199"/>
      <c r="AA357" s="199"/>
      <c r="AB357" s="199"/>
      <c r="AC357" s="199"/>
      <c r="AD357" s="199"/>
      <c r="AE357" s="199"/>
      <c r="AF357" s="193" t="str">
        <f t="shared" si="98"/>
        <v/>
      </c>
      <c r="AG357" s="199"/>
      <c r="AH357" s="199"/>
      <c r="AI357" s="199"/>
      <c r="AJ357" s="199"/>
      <c r="AK357" s="199"/>
      <c r="AL357" s="199"/>
      <c r="AM357" s="193" t="str">
        <f t="shared" si="99"/>
        <v/>
      </c>
      <c r="AN357" s="199"/>
      <c r="AO357" s="199"/>
      <c r="AP357" s="199"/>
      <c r="AQ357" s="199"/>
      <c r="AR357" s="199"/>
      <c r="AS357" s="199"/>
      <c r="AT357" s="193" t="str">
        <f t="shared" si="100"/>
        <v/>
      </c>
      <c r="AU357" s="199"/>
      <c r="AV357" s="199"/>
      <c r="AW357" s="199"/>
      <c r="AX357" s="199"/>
      <c r="AY357" s="199"/>
      <c r="AZ357" s="199"/>
      <c r="BA357" s="193" t="str">
        <f t="shared" si="101"/>
        <v/>
      </c>
      <c r="BB357" s="199"/>
      <c r="BC357" s="199"/>
      <c r="BD357" s="199"/>
      <c r="BE357" s="199"/>
      <c r="BF357" s="199"/>
      <c r="BG357" s="199"/>
      <c r="BH357" s="193" t="str">
        <f t="shared" si="102"/>
        <v/>
      </c>
      <c r="BI357" s="199"/>
      <c r="BJ357" s="199"/>
      <c r="BK357" s="199"/>
      <c r="BL357" s="199"/>
      <c r="BM357" s="199"/>
      <c r="BN357" s="199"/>
      <c r="BO357" s="193" t="str">
        <f t="shared" si="103"/>
        <v/>
      </c>
      <c r="BP357" s="199"/>
      <c r="BQ357" s="199"/>
      <c r="BR357" s="199"/>
      <c r="BS357" s="199"/>
      <c r="BT357" s="199"/>
      <c r="BU357" s="199"/>
      <c r="BV357" s="193" t="str">
        <f t="shared" si="104"/>
        <v/>
      </c>
      <c r="BW357" s="199"/>
      <c r="BX357" s="199"/>
      <c r="BY357" s="199"/>
      <c r="BZ357" s="199"/>
      <c r="CA357" s="199"/>
      <c r="CB357" s="199"/>
      <c r="CC357" s="193" t="str">
        <f t="shared" si="105"/>
        <v/>
      </c>
      <c r="CD357" s="199"/>
      <c r="CE357" s="199"/>
      <c r="CF357" s="199"/>
      <c r="CG357" s="199"/>
      <c r="CH357" s="199"/>
      <c r="CI357" s="199"/>
      <c r="CJ357" s="193" t="str">
        <f t="shared" si="106"/>
        <v/>
      </c>
      <c r="CK357" s="199"/>
      <c r="CL357" s="199"/>
      <c r="CM357" s="199"/>
      <c r="CN357" s="199"/>
      <c r="CO357" s="199"/>
      <c r="CP357" s="199"/>
      <c r="CQ357" s="193" t="str">
        <f t="shared" si="107"/>
        <v/>
      </c>
      <c r="CR357" s="199"/>
      <c r="CS357" s="199"/>
      <c r="CT357" s="199"/>
      <c r="CU357" s="199"/>
      <c r="CV357" s="199"/>
      <c r="CW357" s="199"/>
      <c r="CX357" s="193" t="str">
        <f t="shared" si="108"/>
        <v/>
      </c>
      <c r="CY357" s="199"/>
      <c r="CZ357" s="199"/>
      <c r="DA357" s="199"/>
      <c r="DB357" s="199"/>
      <c r="DC357" s="199"/>
      <c r="DD357" s="199"/>
      <c r="DE357" s="193" t="str">
        <f t="shared" si="109"/>
        <v/>
      </c>
      <c r="DF357" s="199"/>
      <c r="DG357" s="199"/>
      <c r="DH357" s="199"/>
      <c r="DI357" s="199"/>
      <c r="DJ357" s="199"/>
      <c r="DK357" s="199"/>
      <c r="DL357" s="193" t="str">
        <f t="shared" si="110"/>
        <v/>
      </c>
      <c r="DM357" s="199"/>
      <c r="DN357" s="199"/>
      <c r="DO357" s="199"/>
      <c r="DP357" s="199"/>
      <c r="DQ357" s="199"/>
      <c r="DR357" s="199"/>
      <c r="DS357" s="193" t="str">
        <f t="shared" si="111"/>
        <v/>
      </c>
      <c r="DT357" s="194" t="str">
        <f t="shared" si="112"/>
        <v/>
      </c>
      <c r="DU357" s="195" t="str">
        <f t="shared" si="113"/>
        <v/>
      </c>
      <c r="DV357" s="196" t="str">
        <f>IF(OR(C357="",E357=""),"",RANK(DT357,$DT$9:$DT$408)+COUNTIF(DT$9:DT357,DT357)-1)</f>
        <v/>
      </c>
      <c r="DW357" s="173"/>
    </row>
    <row r="358" spans="1:127" ht="20.100000000000001" customHeight="1">
      <c r="A358" s="173"/>
      <c r="B358" s="190" t="str">
        <f>BIODATA_SISWA!B359</f>
        <v/>
      </c>
      <c r="C358" s="191" t="str">
        <f>IF(BIODATA_SISWA!C359="","",BIODATA_SISWA!C359)</f>
        <v/>
      </c>
      <c r="D358" s="191" t="str">
        <f>IF(BIODATA_SISWA!L359="","",BIODATA_SISWA!L359)</f>
        <v/>
      </c>
      <c r="E358" s="199"/>
      <c r="F358" s="199"/>
      <c r="G358" s="199"/>
      <c r="H358" s="199"/>
      <c r="I358" s="199"/>
      <c r="J358" s="199"/>
      <c r="K358" s="193" t="str">
        <f t="shared" si="95"/>
        <v/>
      </c>
      <c r="L358" s="199"/>
      <c r="M358" s="199"/>
      <c r="N358" s="199"/>
      <c r="O358" s="199"/>
      <c r="P358" s="199"/>
      <c r="Q358" s="199"/>
      <c r="R358" s="193" t="str">
        <f t="shared" si="96"/>
        <v/>
      </c>
      <c r="S358" s="199"/>
      <c r="T358" s="199"/>
      <c r="U358" s="199"/>
      <c r="V358" s="199"/>
      <c r="W358" s="199"/>
      <c r="X358" s="199"/>
      <c r="Y358" s="193" t="str">
        <f t="shared" si="97"/>
        <v/>
      </c>
      <c r="Z358" s="199"/>
      <c r="AA358" s="199"/>
      <c r="AB358" s="199"/>
      <c r="AC358" s="199"/>
      <c r="AD358" s="199"/>
      <c r="AE358" s="199"/>
      <c r="AF358" s="193" t="str">
        <f t="shared" si="98"/>
        <v/>
      </c>
      <c r="AG358" s="199"/>
      <c r="AH358" s="199"/>
      <c r="AI358" s="199"/>
      <c r="AJ358" s="199"/>
      <c r="AK358" s="199"/>
      <c r="AL358" s="199"/>
      <c r="AM358" s="193" t="str">
        <f t="shared" si="99"/>
        <v/>
      </c>
      <c r="AN358" s="199"/>
      <c r="AO358" s="199"/>
      <c r="AP358" s="199"/>
      <c r="AQ358" s="199"/>
      <c r="AR358" s="199"/>
      <c r="AS358" s="199"/>
      <c r="AT358" s="193" t="str">
        <f t="shared" si="100"/>
        <v/>
      </c>
      <c r="AU358" s="199"/>
      <c r="AV358" s="199"/>
      <c r="AW358" s="199"/>
      <c r="AX358" s="199"/>
      <c r="AY358" s="199"/>
      <c r="AZ358" s="199"/>
      <c r="BA358" s="193" t="str">
        <f t="shared" si="101"/>
        <v/>
      </c>
      <c r="BB358" s="199"/>
      <c r="BC358" s="199"/>
      <c r="BD358" s="199"/>
      <c r="BE358" s="199"/>
      <c r="BF358" s="199"/>
      <c r="BG358" s="199"/>
      <c r="BH358" s="193" t="str">
        <f t="shared" si="102"/>
        <v/>
      </c>
      <c r="BI358" s="199"/>
      <c r="BJ358" s="199"/>
      <c r="BK358" s="199"/>
      <c r="BL358" s="199"/>
      <c r="BM358" s="199"/>
      <c r="BN358" s="199"/>
      <c r="BO358" s="193" t="str">
        <f t="shared" si="103"/>
        <v/>
      </c>
      <c r="BP358" s="199"/>
      <c r="BQ358" s="199"/>
      <c r="BR358" s="199"/>
      <c r="BS358" s="199"/>
      <c r="BT358" s="199"/>
      <c r="BU358" s="199"/>
      <c r="BV358" s="193" t="str">
        <f t="shared" si="104"/>
        <v/>
      </c>
      <c r="BW358" s="199"/>
      <c r="BX358" s="199"/>
      <c r="BY358" s="199"/>
      <c r="BZ358" s="199"/>
      <c r="CA358" s="199"/>
      <c r="CB358" s="199"/>
      <c r="CC358" s="193" t="str">
        <f t="shared" si="105"/>
        <v/>
      </c>
      <c r="CD358" s="199"/>
      <c r="CE358" s="199"/>
      <c r="CF358" s="199"/>
      <c r="CG358" s="199"/>
      <c r="CH358" s="199"/>
      <c r="CI358" s="199"/>
      <c r="CJ358" s="193" t="str">
        <f t="shared" si="106"/>
        <v/>
      </c>
      <c r="CK358" s="199"/>
      <c r="CL358" s="199"/>
      <c r="CM358" s="199"/>
      <c r="CN358" s="199"/>
      <c r="CO358" s="199"/>
      <c r="CP358" s="199"/>
      <c r="CQ358" s="193" t="str">
        <f t="shared" si="107"/>
        <v/>
      </c>
      <c r="CR358" s="199"/>
      <c r="CS358" s="199"/>
      <c r="CT358" s="199"/>
      <c r="CU358" s="199"/>
      <c r="CV358" s="199"/>
      <c r="CW358" s="199"/>
      <c r="CX358" s="193" t="str">
        <f t="shared" si="108"/>
        <v/>
      </c>
      <c r="CY358" s="199"/>
      <c r="CZ358" s="199"/>
      <c r="DA358" s="199"/>
      <c r="DB358" s="199"/>
      <c r="DC358" s="199"/>
      <c r="DD358" s="199"/>
      <c r="DE358" s="193" t="str">
        <f t="shared" si="109"/>
        <v/>
      </c>
      <c r="DF358" s="199"/>
      <c r="DG358" s="199"/>
      <c r="DH358" s="199"/>
      <c r="DI358" s="199"/>
      <c r="DJ358" s="199"/>
      <c r="DK358" s="199"/>
      <c r="DL358" s="193" t="str">
        <f t="shared" si="110"/>
        <v/>
      </c>
      <c r="DM358" s="199"/>
      <c r="DN358" s="199"/>
      <c r="DO358" s="199"/>
      <c r="DP358" s="199"/>
      <c r="DQ358" s="199"/>
      <c r="DR358" s="199"/>
      <c r="DS358" s="193" t="str">
        <f t="shared" si="111"/>
        <v/>
      </c>
      <c r="DT358" s="194" t="str">
        <f t="shared" si="112"/>
        <v/>
      </c>
      <c r="DU358" s="195" t="str">
        <f t="shared" si="113"/>
        <v/>
      </c>
      <c r="DV358" s="196" t="str">
        <f>IF(OR(C358="",E358=""),"",RANK(DT358,$DT$9:$DT$408)+COUNTIF(DT$9:DT358,DT358)-1)</f>
        <v/>
      </c>
      <c r="DW358" s="173"/>
    </row>
    <row r="359" spans="1:127" ht="20.100000000000001" customHeight="1">
      <c r="A359" s="173"/>
      <c r="B359" s="190" t="str">
        <f>BIODATA_SISWA!B360</f>
        <v/>
      </c>
      <c r="C359" s="191" t="str">
        <f>IF(BIODATA_SISWA!C360="","",BIODATA_SISWA!C360)</f>
        <v/>
      </c>
      <c r="D359" s="191" t="str">
        <f>IF(BIODATA_SISWA!L360="","",BIODATA_SISWA!L360)</f>
        <v/>
      </c>
      <c r="E359" s="199"/>
      <c r="F359" s="199"/>
      <c r="G359" s="199"/>
      <c r="H359" s="199"/>
      <c r="I359" s="199"/>
      <c r="J359" s="199"/>
      <c r="K359" s="193" t="str">
        <f t="shared" si="95"/>
        <v/>
      </c>
      <c r="L359" s="199"/>
      <c r="M359" s="199"/>
      <c r="N359" s="199"/>
      <c r="O359" s="199"/>
      <c r="P359" s="199"/>
      <c r="Q359" s="199"/>
      <c r="R359" s="193" t="str">
        <f t="shared" si="96"/>
        <v/>
      </c>
      <c r="S359" s="199"/>
      <c r="T359" s="199"/>
      <c r="U359" s="199"/>
      <c r="V359" s="199"/>
      <c r="W359" s="199"/>
      <c r="X359" s="199"/>
      <c r="Y359" s="193" t="str">
        <f t="shared" si="97"/>
        <v/>
      </c>
      <c r="Z359" s="199"/>
      <c r="AA359" s="199"/>
      <c r="AB359" s="199"/>
      <c r="AC359" s="199"/>
      <c r="AD359" s="199"/>
      <c r="AE359" s="199"/>
      <c r="AF359" s="193" t="str">
        <f t="shared" si="98"/>
        <v/>
      </c>
      <c r="AG359" s="199"/>
      <c r="AH359" s="199"/>
      <c r="AI359" s="199"/>
      <c r="AJ359" s="199"/>
      <c r="AK359" s="199"/>
      <c r="AL359" s="199"/>
      <c r="AM359" s="193" t="str">
        <f t="shared" si="99"/>
        <v/>
      </c>
      <c r="AN359" s="199"/>
      <c r="AO359" s="199"/>
      <c r="AP359" s="199"/>
      <c r="AQ359" s="199"/>
      <c r="AR359" s="199"/>
      <c r="AS359" s="199"/>
      <c r="AT359" s="193" t="str">
        <f t="shared" si="100"/>
        <v/>
      </c>
      <c r="AU359" s="199"/>
      <c r="AV359" s="199"/>
      <c r="AW359" s="199"/>
      <c r="AX359" s="199"/>
      <c r="AY359" s="199"/>
      <c r="AZ359" s="199"/>
      <c r="BA359" s="193" t="str">
        <f t="shared" si="101"/>
        <v/>
      </c>
      <c r="BB359" s="199"/>
      <c r="BC359" s="199"/>
      <c r="BD359" s="199"/>
      <c r="BE359" s="199"/>
      <c r="BF359" s="199"/>
      <c r="BG359" s="199"/>
      <c r="BH359" s="193" t="str">
        <f t="shared" si="102"/>
        <v/>
      </c>
      <c r="BI359" s="199"/>
      <c r="BJ359" s="199"/>
      <c r="BK359" s="199"/>
      <c r="BL359" s="199"/>
      <c r="BM359" s="199"/>
      <c r="BN359" s="199"/>
      <c r="BO359" s="193" t="str">
        <f t="shared" si="103"/>
        <v/>
      </c>
      <c r="BP359" s="199"/>
      <c r="BQ359" s="199"/>
      <c r="BR359" s="199"/>
      <c r="BS359" s="199"/>
      <c r="BT359" s="199"/>
      <c r="BU359" s="199"/>
      <c r="BV359" s="193" t="str">
        <f t="shared" si="104"/>
        <v/>
      </c>
      <c r="BW359" s="199"/>
      <c r="BX359" s="199"/>
      <c r="BY359" s="199"/>
      <c r="BZ359" s="199"/>
      <c r="CA359" s="199"/>
      <c r="CB359" s="199"/>
      <c r="CC359" s="193" t="str">
        <f t="shared" si="105"/>
        <v/>
      </c>
      <c r="CD359" s="199"/>
      <c r="CE359" s="199"/>
      <c r="CF359" s="199"/>
      <c r="CG359" s="199"/>
      <c r="CH359" s="199"/>
      <c r="CI359" s="199"/>
      <c r="CJ359" s="193" t="str">
        <f t="shared" si="106"/>
        <v/>
      </c>
      <c r="CK359" s="199"/>
      <c r="CL359" s="199"/>
      <c r="CM359" s="199"/>
      <c r="CN359" s="199"/>
      <c r="CO359" s="199"/>
      <c r="CP359" s="199"/>
      <c r="CQ359" s="193" t="str">
        <f t="shared" si="107"/>
        <v/>
      </c>
      <c r="CR359" s="199"/>
      <c r="CS359" s="199"/>
      <c r="CT359" s="199"/>
      <c r="CU359" s="199"/>
      <c r="CV359" s="199"/>
      <c r="CW359" s="199"/>
      <c r="CX359" s="193" t="str">
        <f t="shared" si="108"/>
        <v/>
      </c>
      <c r="CY359" s="199"/>
      <c r="CZ359" s="199"/>
      <c r="DA359" s="199"/>
      <c r="DB359" s="199"/>
      <c r="DC359" s="199"/>
      <c r="DD359" s="199"/>
      <c r="DE359" s="193" t="str">
        <f t="shared" si="109"/>
        <v/>
      </c>
      <c r="DF359" s="199"/>
      <c r="DG359" s="199"/>
      <c r="DH359" s="199"/>
      <c r="DI359" s="199"/>
      <c r="DJ359" s="199"/>
      <c r="DK359" s="199"/>
      <c r="DL359" s="193" t="str">
        <f t="shared" si="110"/>
        <v/>
      </c>
      <c r="DM359" s="199"/>
      <c r="DN359" s="199"/>
      <c r="DO359" s="199"/>
      <c r="DP359" s="199"/>
      <c r="DQ359" s="199"/>
      <c r="DR359" s="199"/>
      <c r="DS359" s="193" t="str">
        <f t="shared" si="111"/>
        <v/>
      </c>
      <c r="DT359" s="194" t="str">
        <f t="shared" si="112"/>
        <v/>
      </c>
      <c r="DU359" s="195" t="str">
        <f t="shared" si="113"/>
        <v/>
      </c>
      <c r="DV359" s="196" t="str">
        <f>IF(OR(C359="",E359=""),"",RANK(DT359,$DT$9:$DT$408)+COUNTIF(DT$9:DT359,DT359)-1)</f>
        <v/>
      </c>
      <c r="DW359" s="173"/>
    </row>
    <row r="360" spans="1:127" ht="20.100000000000001" customHeight="1">
      <c r="A360" s="173"/>
      <c r="B360" s="190" t="str">
        <f>BIODATA_SISWA!B361</f>
        <v/>
      </c>
      <c r="C360" s="191" t="str">
        <f>IF(BIODATA_SISWA!C361="","",BIODATA_SISWA!C361)</f>
        <v/>
      </c>
      <c r="D360" s="191" t="str">
        <f>IF(BIODATA_SISWA!L361="","",BIODATA_SISWA!L361)</f>
        <v/>
      </c>
      <c r="E360" s="199"/>
      <c r="F360" s="199"/>
      <c r="G360" s="199"/>
      <c r="H360" s="199"/>
      <c r="I360" s="199"/>
      <c r="J360" s="199"/>
      <c r="K360" s="193" t="str">
        <f t="shared" si="95"/>
        <v/>
      </c>
      <c r="L360" s="199"/>
      <c r="M360" s="199"/>
      <c r="N360" s="199"/>
      <c r="O360" s="199"/>
      <c r="P360" s="199"/>
      <c r="Q360" s="199"/>
      <c r="R360" s="193" t="str">
        <f t="shared" si="96"/>
        <v/>
      </c>
      <c r="S360" s="199"/>
      <c r="T360" s="199"/>
      <c r="U360" s="199"/>
      <c r="V360" s="199"/>
      <c r="W360" s="199"/>
      <c r="X360" s="199"/>
      <c r="Y360" s="193" t="str">
        <f t="shared" si="97"/>
        <v/>
      </c>
      <c r="Z360" s="199"/>
      <c r="AA360" s="199"/>
      <c r="AB360" s="199"/>
      <c r="AC360" s="199"/>
      <c r="AD360" s="199"/>
      <c r="AE360" s="199"/>
      <c r="AF360" s="193" t="str">
        <f t="shared" si="98"/>
        <v/>
      </c>
      <c r="AG360" s="199"/>
      <c r="AH360" s="199"/>
      <c r="AI360" s="199"/>
      <c r="AJ360" s="199"/>
      <c r="AK360" s="199"/>
      <c r="AL360" s="199"/>
      <c r="AM360" s="193" t="str">
        <f t="shared" si="99"/>
        <v/>
      </c>
      <c r="AN360" s="199"/>
      <c r="AO360" s="199"/>
      <c r="AP360" s="199"/>
      <c r="AQ360" s="199"/>
      <c r="AR360" s="199"/>
      <c r="AS360" s="199"/>
      <c r="AT360" s="193" t="str">
        <f t="shared" si="100"/>
        <v/>
      </c>
      <c r="AU360" s="199"/>
      <c r="AV360" s="199"/>
      <c r="AW360" s="199"/>
      <c r="AX360" s="199"/>
      <c r="AY360" s="199"/>
      <c r="AZ360" s="199"/>
      <c r="BA360" s="193" t="str">
        <f t="shared" si="101"/>
        <v/>
      </c>
      <c r="BB360" s="199"/>
      <c r="BC360" s="199"/>
      <c r="BD360" s="199"/>
      <c r="BE360" s="199"/>
      <c r="BF360" s="199"/>
      <c r="BG360" s="199"/>
      <c r="BH360" s="193" t="str">
        <f t="shared" si="102"/>
        <v/>
      </c>
      <c r="BI360" s="199"/>
      <c r="BJ360" s="199"/>
      <c r="BK360" s="199"/>
      <c r="BL360" s="199"/>
      <c r="BM360" s="199"/>
      <c r="BN360" s="199"/>
      <c r="BO360" s="193" t="str">
        <f t="shared" si="103"/>
        <v/>
      </c>
      <c r="BP360" s="199"/>
      <c r="BQ360" s="199"/>
      <c r="BR360" s="199"/>
      <c r="BS360" s="199"/>
      <c r="BT360" s="199"/>
      <c r="BU360" s="199"/>
      <c r="BV360" s="193" t="str">
        <f t="shared" si="104"/>
        <v/>
      </c>
      <c r="BW360" s="199"/>
      <c r="BX360" s="199"/>
      <c r="BY360" s="199"/>
      <c r="BZ360" s="199"/>
      <c r="CA360" s="199"/>
      <c r="CB360" s="199"/>
      <c r="CC360" s="193" t="str">
        <f t="shared" si="105"/>
        <v/>
      </c>
      <c r="CD360" s="199"/>
      <c r="CE360" s="199"/>
      <c r="CF360" s="199"/>
      <c r="CG360" s="199"/>
      <c r="CH360" s="199"/>
      <c r="CI360" s="199"/>
      <c r="CJ360" s="193" t="str">
        <f t="shared" si="106"/>
        <v/>
      </c>
      <c r="CK360" s="199"/>
      <c r="CL360" s="199"/>
      <c r="CM360" s="199"/>
      <c r="CN360" s="199"/>
      <c r="CO360" s="199"/>
      <c r="CP360" s="199"/>
      <c r="CQ360" s="193" t="str">
        <f t="shared" si="107"/>
        <v/>
      </c>
      <c r="CR360" s="199"/>
      <c r="CS360" s="199"/>
      <c r="CT360" s="199"/>
      <c r="CU360" s="199"/>
      <c r="CV360" s="199"/>
      <c r="CW360" s="199"/>
      <c r="CX360" s="193" t="str">
        <f t="shared" si="108"/>
        <v/>
      </c>
      <c r="CY360" s="199"/>
      <c r="CZ360" s="199"/>
      <c r="DA360" s="199"/>
      <c r="DB360" s="199"/>
      <c r="DC360" s="199"/>
      <c r="DD360" s="199"/>
      <c r="DE360" s="193" t="str">
        <f t="shared" si="109"/>
        <v/>
      </c>
      <c r="DF360" s="199"/>
      <c r="DG360" s="199"/>
      <c r="DH360" s="199"/>
      <c r="DI360" s="199"/>
      <c r="DJ360" s="199"/>
      <c r="DK360" s="199"/>
      <c r="DL360" s="193" t="str">
        <f t="shared" si="110"/>
        <v/>
      </c>
      <c r="DM360" s="199"/>
      <c r="DN360" s="199"/>
      <c r="DO360" s="199"/>
      <c r="DP360" s="199"/>
      <c r="DQ360" s="199"/>
      <c r="DR360" s="199"/>
      <c r="DS360" s="193" t="str">
        <f t="shared" si="111"/>
        <v/>
      </c>
      <c r="DT360" s="194" t="str">
        <f t="shared" si="112"/>
        <v/>
      </c>
      <c r="DU360" s="195" t="str">
        <f t="shared" si="113"/>
        <v/>
      </c>
      <c r="DV360" s="196" t="str">
        <f>IF(OR(C360="",E360=""),"",RANK(DT360,$DT$9:$DT$408)+COUNTIF(DT$9:DT360,DT360)-1)</f>
        <v/>
      </c>
      <c r="DW360" s="173"/>
    </row>
    <row r="361" spans="1:127" ht="20.100000000000001" customHeight="1">
      <c r="A361" s="173"/>
      <c r="B361" s="190" t="str">
        <f>BIODATA_SISWA!B362</f>
        <v/>
      </c>
      <c r="C361" s="191" t="str">
        <f>IF(BIODATA_SISWA!C362="","",BIODATA_SISWA!C362)</f>
        <v/>
      </c>
      <c r="D361" s="191" t="str">
        <f>IF(BIODATA_SISWA!L362="","",BIODATA_SISWA!L362)</f>
        <v/>
      </c>
      <c r="E361" s="199"/>
      <c r="F361" s="199"/>
      <c r="G361" s="199"/>
      <c r="H361" s="199"/>
      <c r="I361" s="199"/>
      <c r="J361" s="199"/>
      <c r="K361" s="193" t="str">
        <f t="shared" si="95"/>
        <v/>
      </c>
      <c r="L361" s="199"/>
      <c r="M361" s="199"/>
      <c r="N361" s="199"/>
      <c r="O361" s="199"/>
      <c r="P361" s="199"/>
      <c r="Q361" s="199"/>
      <c r="R361" s="193" t="str">
        <f t="shared" si="96"/>
        <v/>
      </c>
      <c r="S361" s="199"/>
      <c r="T361" s="199"/>
      <c r="U361" s="199"/>
      <c r="V361" s="199"/>
      <c r="W361" s="199"/>
      <c r="X361" s="199"/>
      <c r="Y361" s="193" t="str">
        <f t="shared" si="97"/>
        <v/>
      </c>
      <c r="Z361" s="199"/>
      <c r="AA361" s="199"/>
      <c r="AB361" s="199"/>
      <c r="AC361" s="199"/>
      <c r="AD361" s="199"/>
      <c r="AE361" s="199"/>
      <c r="AF361" s="193" t="str">
        <f t="shared" si="98"/>
        <v/>
      </c>
      <c r="AG361" s="199"/>
      <c r="AH361" s="199"/>
      <c r="AI361" s="199"/>
      <c r="AJ361" s="199"/>
      <c r="AK361" s="199"/>
      <c r="AL361" s="199"/>
      <c r="AM361" s="193" t="str">
        <f t="shared" si="99"/>
        <v/>
      </c>
      <c r="AN361" s="199"/>
      <c r="AO361" s="199"/>
      <c r="AP361" s="199"/>
      <c r="AQ361" s="199"/>
      <c r="AR361" s="199"/>
      <c r="AS361" s="199"/>
      <c r="AT361" s="193" t="str">
        <f t="shared" si="100"/>
        <v/>
      </c>
      <c r="AU361" s="199"/>
      <c r="AV361" s="199"/>
      <c r="AW361" s="199"/>
      <c r="AX361" s="199"/>
      <c r="AY361" s="199"/>
      <c r="AZ361" s="199"/>
      <c r="BA361" s="193" t="str">
        <f t="shared" si="101"/>
        <v/>
      </c>
      <c r="BB361" s="199"/>
      <c r="BC361" s="199"/>
      <c r="BD361" s="199"/>
      <c r="BE361" s="199"/>
      <c r="BF361" s="199"/>
      <c r="BG361" s="199"/>
      <c r="BH361" s="193" t="str">
        <f t="shared" si="102"/>
        <v/>
      </c>
      <c r="BI361" s="199"/>
      <c r="BJ361" s="199"/>
      <c r="BK361" s="199"/>
      <c r="BL361" s="199"/>
      <c r="BM361" s="199"/>
      <c r="BN361" s="199"/>
      <c r="BO361" s="193" t="str">
        <f t="shared" si="103"/>
        <v/>
      </c>
      <c r="BP361" s="199"/>
      <c r="BQ361" s="199"/>
      <c r="BR361" s="199"/>
      <c r="BS361" s="199"/>
      <c r="BT361" s="199"/>
      <c r="BU361" s="199"/>
      <c r="BV361" s="193" t="str">
        <f t="shared" si="104"/>
        <v/>
      </c>
      <c r="BW361" s="199"/>
      <c r="BX361" s="199"/>
      <c r="BY361" s="199"/>
      <c r="BZ361" s="199"/>
      <c r="CA361" s="199"/>
      <c r="CB361" s="199"/>
      <c r="CC361" s="193" t="str">
        <f t="shared" si="105"/>
        <v/>
      </c>
      <c r="CD361" s="199"/>
      <c r="CE361" s="199"/>
      <c r="CF361" s="199"/>
      <c r="CG361" s="199"/>
      <c r="CH361" s="199"/>
      <c r="CI361" s="199"/>
      <c r="CJ361" s="193" t="str">
        <f t="shared" si="106"/>
        <v/>
      </c>
      <c r="CK361" s="199"/>
      <c r="CL361" s="199"/>
      <c r="CM361" s="199"/>
      <c r="CN361" s="199"/>
      <c r="CO361" s="199"/>
      <c r="CP361" s="199"/>
      <c r="CQ361" s="193" t="str">
        <f t="shared" si="107"/>
        <v/>
      </c>
      <c r="CR361" s="199"/>
      <c r="CS361" s="199"/>
      <c r="CT361" s="199"/>
      <c r="CU361" s="199"/>
      <c r="CV361" s="199"/>
      <c r="CW361" s="199"/>
      <c r="CX361" s="193" t="str">
        <f t="shared" si="108"/>
        <v/>
      </c>
      <c r="CY361" s="199"/>
      <c r="CZ361" s="199"/>
      <c r="DA361" s="199"/>
      <c r="DB361" s="199"/>
      <c r="DC361" s="199"/>
      <c r="DD361" s="199"/>
      <c r="DE361" s="193" t="str">
        <f t="shared" si="109"/>
        <v/>
      </c>
      <c r="DF361" s="199"/>
      <c r="DG361" s="199"/>
      <c r="DH361" s="199"/>
      <c r="DI361" s="199"/>
      <c r="DJ361" s="199"/>
      <c r="DK361" s="199"/>
      <c r="DL361" s="193" t="str">
        <f t="shared" si="110"/>
        <v/>
      </c>
      <c r="DM361" s="199"/>
      <c r="DN361" s="199"/>
      <c r="DO361" s="199"/>
      <c r="DP361" s="199"/>
      <c r="DQ361" s="199"/>
      <c r="DR361" s="199"/>
      <c r="DS361" s="193" t="str">
        <f t="shared" si="111"/>
        <v/>
      </c>
      <c r="DT361" s="194" t="str">
        <f t="shared" si="112"/>
        <v/>
      </c>
      <c r="DU361" s="195" t="str">
        <f t="shared" si="113"/>
        <v/>
      </c>
      <c r="DV361" s="196" t="str">
        <f>IF(OR(C361="",E361=""),"",RANK(DT361,$DT$9:$DT$408)+COUNTIF(DT$9:DT361,DT361)-1)</f>
        <v/>
      </c>
      <c r="DW361" s="173"/>
    </row>
    <row r="362" spans="1:127" ht="20.100000000000001" customHeight="1">
      <c r="A362" s="173"/>
      <c r="B362" s="190" t="str">
        <f>BIODATA_SISWA!B363</f>
        <v/>
      </c>
      <c r="C362" s="191" t="str">
        <f>IF(BIODATA_SISWA!C363="","",BIODATA_SISWA!C363)</f>
        <v/>
      </c>
      <c r="D362" s="191" t="str">
        <f>IF(BIODATA_SISWA!L363="","",BIODATA_SISWA!L363)</f>
        <v/>
      </c>
      <c r="E362" s="199"/>
      <c r="F362" s="199"/>
      <c r="G362" s="199"/>
      <c r="H362" s="199"/>
      <c r="I362" s="199"/>
      <c r="J362" s="199"/>
      <c r="K362" s="193" t="str">
        <f t="shared" si="95"/>
        <v/>
      </c>
      <c r="L362" s="199"/>
      <c r="M362" s="199"/>
      <c r="N362" s="199"/>
      <c r="O362" s="199"/>
      <c r="P362" s="199"/>
      <c r="Q362" s="199"/>
      <c r="R362" s="193" t="str">
        <f t="shared" si="96"/>
        <v/>
      </c>
      <c r="S362" s="199"/>
      <c r="T362" s="199"/>
      <c r="U362" s="199"/>
      <c r="V362" s="199"/>
      <c r="W362" s="199"/>
      <c r="X362" s="199"/>
      <c r="Y362" s="193" t="str">
        <f t="shared" si="97"/>
        <v/>
      </c>
      <c r="Z362" s="199"/>
      <c r="AA362" s="199"/>
      <c r="AB362" s="199"/>
      <c r="AC362" s="199"/>
      <c r="AD362" s="199"/>
      <c r="AE362" s="199"/>
      <c r="AF362" s="193" t="str">
        <f t="shared" si="98"/>
        <v/>
      </c>
      <c r="AG362" s="199"/>
      <c r="AH362" s="199"/>
      <c r="AI362" s="199"/>
      <c r="AJ362" s="199"/>
      <c r="AK362" s="199"/>
      <c r="AL362" s="199"/>
      <c r="AM362" s="193" t="str">
        <f t="shared" si="99"/>
        <v/>
      </c>
      <c r="AN362" s="199"/>
      <c r="AO362" s="199"/>
      <c r="AP362" s="199"/>
      <c r="AQ362" s="199"/>
      <c r="AR362" s="199"/>
      <c r="AS362" s="199"/>
      <c r="AT362" s="193" t="str">
        <f t="shared" si="100"/>
        <v/>
      </c>
      <c r="AU362" s="199"/>
      <c r="AV362" s="199"/>
      <c r="AW362" s="199"/>
      <c r="AX362" s="199"/>
      <c r="AY362" s="199"/>
      <c r="AZ362" s="199"/>
      <c r="BA362" s="193" t="str">
        <f t="shared" si="101"/>
        <v/>
      </c>
      <c r="BB362" s="199"/>
      <c r="BC362" s="199"/>
      <c r="BD362" s="199"/>
      <c r="BE362" s="199"/>
      <c r="BF362" s="199"/>
      <c r="BG362" s="199"/>
      <c r="BH362" s="193" t="str">
        <f t="shared" si="102"/>
        <v/>
      </c>
      <c r="BI362" s="199"/>
      <c r="BJ362" s="199"/>
      <c r="BK362" s="199"/>
      <c r="BL362" s="199"/>
      <c r="BM362" s="199"/>
      <c r="BN362" s="199"/>
      <c r="BO362" s="193" t="str">
        <f t="shared" si="103"/>
        <v/>
      </c>
      <c r="BP362" s="199"/>
      <c r="BQ362" s="199"/>
      <c r="BR362" s="199"/>
      <c r="BS362" s="199"/>
      <c r="BT362" s="199"/>
      <c r="BU362" s="199"/>
      <c r="BV362" s="193" t="str">
        <f t="shared" si="104"/>
        <v/>
      </c>
      <c r="BW362" s="199"/>
      <c r="BX362" s="199"/>
      <c r="BY362" s="199"/>
      <c r="BZ362" s="199"/>
      <c r="CA362" s="199"/>
      <c r="CB362" s="199"/>
      <c r="CC362" s="193" t="str">
        <f t="shared" si="105"/>
        <v/>
      </c>
      <c r="CD362" s="199"/>
      <c r="CE362" s="199"/>
      <c r="CF362" s="199"/>
      <c r="CG362" s="199"/>
      <c r="CH362" s="199"/>
      <c r="CI362" s="199"/>
      <c r="CJ362" s="193" t="str">
        <f t="shared" si="106"/>
        <v/>
      </c>
      <c r="CK362" s="199"/>
      <c r="CL362" s="199"/>
      <c r="CM362" s="199"/>
      <c r="CN362" s="199"/>
      <c r="CO362" s="199"/>
      <c r="CP362" s="199"/>
      <c r="CQ362" s="193" t="str">
        <f t="shared" si="107"/>
        <v/>
      </c>
      <c r="CR362" s="199"/>
      <c r="CS362" s="199"/>
      <c r="CT362" s="199"/>
      <c r="CU362" s="199"/>
      <c r="CV362" s="199"/>
      <c r="CW362" s="199"/>
      <c r="CX362" s="193" t="str">
        <f t="shared" si="108"/>
        <v/>
      </c>
      <c r="CY362" s="199"/>
      <c r="CZ362" s="199"/>
      <c r="DA362" s="199"/>
      <c r="DB362" s="199"/>
      <c r="DC362" s="199"/>
      <c r="DD362" s="199"/>
      <c r="DE362" s="193" t="str">
        <f t="shared" si="109"/>
        <v/>
      </c>
      <c r="DF362" s="199"/>
      <c r="DG362" s="199"/>
      <c r="DH362" s="199"/>
      <c r="DI362" s="199"/>
      <c r="DJ362" s="199"/>
      <c r="DK362" s="199"/>
      <c r="DL362" s="193" t="str">
        <f t="shared" si="110"/>
        <v/>
      </c>
      <c r="DM362" s="199"/>
      <c r="DN362" s="199"/>
      <c r="DO362" s="199"/>
      <c r="DP362" s="199"/>
      <c r="DQ362" s="199"/>
      <c r="DR362" s="199"/>
      <c r="DS362" s="193" t="str">
        <f t="shared" si="111"/>
        <v/>
      </c>
      <c r="DT362" s="194" t="str">
        <f t="shared" si="112"/>
        <v/>
      </c>
      <c r="DU362" s="195" t="str">
        <f t="shared" si="113"/>
        <v/>
      </c>
      <c r="DV362" s="196" t="str">
        <f>IF(OR(C362="",E362=""),"",RANK(DT362,$DT$9:$DT$408)+COUNTIF(DT$9:DT362,DT362)-1)</f>
        <v/>
      </c>
      <c r="DW362" s="173"/>
    </row>
    <row r="363" spans="1:127" ht="20.100000000000001" customHeight="1">
      <c r="A363" s="173"/>
      <c r="B363" s="190" t="str">
        <f>BIODATA_SISWA!B364</f>
        <v/>
      </c>
      <c r="C363" s="191" t="str">
        <f>IF(BIODATA_SISWA!C364="","",BIODATA_SISWA!C364)</f>
        <v/>
      </c>
      <c r="D363" s="191" t="str">
        <f>IF(BIODATA_SISWA!L364="","",BIODATA_SISWA!L364)</f>
        <v/>
      </c>
      <c r="E363" s="199"/>
      <c r="F363" s="199"/>
      <c r="G363" s="199"/>
      <c r="H363" s="199"/>
      <c r="I363" s="199"/>
      <c r="J363" s="199"/>
      <c r="K363" s="193" t="str">
        <f t="shared" si="95"/>
        <v/>
      </c>
      <c r="L363" s="199"/>
      <c r="M363" s="199"/>
      <c r="N363" s="199"/>
      <c r="O363" s="199"/>
      <c r="P363" s="199"/>
      <c r="Q363" s="199"/>
      <c r="R363" s="193" t="str">
        <f t="shared" si="96"/>
        <v/>
      </c>
      <c r="S363" s="199"/>
      <c r="T363" s="199"/>
      <c r="U363" s="199"/>
      <c r="V363" s="199"/>
      <c r="W363" s="199"/>
      <c r="X363" s="199"/>
      <c r="Y363" s="193" t="str">
        <f t="shared" si="97"/>
        <v/>
      </c>
      <c r="Z363" s="199"/>
      <c r="AA363" s="199"/>
      <c r="AB363" s="199"/>
      <c r="AC363" s="199"/>
      <c r="AD363" s="199"/>
      <c r="AE363" s="199"/>
      <c r="AF363" s="193" t="str">
        <f t="shared" si="98"/>
        <v/>
      </c>
      <c r="AG363" s="199"/>
      <c r="AH363" s="199"/>
      <c r="AI363" s="199"/>
      <c r="AJ363" s="199"/>
      <c r="AK363" s="199"/>
      <c r="AL363" s="199"/>
      <c r="AM363" s="193" t="str">
        <f t="shared" si="99"/>
        <v/>
      </c>
      <c r="AN363" s="199"/>
      <c r="AO363" s="199"/>
      <c r="AP363" s="199"/>
      <c r="AQ363" s="199"/>
      <c r="AR363" s="199"/>
      <c r="AS363" s="199"/>
      <c r="AT363" s="193" t="str">
        <f t="shared" si="100"/>
        <v/>
      </c>
      <c r="AU363" s="199"/>
      <c r="AV363" s="199"/>
      <c r="AW363" s="199"/>
      <c r="AX363" s="199"/>
      <c r="AY363" s="199"/>
      <c r="AZ363" s="199"/>
      <c r="BA363" s="193" t="str">
        <f t="shared" si="101"/>
        <v/>
      </c>
      <c r="BB363" s="199"/>
      <c r="BC363" s="199"/>
      <c r="BD363" s="199"/>
      <c r="BE363" s="199"/>
      <c r="BF363" s="199"/>
      <c r="BG363" s="199"/>
      <c r="BH363" s="193" t="str">
        <f t="shared" si="102"/>
        <v/>
      </c>
      <c r="BI363" s="199"/>
      <c r="BJ363" s="199"/>
      <c r="BK363" s="199"/>
      <c r="BL363" s="199"/>
      <c r="BM363" s="199"/>
      <c r="BN363" s="199"/>
      <c r="BO363" s="193" t="str">
        <f t="shared" si="103"/>
        <v/>
      </c>
      <c r="BP363" s="199"/>
      <c r="BQ363" s="199"/>
      <c r="BR363" s="199"/>
      <c r="BS363" s="199"/>
      <c r="BT363" s="199"/>
      <c r="BU363" s="199"/>
      <c r="BV363" s="193" t="str">
        <f t="shared" si="104"/>
        <v/>
      </c>
      <c r="BW363" s="199"/>
      <c r="BX363" s="199"/>
      <c r="BY363" s="199"/>
      <c r="BZ363" s="199"/>
      <c r="CA363" s="199"/>
      <c r="CB363" s="199"/>
      <c r="CC363" s="193" t="str">
        <f t="shared" si="105"/>
        <v/>
      </c>
      <c r="CD363" s="199"/>
      <c r="CE363" s="199"/>
      <c r="CF363" s="199"/>
      <c r="CG363" s="199"/>
      <c r="CH363" s="199"/>
      <c r="CI363" s="199"/>
      <c r="CJ363" s="193" t="str">
        <f t="shared" si="106"/>
        <v/>
      </c>
      <c r="CK363" s="199"/>
      <c r="CL363" s="199"/>
      <c r="CM363" s="199"/>
      <c r="CN363" s="199"/>
      <c r="CO363" s="199"/>
      <c r="CP363" s="199"/>
      <c r="CQ363" s="193" t="str">
        <f t="shared" si="107"/>
        <v/>
      </c>
      <c r="CR363" s="199"/>
      <c r="CS363" s="199"/>
      <c r="CT363" s="199"/>
      <c r="CU363" s="199"/>
      <c r="CV363" s="199"/>
      <c r="CW363" s="199"/>
      <c r="CX363" s="193" t="str">
        <f t="shared" si="108"/>
        <v/>
      </c>
      <c r="CY363" s="199"/>
      <c r="CZ363" s="199"/>
      <c r="DA363" s="199"/>
      <c r="DB363" s="199"/>
      <c r="DC363" s="199"/>
      <c r="DD363" s="199"/>
      <c r="DE363" s="193" t="str">
        <f t="shared" si="109"/>
        <v/>
      </c>
      <c r="DF363" s="199"/>
      <c r="DG363" s="199"/>
      <c r="DH363" s="199"/>
      <c r="DI363" s="199"/>
      <c r="DJ363" s="199"/>
      <c r="DK363" s="199"/>
      <c r="DL363" s="193" t="str">
        <f t="shared" si="110"/>
        <v/>
      </c>
      <c r="DM363" s="199"/>
      <c r="DN363" s="199"/>
      <c r="DO363" s="199"/>
      <c r="DP363" s="199"/>
      <c r="DQ363" s="199"/>
      <c r="DR363" s="199"/>
      <c r="DS363" s="193" t="str">
        <f t="shared" si="111"/>
        <v/>
      </c>
      <c r="DT363" s="194" t="str">
        <f t="shared" si="112"/>
        <v/>
      </c>
      <c r="DU363" s="195" t="str">
        <f t="shared" si="113"/>
        <v/>
      </c>
      <c r="DV363" s="196" t="str">
        <f>IF(OR(C363="",E363=""),"",RANK(DT363,$DT$9:$DT$408)+COUNTIF(DT$9:DT363,DT363)-1)</f>
        <v/>
      </c>
      <c r="DW363" s="173"/>
    </row>
    <row r="364" spans="1:127" ht="20.100000000000001" customHeight="1">
      <c r="A364" s="173"/>
      <c r="B364" s="190" t="str">
        <f>BIODATA_SISWA!B365</f>
        <v/>
      </c>
      <c r="C364" s="191" t="str">
        <f>IF(BIODATA_SISWA!C365="","",BIODATA_SISWA!C365)</f>
        <v/>
      </c>
      <c r="D364" s="191" t="str">
        <f>IF(BIODATA_SISWA!L365="","",BIODATA_SISWA!L365)</f>
        <v/>
      </c>
      <c r="E364" s="199"/>
      <c r="F364" s="199"/>
      <c r="G364" s="199"/>
      <c r="H364" s="199"/>
      <c r="I364" s="199"/>
      <c r="J364" s="199"/>
      <c r="K364" s="193" t="str">
        <f t="shared" si="95"/>
        <v/>
      </c>
      <c r="L364" s="199"/>
      <c r="M364" s="199"/>
      <c r="N364" s="199"/>
      <c r="O364" s="199"/>
      <c r="P364" s="199"/>
      <c r="Q364" s="199"/>
      <c r="R364" s="193" t="str">
        <f t="shared" si="96"/>
        <v/>
      </c>
      <c r="S364" s="199"/>
      <c r="T364" s="199"/>
      <c r="U364" s="199"/>
      <c r="V364" s="199"/>
      <c r="W364" s="199"/>
      <c r="X364" s="199"/>
      <c r="Y364" s="193" t="str">
        <f t="shared" si="97"/>
        <v/>
      </c>
      <c r="Z364" s="199"/>
      <c r="AA364" s="199"/>
      <c r="AB364" s="199"/>
      <c r="AC364" s="199"/>
      <c r="AD364" s="199"/>
      <c r="AE364" s="199"/>
      <c r="AF364" s="193" t="str">
        <f t="shared" si="98"/>
        <v/>
      </c>
      <c r="AG364" s="199"/>
      <c r="AH364" s="199"/>
      <c r="AI364" s="199"/>
      <c r="AJ364" s="199"/>
      <c r="AK364" s="199"/>
      <c r="AL364" s="199"/>
      <c r="AM364" s="193" t="str">
        <f t="shared" si="99"/>
        <v/>
      </c>
      <c r="AN364" s="199"/>
      <c r="AO364" s="199"/>
      <c r="AP364" s="199"/>
      <c r="AQ364" s="199"/>
      <c r="AR364" s="199"/>
      <c r="AS364" s="199"/>
      <c r="AT364" s="193" t="str">
        <f t="shared" si="100"/>
        <v/>
      </c>
      <c r="AU364" s="199"/>
      <c r="AV364" s="199"/>
      <c r="AW364" s="199"/>
      <c r="AX364" s="199"/>
      <c r="AY364" s="199"/>
      <c r="AZ364" s="199"/>
      <c r="BA364" s="193" t="str">
        <f t="shared" si="101"/>
        <v/>
      </c>
      <c r="BB364" s="199"/>
      <c r="BC364" s="199"/>
      <c r="BD364" s="199"/>
      <c r="BE364" s="199"/>
      <c r="BF364" s="199"/>
      <c r="BG364" s="199"/>
      <c r="BH364" s="193" t="str">
        <f t="shared" si="102"/>
        <v/>
      </c>
      <c r="BI364" s="199"/>
      <c r="BJ364" s="199"/>
      <c r="BK364" s="199"/>
      <c r="BL364" s="199"/>
      <c r="BM364" s="199"/>
      <c r="BN364" s="199"/>
      <c r="BO364" s="193" t="str">
        <f t="shared" si="103"/>
        <v/>
      </c>
      <c r="BP364" s="199"/>
      <c r="BQ364" s="199"/>
      <c r="BR364" s="199"/>
      <c r="BS364" s="199"/>
      <c r="BT364" s="199"/>
      <c r="BU364" s="199"/>
      <c r="BV364" s="193" t="str">
        <f t="shared" si="104"/>
        <v/>
      </c>
      <c r="BW364" s="199"/>
      <c r="BX364" s="199"/>
      <c r="BY364" s="199"/>
      <c r="BZ364" s="199"/>
      <c r="CA364" s="199"/>
      <c r="CB364" s="199"/>
      <c r="CC364" s="193" t="str">
        <f t="shared" si="105"/>
        <v/>
      </c>
      <c r="CD364" s="199"/>
      <c r="CE364" s="199"/>
      <c r="CF364" s="199"/>
      <c r="CG364" s="199"/>
      <c r="CH364" s="199"/>
      <c r="CI364" s="199"/>
      <c r="CJ364" s="193" t="str">
        <f t="shared" si="106"/>
        <v/>
      </c>
      <c r="CK364" s="199"/>
      <c r="CL364" s="199"/>
      <c r="CM364" s="199"/>
      <c r="CN364" s="199"/>
      <c r="CO364" s="199"/>
      <c r="CP364" s="199"/>
      <c r="CQ364" s="193" t="str">
        <f t="shared" si="107"/>
        <v/>
      </c>
      <c r="CR364" s="199"/>
      <c r="CS364" s="199"/>
      <c r="CT364" s="199"/>
      <c r="CU364" s="199"/>
      <c r="CV364" s="199"/>
      <c r="CW364" s="199"/>
      <c r="CX364" s="193" t="str">
        <f t="shared" si="108"/>
        <v/>
      </c>
      <c r="CY364" s="199"/>
      <c r="CZ364" s="199"/>
      <c r="DA364" s="199"/>
      <c r="DB364" s="199"/>
      <c r="DC364" s="199"/>
      <c r="DD364" s="199"/>
      <c r="DE364" s="193" t="str">
        <f t="shared" si="109"/>
        <v/>
      </c>
      <c r="DF364" s="199"/>
      <c r="DG364" s="199"/>
      <c r="DH364" s="199"/>
      <c r="DI364" s="199"/>
      <c r="DJ364" s="199"/>
      <c r="DK364" s="199"/>
      <c r="DL364" s="193" t="str">
        <f t="shared" si="110"/>
        <v/>
      </c>
      <c r="DM364" s="199"/>
      <c r="DN364" s="199"/>
      <c r="DO364" s="199"/>
      <c r="DP364" s="199"/>
      <c r="DQ364" s="199"/>
      <c r="DR364" s="199"/>
      <c r="DS364" s="193" t="str">
        <f t="shared" si="111"/>
        <v/>
      </c>
      <c r="DT364" s="194" t="str">
        <f t="shared" si="112"/>
        <v/>
      </c>
      <c r="DU364" s="195" t="str">
        <f t="shared" si="113"/>
        <v/>
      </c>
      <c r="DV364" s="196" t="str">
        <f>IF(OR(C364="",E364=""),"",RANK(DT364,$DT$9:$DT$408)+COUNTIF(DT$9:DT364,DT364)-1)</f>
        <v/>
      </c>
      <c r="DW364" s="173"/>
    </row>
    <row r="365" spans="1:127" ht="20.100000000000001" customHeight="1">
      <c r="A365" s="173"/>
      <c r="B365" s="190" t="str">
        <f>BIODATA_SISWA!B366</f>
        <v/>
      </c>
      <c r="C365" s="191" t="str">
        <f>IF(BIODATA_SISWA!C366="","",BIODATA_SISWA!C366)</f>
        <v/>
      </c>
      <c r="D365" s="191" t="str">
        <f>IF(BIODATA_SISWA!L366="","",BIODATA_SISWA!L366)</f>
        <v/>
      </c>
      <c r="E365" s="199"/>
      <c r="F365" s="199"/>
      <c r="G365" s="199"/>
      <c r="H365" s="199"/>
      <c r="I365" s="199"/>
      <c r="J365" s="199"/>
      <c r="K365" s="193" t="str">
        <f t="shared" si="95"/>
        <v/>
      </c>
      <c r="L365" s="199"/>
      <c r="M365" s="199"/>
      <c r="N365" s="199"/>
      <c r="O365" s="199"/>
      <c r="P365" s="199"/>
      <c r="Q365" s="199"/>
      <c r="R365" s="193" t="str">
        <f t="shared" si="96"/>
        <v/>
      </c>
      <c r="S365" s="199"/>
      <c r="T365" s="199"/>
      <c r="U365" s="199"/>
      <c r="V365" s="199"/>
      <c r="W365" s="199"/>
      <c r="X365" s="199"/>
      <c r="Y365" s="193" t="str">
        <f t="shared" si="97"/>
        <v/>
      </c>
      <c r="Z365" s="199"/>
      <c r="AA365" s="199"/>
      <c r="AB365" s="199"/>
      <c r="AC365" s="199"/>
      <c r="AD365" s="199"/>
      <c r="AE365" s="199"/>
      <c r="AF365" s="193" t="str">
        <f t="shared" si="98"/>
        <v/>
      </c>
      <c r="AG365" s="199"/>
      <c r="AH365" s="199"/>
      <c r="AI365" s="199"/>
      <c r="AJ365" s="199"/>
      <c r="AK365" s="199"/>
      <c r="AL365" s="199"/>
      <c r="AM365" s="193" t="str">
        <f t="shared" si="99"/>
        <v/>
      </c>
      <c r="AN365" s="199"/>
      <c r="AO365" s="199"/>
      <c r="AP365" s="199"/>
      <c r="AQ365" s="199"/>
      <c r="AR365" s="199"/>
      <c r="AS365" s="199"/>
      <c r="AT365" s="193" t="str">
        <f t="shared" si="100"/>
        <v/>
      </c>
      <c r="AU365" s="199"/>
      <c r="AV365" s="199"/>
      <c r="AW365" s="199"/>
      <c r="AX365" s="199"/>
      <c r="AY365" s="199"/>
      <c r="AZ365" s="199"/>
      <c r="BA365" s="193" t="str">
        <f t="shared" si="101"/>
        <v/>
      </c>
      <c r="BB365" s="199"/>
      <c r="BC365" s="199"/>
      <c r="BD365" s="199"/>
      <c r="BE365" s="199"/>
      <c r="BF365" s="199"/>
      <c r="BG365" s="199"/>
      <c r="BH365" s="193" t="str">
        <f t="shared" si="102"/>
        <v/>
      </c>
      <c r="BI365" s="199"/>
      <c r="BJ365" s="199"/>
      <c r="BK365" s="199"/>
      <c r="BL365" s="199"/>
      <c r="BM365" s="199"/>
      <c r="BN365" s="199"/>
      <c r="BO365" s="193" t="str">
        <f t="shared" si="103"/>
        <v/>
      </c>
      <c r="BP365" s="199"/>
      <c r="BQ365" s="199"/>
      <c r="BR365" s="199"/>
      <c r="BS365" s="199"/>
      <c r="BT365" s="199"/>
      <c r="BU365" s="199"/>
      <c r="BV365" s="193" t="str">
        <f t="shared" si="104"/>
        <v/>
      </c>
      <c r="BW365" s="199"/>
      <c r="BX365" s="199"/>
      <c r="BY365" s="199"/>
      <c r="BZ365" s="199"/>
      <c r="CA365" s="199"/>
      <c r="CB365" s="199"/>
      <c r="CC365" s="193" t="str">
        <f t="shared" si="105"/>
        <v/>
      </c>
      <c r="CD365" s="199"/>
      <c r="CE365" s="199"/>
      <c r="CF365" s="199"/>
      <c r="CG365" s="199"/>
      <c r="CH365" s="199"/>
      <c r="CI365" s="199"/>
      <c r="CJ365" s="193" t="str">
        <f t="shared" si="106"/>
        <v/>
      </c>
      <c r="CK365" s="199"/>
      <c r="CL365" s="199"/>
      <c r="CM365" s="199"/>
      <c r="CN365" s="199"/>
      <c r="CO365" s="199"/>
      <c r="CP365" s="199"/>
      <c r="CQ365" s="193" t="str">
        <f t="shared" si="107"/>
        <v/>
      </c>
      <c r="CR365" s="199"/>
      <c r="CS365" s="199"/>
      <c r="CT365" s="199"/>
      <c r="CU365" s="199"/>
      <c r="CV365" s="199"/>
      <c r="CW365" s="199"/>
      <c r="CX365" s="193" t="str">
        <f t="shared" si="108"/>
        <v/>
      </c>
      <c r="CY365" s="199"/>
      <c r="CZ365" s="199"/>
      <c r="DA365" s="199"/>
      <c r="DB365" s="199"/>
      <c r="DC365" s="199"/>
      <c r="DD365" s="199"/>
      <c r="DE365" s="193" t="str">
        <f t="shared" si="109"/>
        <v/>
      </c>
      <c r="DF365" s="199"/>
      <c r="DG365" s="199"/>
      <c r="DH365" s="199"/>
      <c r="DI365" s="199"/>
      <c r="DJ365" s="199"/>
      <c r="DK365" s="199"/>
      <c r="DL365" s="193" t="str">
        <f t="shared" si="110"/>
        <v/>
      </c>
      <c r="DM365" s="199"/>
      <c r="DN365" s="199"/>
      <c r="DO365" s="199"/>
      <c r="DP365" s="199"/>
      <c r="DQ365" s="199"/>
      <c r="DR365" s="199"/>
      <c r="DS365" s="193" t="str">
        <f t="shared" si="111"/>
        <v/>
      </c>
      <c r="DT365" s="194" t="str">
        <f t="shared" si="112"/>
        <v/>
      </c>
      <c r="DU365" s="195" t="str">
        <f t="shared" si="113"/>
        <v/>
      </c>
      <c r="DV365" s="196" t="str">
        <f>IF(OR(C365="",E365=""),"",RANK(DT365,$DT$9:$DT$408)+COUNTIF(DT$9:DT365,DT365)-1)</f>
        <v/>
      </c>
      <c r="DW365" s="173"/>
    </row>
    <row r="366" spans="1:127" ht="20.100000000000001" customHeight="1">
      <c r="A366" s="173"/>
      <c r="B366" s="190" t="str">
        <f>BIODATA_SISWA!B367</f>
        <v/>
      </c>
      <c r="C366" s="191" t="str">
        <f>IF(BIODATA_SISWA!C367="","",BIODATA_SISWA!C367)</f>
        <v/>
      </c>
      <c r="D366" s="191" t="str">
        <f>IF(BIODATA_SISWA!L367="","",BIODATA_SISWA!L367)</f>
        <v/>
      </c>
      <c r="E366" s="199"/>
      <c r="F366" s="199"/>
      <c r="G366" s="199"/>
      <c r="H366" s="199"/>
      <c r="I366" s="199"/>
      <c r="J366" s="199"/>
      <c r="K366" s="193" t="str">
        <f t="shared" si="95"/>
        <v/>
      </c>
      <c r="L366" s="199"/>
      <c r="M366" s="199"/>
      <c r="N366" s="199"/>
      <c r="O366" s="199"/>
      <c r="P366" s="199"/>
      <c r="Q366" s="199"/>
      <c r="R366" s="193" t="str">
        <f t="shared" si="96"/>
        <v/>
      </c>
      <c r="S366" s="199"/>
      <c r="T366" s="199"/>
      <c r="U366" s="199"/>
      <c r="V366" s="199"/>
      <c r="W366" s="199"/>
      <c r="X366" s="199"/>
      <c r="Y366" s="193" t="str">
        <f t="shared" si="97"/>
        <v/>
      </c>
      <c r="Z366" s="199"/>
      <c r="AA366" s="199"/>
      <c r="AB366" s="199"/>
      <c r="AC366" s="199"/>
      <c r="AD366" s="199"/>
      <c r="AE366" s="199"/>
      <c r="AF366" s="193" t="str">
        <f t="shared" si="98"/>
        <v/>
      </c>
      <c r="AG366" s="199"/>
      <c r="AH366" s="199"/>
      <c r="AI366" s="199"/>
      <c r="AJ366" s="199"/>
      <c r="AK366" s="199"/>
      <c r="AL366" s="199"/>
      <c r="AM366" s="193" t="str">
        <f t="shared" si="99"/>
        <v/>
      </c>
      <c r="AN366" s="199"/>
      <c r="AO366" s="199"/>
      <c r="AP366" s="199"/>
      <c r="AQ366" s="199"/>
      <c r="AR366" s="199"/>
      <c r="AS366" s="199"/>
      <c r="AT366" s="193" t="str">
        <f t="shared" si="100"/>
        <v/>
      </c>
      <c r="AU366" s="199"/>
      <c r="AV366" s="199"/>
      <c r="AW366" s="199"/>
      <c r="AX366" s="199"/>
      <c r="AY366" s="199"/>
      <c r="AZ366" s="199"/>
      <c r="BA366" s="193" t="str">
        <f t="shared" si="101"/>
        <v/>
      </c>
      <c r="BB366" s="199"/>
      <c r="BC366" s="199"/>
      <c r="BD366" s="199"/>
      <c r="BE366" s="199"/>
      <c r="BF366" s="199"/>
      <c r="BG366" s="199"/>
      <c r="BH366" s="193" t="str">
        <f t="shared" si="102"/>
        <v/>
      </c>
      <c r="BI366" s="199"/>
      <c r="BJ366" s="199"/>
      <c r="BK366" s="199"/>
      <c r="BL366" s="199"/>
      <c r="BM366" s="199"/>
      <c r="BN366" s="199"/>
      <c r="BO366" s="193" t="str">
        <f t="shared" si="103"/>
        <v/>
      </c>
      <c r="BP366" s="199"/>
      <c r="BQ366" s="199"/>
      <c r="BR366" s="199"/>
      <c r="BS366" s="199"/>
      <c r="BT366" s="199"/>
      <c r="BU366" s="199"/>
      <c r="BV366" s="193" t="str">
        <f t="shared" si="104"/>
        <v/>
      </c>
      <c r="BW366" s="199"/>
      <c r="BX366" s="199"/>
      <c r="BY366" s="199"/>
      <c r="BZ366" s="199"/>
      <c r="CA366" s="199"/>
      <c r="CB366" s="199"/>
      <c r="CC366" s="193" t="str">
        <f t="shared" si="105"/>
        <v/>
      </c>
      <c r="CD366" s="199"/>
      <c r="CE366" s="199"/>
      <c r="CF366" s="199"/>
      <c r="CG366" s="199"/>
      <c r="CH366" s="199"/>
      <c r="CI366" s="199"/>
      <c r="CJ366" s="193" t="str">
        <f t="shared" si="106"/>
        <v/>
      </c>
      <c r="CK366" s="199"/>
      <c r="CL366" s="199"/>
      <c r="CM366" s="199"/>
      <c r="CN366" s="199"/>
      <c r="CO366" s="199"/>
      <c r="CP366" s="199"/>
      <c r="CQ366" s="193" t="str">
        <f t="shared" si="107"/>
        <v/>
      </c>
      <c r="CR366" s="199"/>
      <c r="CS366" s="199"/>
      <c r="CT366" s="199"/>
      <c r="CU366" s="199"/>
      <c r="CV366" s="199"/>
      <c r="CW366" s="199"/>
      <c r="CX366" s="193" t="str">
        <f t="shared" si="108"/>
        <v/>
      </c>
      <c r="CY366" s="199"/>
      <c r="CZ366" s="199"/>
      <c r="DA366" s="199"/>
      <c r="DB366" s="199"/>
      <c r="DC366" s="199"/>
      <c r="DD366" s="199"/>
      <c r="DE366" s="193" t="str">
        <f t="shared" si="109"/>
        <v/>
      </c>
      <c r="DF366" s="199"/>
      <c r="DG366" s="199"/>
      <c r="DH366" s="199"/>
      <c r="DI366" s="199"/>
      <c r="DJ366" s="199"/>
      <c r="DK366" s="199"/>
      <c r="DL366" s="193" t="str">
        <f t="shared" si="110"/>
        <v/>
      </c>
      <c r="DM366" s="199"/>
      <c r="DN366" s="199"/>
      <c r="DO366" s="199"/>
      <c r="DP366" s="199"/>
      <c r="DQ366" s="199"/>
      <c r="DR366" s="199"/>
      <c r="DS366" s="193" t="str">
        <f t="shared" si="111"/>
        <v/>
      </c>
      <c r="DT366" s="194" t="str">
        <f t="shared" si="112"/>
        <v/>
      </c>
      <c r="DU366" s="195" t="str">
        <f t="shared" si="113"/>
        <v/>
      </c>
      <c r="DV366" s="196" t="str">
        <f>IF(OR(C366="",E366=""),"",RANK(DT366,$DT$9:$DT$408)+COUNTIF(DT$9:DT366,DT366)-1)</f>
        <v/>
      </c>
      <c r="DW366" s="173"/>
    </row>
    <row r="367" spans="1:127" ht="20.100000000000001" customHeight="1">
      <c r="A367" s="173"/>
      <c r="B367" s="190" t="str">
        <f>BIODATA_SISWA!B368</f>
        <v/>
      </c>
      <c r="C367" s="191" t="str">
        <f>IF(BIODATA_SISWA!C368="","",BIODATA_SISWA!C368)</f>
        <v/>
      </c>
      <c r="D367" s="191" t="str">
        <f>IF(BIODATA_SISWA!L368="","",BIODATA_SISWA!L368)</f>
        <v/>
      </c>
      <c r="E367" s="199"/>
      <c r="F367" s="199"/>
      <c r="G367" s="199"/>
      <c r="H367" s="199"/>
      <c r="I367" s="199"/>
      <c r="J367" s="199"/>
      <c r="K367" s="193" t="str">
        <f t="shared" si="95"/>
        <v/>
      </c>
      <c r="L367" s="199"/>
      <c r="M367" s="199"/>
      <c r="N367" s="199"/>
      <c r="O367" s="199"/>
      <c r="P367" s="199"/>
      <c r="Q367" s="199"/>
      <c r="R367" s="193" t="str">
        <f t="shared" si="96"/>
        <v/>
      </c>
      <c r="S367" s="199"/>
      <c r="T367" s="199"/>
      <c r="U367" s="199"/>
      <c r="V367" s="199"/>
      <c r="W367" s="199"/>
      <c r="X367" s="199"/>
      <c r="Y367" s="193" t="str">
        <f t="shared" si="97"/>
        <v/>
      </c>
      <c r="Z367" s="199"/>
      <c r="AA367" s="199"/>
      <c r="AB367" s="199"/>
      <c r="AC367" s="199"/>
      <c r="AD367" s="199"/>
      <c r="AE367" s="199"/>
      <c r="AF367" s="193" t="str">
        <f t="shared" si="98"/>
        <v/>
      </c>
      <c r="AG367" s="199"/>
      <c r="AH367" s="199"/>
      <c r="AI367" s="199"/>
      <c r="AJ367" s="199"/>
      <c r="AK367" s="199"/>
      <c r="AL367" s="199"/>
      <c r="AM367" s="193" t="str">
        <f t="shared" si="99"/>
        <v/>
      </c>
      <c r="AN367" s="199"/>
      <c r="AO367" s="199"/>
      <c r="AP367" s="199"/>
      <c r="AQ367" s="199"/>
      <c r="AR367" s="199"/>
      <c r="AS367" s="199"/>
      <c r="AT367" s="193" t="str">
        <f t="shared" si="100"/>
        <v/>
      </c>
      <c r="AU367" s="199"/>
      <c r="AV367" s="199"/>
      <c r="AW367" s="199"/>
      <c r="AX367" s="199"/>
      <c r="AY367" s="199"/>
      <c r="AZ367" s="199"/>
      <c r="BA367" s="193" t="str">
        <f t="shared" si="101"/>
        <v/>
      </c>
      <c r="BB367" s="199"/>
      <c r="BC367" s="199"/>
      <c r="BD367" s="199"/>
      <c r="BE367" s="199"/>
      <c r="BF367" s="199"/>
      <c r="BG367" s="199"/>
      <c r="BH367" s="193" t="str">
        <f t="shared" si="102"/>
        <v/>
      </c>
      <c r="BI367" s="199"/>
      <c r="BJ367" s="199"/>
      <c r="BK367" s="199"/>
      <c r="BL367" s="199"/>
      <c r="BM367" s="199"/>
      <c r="BN367" s="199"/>
      <c r="BO367" s="193" t="str">
        <f t="shared" si="103"/>
        <v/>
      </c>
      <c r="BP367" s="199"/>
      <c r="BQ367" s="199"/>
      <c r="BR367" s="199"/>
      <c r="BS367" s="199"/>
      <c r="BT367" s="199"/>
      <c r="BU367" s="199"/>
      <c r="BV367" s="193" t="str">
        <f t="shared" si="104"/>
        <v/>
      </c>
      <c r="BW367" s="199"/>
      <c r="BX367" s="199"/>
      <c r="BY367" s="199"/>
      <c r="BZ367" s="199"/>
      <c r="CA367" s="199"/>
      <c r="CB367" s="199"/>
      <c r="CC367" s="193" t="str">
        <f t="shared" si="105"/>
        <v/>
      </c>
      <c r="CD367" s="199"/>
      <c r="CE367" s="199"/>
      <c r="CF367" s="199"/>
      <c r="CG367" s="199"/>
      <c r="CH367" s="199"/>
      <c r="CI367" s="199"/>
      <c r="CJ367" s="193" t="str">
        <f t="shared" si="106"/>
        <v/>
      </c>
      <c r="CK367" s="199"/>
      <c r="CL367" s="199"/>
      <c r="CM367" s="199"/>
      <c r="CN367" s="199"/>
      <c r="CO367" s="199"/>
      <c r="CP367" s="199"/>
      <c r="CQ367" s="193" t="str">
        <f t="shared" si="107"/>
        <v/>
      </c>
      <c r="CR367" s="199"/>
      <c r="CS367" s="199"/>
      <c r="CT367" s="199"/>
      <c r="CU367" s="199"/>
      <c r="CV367" s="199"/>
      <c r="CW367" s="199"/>
      <c r="CX367" s="193" t="str">
        <f t="shared" si="108"/>
        <v/>
      </c>
      <c r="CY367" s="199"/>
      <c r="CZ367" s="199"/>
      <c r="DA367" s="199"/>
      <c r="DB367" s="199"/>
      <c r="DC367" s="199"/>
      <c r="DD367" s="199"/>
      <c r="DE367" s="193" t="str">
        <f t="shared" si="109"/>
        <v/>
      </c>
      <c r="DF367" s="199"/>
      <c r="DG367" s="199"/>
      <c r="DH367" s="199"/>
      <c r="DI367" s="199"/>
      <c r="DJ367" s="199"/>
      <c r="DK367" s="199"/>
      <c r="DL367" s="193" t="str">
        <f t="shared" si="110"/>
        <v/>
      </c>
      <c r="DM367" s="199"/>
      <c r="DN367" s="199"/>
      <c r="DO367" s="199"/>
      <c r="DP367" s="199"/>
      <c r="DQ367" s="199"/>
      <c r="DR367" s="199"/>
      <c r="DS367" s="193" t="str">
        <f t="shared" si="111"/>
        <v/>
      </c>
      <c r="DT367" s="194" t="str">
        <f t="shared" si="112"/>
        <v/>
      </c>
      <c r="DU367" s="195" t="str">
        <f t="shared" si="113"/>
        <v/>
      </c>
      <c r="DV367" s="196" t="str">
        <f>IF(OR(C367="",E367=""),"",RANK(DT367,$DT$9:$DT$408)+COUNTIF(DT$9:DT367,DT367)-1)</f>
        <v/>
      </c>
      <c r="DW367" s="173"/>
    </row>
    <row r="368" spans="1:127" ht="20.100000000000001" customHeight="1">
      <c r="A368" s="173"/>
      <c r="B368" s="190" t="str">
        <f>BIODATA_SISWA!B369</f>
        <v/>
      </c>
      <c r="C368" s="191" t="str">
        <f>IF(BIODATA_SISWA!C369="","",BIODATA_SISWA!C369)</f>
        <v/>
      </c>
      <c r="D368" s="191" t="str">
        <f>IF(BIODATA_SISWA!L369="","",BIODATA_SISWA!L369)</f>
        <v/>
      </c>
      <c r="E368" s="199"/>
      <c r="F368" s="199"/>
      <c r="G368" s="199"/>
      <c r="H368" s="199"/>
      <c r="I368" s="199"/>
      <c r="J368" s="199"/>
      <c r="K368" s="193" t="str">
        <f t="shared" si="95"/>
        <v/>
      </c>
      <c r="L368" s="199"/>
      <c r="M368" s="199"/>
      <c r="N368" s="199"/>
      <c r="O368" s="199"/>
      <c r="P368" s="199"/>
      <c r="Q368" s="199"/>
      <c r="R368" s="193" t="str">
        <f t="shared" si="96"/>
        <v/>
      </c>
      <c r="S368" s="199"/>
      <c r="T368" s="199"/>
      <c r="U368" s="199"/>
      <c r="V368" s="199"/>
      <c r="W368" s="199"/>
      <c r="X368" s="199"/>
      <c r="Y368" s="193" t="str">
        <f t="shared" si="97"/>
        <v/>
      </c>
      <c r="Z368" s="199"/>
      <c r="AA368" s="199"/>
      <c r="AB368" s="199"/>
      <c r="AC368" s="199"/>
      <c r="AD368" s="199"/>
      <c r="AE368" s="199"/>
      <c r="AF368" s="193" t="str">
        <f t="shared" si="98"/>
        <v/>
      </c>
      <c r="AG368" s="199"/>
      <c r="AH368" s="199"/>
      <c r="AI368" s="199"/>
      <c r="AJ368" s="199"/>
      <c r="AK368" s="199"/>
      <c r="AL368" s="199"/>
      <c r="AM368" s="193" t="str">
        <f t="shared" si="99"/>
        <v/>
      </c>
      <c r="AN368" s="199"/>
      <c r="AO368" s="199"/>
      <c r="AP368" s="199"/>
      <c r="AQ368" s="199"/>
      <c r="AR368" s="199"/>
      <c r="AS368" s="199"/>
      <c r="AT368" s="193" t="str">
        <f t="shared" si="100"/>
        <v/>
      </c>
      <c r="AU368" s="199"/>
      <c r="AV368" s="199"/>
      <c r="AW368" s="199"/>
      <c r="AX368" s="199"/>
      <c r="AY368" s="199"/>
      <c r="AZ368" s="199"/>
      <c r="BA368" s="193" t="str">
        <f t="shared" si="101"/>
        <v/>
      </c>
      <c r="BB368" s="199"/>
      <c r="BC368" s="199"/>
      <c r="BD368" s="199"/>
      <c r="BE368" s="199"/>
      <c r="BF368" s="199"/>
      <c r="BG368" s="199"/>
      <c r="BH368" s="193" t="str">
        <f t="shared" si="102"/>
        <v/>
      </c>
      <c r="BI368" s="199"/>
      <c r="BJ368" s="199"/>
      <c r="BK368" s="199"/>
      <c r="BL368" s="199"/>
      <c r="BM368" s="199"/>
      <c r="BN368" s="199"/>
      <c r="BO368" s="193" t="str">
        <f t="shared" si="103"/>
        <v/>
      </c>
      <c r="BP368" s="199"/>
      <c r="BQ368" s="199"/>
      <c r="BR368" s="199"/>
      <c r="BS368" s="199"/>
      <c r="BT368" s="199"/>
      <c r="BU368" s="199"/>
      <c r="BV368" s="193" t="str">
        <f t="shared" si="104"/>
        <v/>
      </c>
      <c r="BW368" s="199"/>
      <c r="BX368" s="199"/>
      <c r="BY368" s="199"/>
      <c r="BZ368" s="199"/>
      <c r="CA368" s="199"/>
      <c r="CB368" s="199"/>
      <c r="CC368" s="193" t="str">
        <f t="shared" si="105"/>
        <v/>
      </c>
      <c r="CD368" s="199"/>
      <c r="CE368" s="199"/>
      <c r="CF368" s="199"/>
      <c r="CG368" s="199"/>
      <c r="CH368" s="199"/>
      <c r="CI368" s="199"/>
      <c r="CJ368" s="193" t="str">
        <f t="shared" si="106"/>
        <v/>
      </c>
      <c r="CK368" s="199"/>
      <c r="CL368" s="199"/>
      <c r="CM368" s="199"/>
      <c r="CN368" s="199"/>
      <c r="CO368" s="199"/>
      <c r="CP368" s="199"/>
      <c r="CQ368" s="193" t="str">
        <f t="shared" si="107"/>
        <v/>
      </c>
      <c r="CR368" s="199"/>
      <c r="CS368" s="199"/>
      <c r="CT368" s="199"/>
      <c r="CU368" s="199"/>
      <c r="CV368" s="199"/>
      <c r="CW368" s="199"/>
      <c r="CX368" s="193" t="str">
        <f t="shared" si="108"/>
        <v/>
      </c>
      <c r="CY368" s="199"/>
      <c r="CZ368" s="199"/>
      <c r="DA368" s="199"/>
      <c r="DB368" s="199"/>
      <c r="DC368" s="199"/>
      <c r="DD368" s="199"/>
      <c r="DE368" s="193" t="str">
        <f t="shared" si="109"/>
        <v/>
      </c>
      <c r="DF368" s="199"/>
      <c r="DG368" s="199"/>
      <c r="DH368" s="199"/>
      <c r="DI368" s="199"/>
      <c r="DJ368" s="199"/>
      <c r="DK368" s="199"/>
      <c r="DL368" s="193" t="str">
        <f t="shared" si="110"/>
        <v/>
      </c>
      <c r="DM368" s="199"/>
      <c r="DN368" s="199"/>
      <c r="DO368" s="199"/>
      <c r="DP368" s="199"/>
      <c r="DQ368" s="199"/>
      <c r="DR368" s="199"/>
      <c r="DS368" s="193" t="str">
        <f t="shared" si="111"/>
        <v/>
      </c>
      <c r="DT368" s="194" t="str">
        <f t="shared" si="112"/>
        <v/>
      </c>
      <c r="DU368" s="195" t="str">
        <f t="shared" si="113"/>
        <v/>
      </c>
      <c r="DV368" s="196" t="str">
        <f>IF(OR(C368="",E368=""),"",RANK(DT368,$DT$9:$DT$408)+COUNTIF(DT$9:DT368,DT368)-1)</f>
        <v/>
      </c>
      <c r="DW368" s="173"/>
    </row>
    <row r="369" spans="1:127" ht="20.100000000000001" customHeight="1">
      <c r="A369" s="173"/>
      <c r="B369" s="190" t="str">
        <f>BIODATA_SISWA!B370</f>
        <v/>
      </c>
      <c r="C369" s="191" t="str">
        <f>IF(BIODATA_SISWA!C370="","",BIODATA_SISWA!C370)</f>
        <v/>
      </c>
      <c r="D369" s="191" t="str">
        <f>IF(BIODATA_SISWA!L370="","",BIODATA_SISWA!L370)</f>
        <v/>
      </c>
      <c r="E369" s="199"/>
      <c r="F369" s="199"/>
      <c r="G369" s="199"/>
      <c r="H369" s="199"/>
      <c r="I369" s="199"/>
      <c r="J369" s="199"/>
      <c r="K369" s="193" t="str">
        <f t="shared" si="95"/>
        <v/>
      </c>
      <c r="L369" s="199"/>
      <c r="M369" s="199"/>
      <c r="N369" s="199"/>
      <c r="O369" s="199"/>
      <c r="P369" s="199"/>
      <c r="Q369" s="199"/>
      <c r="R369" s="193" t="str">
        <f t="shared" si="96"/>
        <v/>
      </c>
      <c r="S369" s="199"/>
      <c r="T369" s="199"/>
      <c r="U369" s="199"/>
      <c r="V369" s="199"/>
      <c r="W369" s="199"/>
      <c r="X369" s="199"/>
      <c r="Y369" s="193" t="str">
        <f t="shared" si="97"/>
        <v/>
      </c>
      <c r="Z369" s="199"/>
      <c r="AA369" s="199"/>
      <c r="AB369" s="199"/>
      <c r="AC369" s="199"/>
      <c r="AD369" s="199"/>
      <c r="AE369" s="199"/>
      <c r="AF369" s="193" t="str">
        <f t="shared" si="98"/>
        <v/>
      </c>
      <c r="AG369" s="199"/>
      <c r="AH369" s="199"/>
      <c r="AI369" s="199"/>
      <c r="AJ369" s="199"/>
      <c r="AK369" s="199"/>
      <c r="AL369" s="199"/>
      <c r="AM369" s="193" t="str">
        <f t="shared" si="99"/>
        <v/>
      </c>
      <c r="AN369" s="199"/>
      <c r="AO369" s="199"/>
      <c r="AP369" s="199"/>
      <c r="AQ369" s="199"/>
      <c r="AR369" s="199"/>
      <c r="AS369" s="199"/>
      <c r="AT369" s="193" t="str">
        <f t="shared" si="100"/>
        <v/>
      </c>
      <c r="AU369" s="199"/>
      <c r="AV369" s="199"/>
      <c r="AW369" s="199"/>
      <c r="AX369" s="199"/>
      <c r="AY369" s="199"/>
      <c r="AZ369" s="199"/>
      <c r="BA369" s="193" t="str">
        <f t="shared" si="101"/>
        <v/>
      </c>
      <c r="BB369" s="199"/>
      <c r="BC369" s="199"/>
      <c r="BD369" s="199"/>
      <c r="BE369" s="199"/>
      <c r="BF369" s="199"/>
      <c r="BG369" s="199"/>
      <c r="BH369" s="193" t="str">
        <f t="shared" si="102"/>
        <v/>
      </c>
      <c r="BI369" s="199"/>
      <c r="BJ369" s="199"/>
      <c r="BK369" s="199"/>
      <c r="BL369" s="199"/>
      <c r="BM369" s="199"/>
      <c r="BN369" s="199"/>
      <c r="BO369" s="193" t="str">
        <f t="shared" si="103"/>
        <v/>
      </c>
      <c r="BP369" s="199"/>
      <c r="BQ369" s="199"/>
      <c r="BR369" s="199"/>
      <c r="BS369" s="199"/>
      <c r="BT369" s="199"/>
      <c r="BU369" s="199"/>
      <c r="BV369" s="193" t="str">
        <f t="shared" si="104"/>
        <v/>
      </c>
      <c r="BW369" s="199"/>
      <c r="BX369" s="199"/>
      <c r="BY369" s="199"/>
      <c r="BZ369" s="199"/>
      <c r="CA369" s="199"/>
      <c r="CB369" s="199"/>
      <c r="CC369" s="193" t="str">
        <f t="shared" si="105"/>
        <v/>
      </c>
      <c r="CD369" s="199"/>
      <c r="CE369" s="199"/>
      <c r="CF369" s="199"/>
      <c r="CG369" s="199"/>
      <c r="CH369" s="199"/>
      <c r="CI369" s="199"/>
      <c r="CJ369" s="193" t="str">
        <f t="shared" si="106"/>
        <v/>
      </c>
      <c r="CK369" s="199"/>
      <c r="CL369" s="199"/>
      <c r="CM369" s="199"/>
      <c r="CN369" s="199"/>
      <c r="CO369" s="199"/>
      <c r="CP369" s="199"/>
      <c r="CQ369" s="193" t="str">
        <f t="shared" si="107"/>
        <v/>
      </c>
      <c r="CR369" s="199"/>
      <c r="CS369" s="199"/>
      <c r="CT369" s="199"/>
      <c r="CU369" s="199"/>
      <c r="CV369" s="199"/>
      <c r="CW369" s="199"/>
      <c r="CX369" s="193" t="str">
        <f t="shared" si="108"/>
        <v/>
      </c>
      <c r="CY369" s="199"/>
      <c r="CZ369" s="199"/>
      <c r="DA369" s="199"/>
      <c r="DB369" s="199"/>
      <c r="DC369" s="199"/>
      <c r="DD369" s="199"/>
      <c r="DE369" s="193" t="str">
        <f t="shared" si="109"/>
        <v/>
      </c>
      <c r="DF369" s="199"/>
      <c r="DG369" s="199"/>
      <c r="DH369" s="199"/>
      <c r="DI369" s="199"/>
      <c r="DJ369" s="199"/>
      <c r="DK369" s="199"/>
      <c r="DL369" s="193" t="str">
        <f t="shared" si="110"/>
        <v/>
      </c>
      <c r="DM369" s="199"/>
      <c r="DN369" s="199"/>
      <c r="DO369" s="199"/>
      <c r="DP369" s="199"/>
      <c r="DQ369" s="199"/>
      <c r="DR369" s="199"/>
      <c r="DS369" s="193" t="str">
        <f t="shared" si="111"/>
        <v/>
      </c>
      <c r="DT369" s="194" t="str">
        <f t="shared" si="112"/>
        <v/>
      </c>
      <c r="DU369" s="195" t="str">
        <f t="shared" si="113"/>
        <v/>
      </c>
      <c r="DV369" s="196" t="str">
        <f>IF(OR(C369="",E369=""),"",RANK(DT369,$DT$9:$DT$408)+COUNTIF(DT$9:DT369,DT369)-1)</f>
        <v/>
      </c>
      <c r="DW369" s="173"/>
    </row>
    <row r="370" spans="1:127" ht="20.100000000000001" customHeight="1">
      <c r="A370" s="173"/>
      <c r="B370" s="190" t="str">
        <f>BIODATA_SISWA!B371</f>
        <v/>
      </c>
      <c r="C370" s="191" t="str">
        <f>IF(BIODATA_SISWA!C371="","",BIODATA_SISWA!C371)</f>
        <v/>
      </c>
      <c r="D370" s="191" t="str">
        <f>IF(BIODATA_SISWA!L371="","",BIODATA_SISWA!L371)</f>
        <v/>
      </c>
      <c r="E370" s="199"/>
      <c r="F370" s="199"/>
      <c r="G370" s="199"/>
      <c r="H370" s="199"/>
      <c r="I370" s="199"/>
      <c r="J370" s="199"/>
      <c r="K370" s="193" t="str">
        <f t="shared" si="95"/>
        <v/>
      </c>
      <c r="L370" s="199"/>
      <c r="M370" s="199"/>
      <c r="N370" s="199"/>
      <c r="O370" s="199"/>
      <c r="P370" s="199"/>
      <c r="Q370" s="199"/>
      <c r="R370" s="193" t="str">
        <f t="shared" si="96"/>
        <v/>
      </c>
      <c r="S370" s="199"/>
      <c r="T370" s="199"/>
      <c r="U370" s="199"/>
      <c r="V370" s="199"/>
      <c r="W370" s="199"/>
      <c r="X370" s="199"/>
      <c r="Y370" s="193" t="str">
        <f t="shared" si="97"/>
        <v/>
      </c>
      <c r="Z370" s="199"/>
      <c r="AA370" s="199"/>
      <c r="AB370" s="199"/>
      <c r="AC370" s="199"/>
      <c r="AD370" s="199"/>
      <c r="AE370" s="199"/>
      <c r="AF370" s="193" t="str">
        <f t="shared" si="98"/>
        <v/>
      </c>
      <c r="AG370" s="199"/>
      <c r="AH370" s="199"/>
      <c r="AI370" s="199"/>
      <c r="AJ370" s="199"/>
      <c r="AK370" s="199"/>
      <c r="AL370" s="199"/>
      <c r="AM370" s="193" t="str">
        <f t="shared" si="99"/>
        <v/>
      </c>
      <c r="AN370" s="199"/>
      <c r="AO370" s="199"/>
      <c r="AP370" s="199"/>
      <c r="AQ370" s="199"/>
      <c r="AR370" s="199"/>
      <c r="AS370" s="199"/>
      <c r="AT370" s="193" t="str">
        <f t="shared" si="100"/>
        <v/>
      </c>
      <c r="AU370" s="199"/>
      <c r="AV370" s="199"/>
      <c r="AW370" s="199"/>
      <c r="AX370" s="199"/>
      <c r="AY370" s="199"/>
      <c r="AZ370" s="199"/>
      <c r="BA370" s="193" t="str">
        <f t="shared" si="101"/>
        <v/>
      </c>
      <c r="BB370" s="199"/>
      <c r="BC370" s="199"/>
      <c r="BD370" s="199"/>
      <c r="BE370" s="199"/>
      <c r="BF370" s="199"/>
      <c r="BG370" s="199"/>
      <c r="BH370" s="193" t="str">
        <f t="shared" si="102"/>
        <v/>
      </c>
      <c r="BI370" s="199"/>
      <c r="BJ370" s="199"/>
      <c r="BK370" s="199"/>
      <c r="BL370" s="199"/>
      <c r="BM370" s="199"/>
      <c r="BN370" s="199"/>
      <c r="BO370" s="193" t="str">
        <f t="shared" si="103"/>
        <v/>
      </c>
      <c r="BP370" s="199"/>
      <c r="BQ370" s="199"/>
      <c r="BR370" s="199"/>
      <c r="BS370" s="199"/>
      <c r="BT370" s="199"/>
      <c r="BU370" s="199"/>
      <c r="BV370" s="193" t="str">
        <f t="shared" si="104"/>
        <v/>
      </c>
      <c r="BW370" s="199"/>
      <c r="BX370" s="199"/>
      <c r="BY370" s="199"/>
      <c r="BZ370" s="199"/>
      <c r="CA370" s="199"/>
      <c r="CB370" s="199"/>
      <c r="CC370" s="193" t="str">
        <f t="shared" si="105"/>
        <v/>
      </c>
      <c r="CD370" s="199"/>
      <c r="CE370" s="199"/>
      <c r="CF370" s="199"/>
      <c r="CG370" s="199"/>
      <c r="CH370" s="199"/>
      <c r="CI370" s="199"/>
      <c r="CJ370" s="193" t="str">
        <f t="shared" si="106"/>
        <v/>
      </c>
      <c r="CK370" s="199"/>
      <c r="CL370" s="199"/>
      <c r="CM370" s="199"/>
      <c r="CN370" s="199"/>
      <c r="CO370" s="199"/>
      <c r="CP370" s="199"/>
      <c r="CQ370" s="193" t="str">
        <f t="shared" si="107"/>
        <v/>
      </c>
      <c r="CR370" s="199"/>
      <c r="CS370" s="199"/>
      <c r="CT370" s="199"/>
      <c r="CU370" s="199"/>
      <c r="CV370" s="199"/>
      <c r="CW370" s="199"/>
      <c r="CX370" s="193" t="str">
        <f t="shared" si="108"/>
        <v/>
      </c>
      <c r="CY370" s="199"/>
      <c r="CZ370" s="199"/>
      <c r="DA370" s="199"/>
      <c r="DB370" s="199"/>
      <c r="DC370" s="199"/>
      <c r="DD370" s="199"/>
      <c r="DE370" s="193" t="str">
        <f t="shared" si="109"/>
        <v/>
      </c>
      <c r="DF370" s="199"/>
      <c r="DG370" s="199"/>
      <c r="DH370" s="199"/>
      <c r="DI370" s="199"/>
      <c r="DJ370" s="199"/>
      <c r="DK370" s="199"/>
      <c r="DL370" s="193" t="str">
        <f t="shared" si="110"/>
        <v/>
      </c>
      <c r="DM370" s="199"/>
      <c r="DN370" s="199"/>
      <c r="DO370" s="199"/>
      <c r="DP370" s="199"/>
      <c r="DQ370" s="199"/>
      <c r="DR370" s="199"/>
      <c r="DS370" s="193" t="str">
        <f t="shared" si="111"/>
        <v/>
      </c>
      <c r="DT370" s="194" t="str">
        <f t="shared" si="112"/>
        <v/>
      </c>
      <c r="DU370" s="195" t="str">
        <f t="shared" si="113"/>
        <v/>
      </c>
      <c r="DV370" s="196" t="str">
        <f>IF(OR(C370="",E370=""),"",RANK(DT370,$DT$9:$DT$408)+COUNTIF(DT$9:DT370,DT370)-1)</f>
        <v/>
      </c>
      <c r="DW370" s="173"/>
    </row>
    <row r="371" spans="1:127" ht="20.100000000000001" customHeight="1">
      <c r="A371" s="173"/>
      <c r="B371" s="190" t="str">
        <f>BIODATA_SISWA!B372</f>
        <v/>
      </c>
      <c r="C371" s="191" t="str">
        <f>IF(BIODATA_SISWA!C372="","",BIODATA_SISWA!C372)</f>
        <v/>
      </c>
      <c r="D371" s="191" t="str">
        <f>IF(BIODATA_SISWA!L372="","",BIODATA_SISWA!L372)</f>
        <v/>
      </c>
      <c r="E371" s="199"/>
      <c r="F371" s="199"/>
      <c r="G371" s="199"/>
      <c r="H371" s="199"/>
      <c r="I371" s="199"/>
      <c r="J371" s="199"/>
      <c r="K371" s="193" t="str">
        <f t="shared" si="95"/>
        <v/>
      </c>
      <c r="L371" s="199"/>
      <c r="M371" s="199"/>
      <c r="N371" s="199"/>
      <c r="O371" s="199"/>
      <c r="P371" s="199"/>
      <c r="Q371" s="199"/>
      <c r="R371" s="193" t="str">
        <f t="shared" si="96"/>
        <v/>
      </c>
      <c r="S371" s="199"/>
      <c r="T371" s="199"/>
      <c r="U371" s="199"/>
      <c r="V371" s="199"/>
      <c r="W371" s="199"/>
      <c r="X371" s="199"/>
      <c r="Y371" s="193" t="str">
        <f t="shared" si="97"/>
        <v/>
      </c>
      <c r="Z371" s="199"/>
      <c r="AA371" s="199"/>
      <c r="AB371" s="199"/>
      <c r="AC371" s="199"/>
      <c r="AD371" s="199"/>
      <c r="AE371" s="199"/>
      <c r="AF371" s="193" t="str">
        <f t="shared" si="98"/>
        <v/>
      </c>
      <c r="AG371" s="199"/>
      <c r="AH371" s="199"/>
      <c r="AI371" s="199"/>
      <c r="AJ371" s="199"/>
      <c r="AK371" s="199"/>
      <c r="AL371" s="199"/>
      <c r="AM371" s="193" t="str">
        <f t="shared" si="99"/>
        <v/>
      </c>
      <c r="AN371" s="199"/>
      <c r="AO371" s="199"/>
      <c r="AP371" s="199"/>
      <c r="AQ371" s="199"/>
      <c r="AR371" s="199"/>
      <c r="AS371" s="199"/>
      <c r="AT371" s="193" t="str">
        <f t="shared" si="100"/>
        <v/>
      </c>
      <c r="AU371" s="199"/>
      <c r="AV371" s="199"/>
      <c r="AW371" s="199"/>
      <c r="AX371" s="199"/>
      <c r="AY371" s="199"/>
      <c r="AZ371" s="199"/>
      <c r="BA371" s="193" t="str">
        <f t="shared" si="101"/>
        <v/>
      </c>
      <c r="BB371" s="199"/>
      <c r="BC371" s="199"/>
      <c r="BD371" s="199"/>
      <c r="BE371" s="199"/>
      <c r="BF371" s="199"/>
      <c r="BG371" s="199"/>
      <c r="BH371" s="193" t="str">
        <f t="shared" si="102"/>
        <v/>
      </c>
      <c r="BI371" s="199"/>
      <c r="BJ371" s="199"/>
      <c r="BK371" s="199"/>
      <c r="BL371" s="199"/>
      <c r="BM371" s="199"/>
      <c r="BN371" s="199"/>
      <c r="BO371" s="193" t="str">
        <f t="shared" si="103"/>
        <v/>
      </c>
      <c r="BP371" s="199"/>
      <c r="BQ371" s="199"/>
      <c r="BR371" s="199"/>
      <c r="BS371" s="199"/>
      <c r="BT371" s="199"/>
      <c r="BU371" s="199"/>
      <c r="BV371" s="193" t="str">
        <f t="shared" si="104"/>
        <v/>
      </c>
      <c r="BW371" s="199"/>
      <c r="BX371" s="199"/>
      <c r="BY371" s="199"/>
      <c r="BZ371" s="199"/>
      <c r="CA371" s="199"/>
      <c r="CB371" s="199"/>
      <c r="CC371" s="193" t="str">
        <f t="shared" si="105"/>
        <v/>
      </c>
      <c r="CD371" s="199"/>
      <c r="CE371" s="199"/>
      <c r="CF371" s="199"/>
      <c r="CG371" s="199"/>
      <c r="CH371" s="199"/>
      <c r="CI371" s="199"/>
      <c r="CJ371" s="193" t="str">
        <f t="shared" si="106"/>
        <v/>
      </c>
      <c r="CK371" s="199"/>
      <c r="CL371" s="199"/>
      <c r="CM371" s="199"/>
      <c r="CN371" s="199"/>
      <c r="CO371" s="199"/>
      <c r="CP371" s="199"/>
      <c r="CQ371" s="193" t="str">
        <f t="shared" si="107"/>
        <v/>
      </c>
      <c r="CR371" s="199"/>
      <c r="CS371" s="199"/>
      <c r="CT371" s="199"/>
      <c r="CU371" s="199"/>
      <c r="CV371" s="199"/>
      <c r="CW371" s="199"/>
      <c r="CX371" s="193" t="str">
        <f t="shared" si="108"/>
        <v/>
      </c>
      <c r="CY371" s="199"/>
      <c r="CZ371" s="199"/>
      <c r="DA371" s="199"/>
      <c r="DB371" s="199"/>
      <c r="DC371" s="199"/>
      <c r="DD371" s="199"/>
      <c r="DE371" s="193" t="str">
        <f t="shared" si="109"/>
        <v/>
      </c>
      <c r="DF371" s="199"/>
      <c r="DG371" s="199"/>
      <c r="DH371" s="199"/>
      <c r="DI371" s="199"/>
      <c r="DJ371" s="199"/>
      <c r="DK371" s="199"/>
      <c r="DL371" s="193" t="str">
        <f t="shared" si="110"/>
        <v/>
      </c>
      <c r="DM371" s="199"/>
      <c r="DN371" s="199"/>
      <c r="DO371" s="199"/>
      <c r="DP371" s="199"/>
      <c r="DQ371" s="199"/>
      <c r="DR371" s="199"/>
      <c r="DS371" s="193" t="str">
        <f t="shared" si="111"/>
        <v/>
      </c>
      <c r="DT371" s="194" t="str">
        <f t="shared" si="112"/>
        <v/>
      </c>
      <c r="DU371" s="195" t="str">
        <f t="shared" si="113"/>
        <v/>
      </c>
      <c r="DV371" s="196" t="str">
        <f>IF(OR(C371="",E371=""),"",RANK(DT371,$DT$9:$DT$408)+COUNTIF(DT$9:DT371,DT371)-1)</f>
        <v/>
      </c>
      <c r="DW371" s="173"/>
    </row>
    <row r="372" spans="1:127" ht="20.100000000000001" customHeight="1">
      <c r="A372" s="173"/>
      <c r="B372" s="190" t="str">
        <f>BIODATA_SISWA!B373</f>
        <v/>
      </c>
      <c r="C372" s="191" t="str">
        <f>IF(BIODATA_SISWA!C373="","",BIODATA_SISWA!C373)</f>
        <v/>
      </c>
      <c r="D372" s="191" t="str">
        <f>IF(BIODATA_SISWA!L373="","",BIODATA_SISWA!L373)</f>
        <v/>
      </c>
      <c r="E372" s="199"/>
      <c r="F372" s="199"/>
      <c r="G372" s="199"/>
      <c r="H372" s="199"/>
      <c r="I372" s="199"/>
      <c r="J372" s="199"/>
      <c r="K372" s="193" t="str">
        <f t="shared" si="95"/>
        <v/>
      </c>
      <c r="L372" s="199"/>
      <c r="M372" s="199"/>
      <c r="N372" s="199"/>
      <c r="O372" s="199"/>
      <c r="P372" s="199"/>
      <c r="Q372" s="199"/>
      <c r="R372" s="193" t="str">
        <f t="shared" si="96"/>
        <v/>
      </c>
      <c r="S372" s="199"/>
      <c r="T372" s="199"/>
      <c r="U372" s="199"/>
      <c r="V372" s="199"/>
      <c r="W372" s="199"/>
      <c r="X372" s="199"/>
      <c r="Y372" s="193" t="str">
        <f t="shared" si="97"/>
        <v/>
      </c>
      <c r="Z372" s="199"/>
      <c r="AA372" s="199"/>
      <c r="AB372" s="199"/>
      <c r="AC372" s="199"/>
      <c r="AD372" s="199"/>
      <c r="AE372" s="199"/>
      <c r="AF372" s="193" t="str">
        <f t="shared" si="98"/>
        <v/>
      </c>
      <c r="AG372" s="199"/>
      <c r="AH372" s="199"/>
      <c r="AI372" s="199"/>
      <c r="AJ372" s="199"/>
      <c r="AK372" s="199"/>
      <c r="AL372" s="199"/>
      <c r="AM372" s="193" t="str">
        <f t="shared" si="99"/>
        <v/>
      </c>
      <c r="AN372" s="199"/>
      <c r="AO372" s="199"/>
      <c r="AP372" s="199"/>
      <c r="AQ372" s="199"/>
      <c r="AR372" s="199"/>
      <c r="AS372" s="199"/>
      <c r="AT372" s="193" t="str">
        <f t="shared" si="100"/>
        <v/>
      </c>
      <c r="AU372" s="199"/>
      <c r="AV372" s="199"/>
      <c r="AW372" s="199"/>
      <c r="AX372" s="199"/>
      <c r="AY372" s="199"/>
      <c r="AZ372" s="199"/>
      <c r="BA372" s="193" t="str">
        <f t="shared" si="101"/>
        <v/>
      </c>
      <c r="BB372" s="199"/>
      <c r="BC372" s="199"/>
      <c r="BD372" s="199"/>
      <c r="BE372" s="199"/>
      <c r="BF372" s="199"/>
      <c r="BG372" s="199"/>
      <c r="BH372" s="193" t="str">
        <f t="shared" si="102"/>
        <v/>
      </c>
      <c r="BI372" s="199"/>
      <c r="BJ372" s="199"/>
      <c r="BK372" s="199"/>
      <c r="BL372" s="199"/>
      <c r="BM372" s="199"/>
      <c r="BN372" s="199"/>
      <c r="BO372" s="193" t="str">
        <f t="shared" si="103"/>
        <v/>
      </c>
      <c r="BP372" s="199"/>
      <c r="BQ372" s="199"/>
      <c r="BR372" s="199"/>
      <c r="BS372" s="199"/>
      <c r="BT372" s="199"/>
      <c r="BU372" s="199"/>
      <c r="BV372" s="193" t="str">
        <f t="shared" si="104"/>
        <v/>
      </c>
      <c r="BW372" s="199"/>
      <c r="BX372" s="199"/>
      <c r="BY372" s="199"/>
      <c r="BZ372" s="199"/>
      <c r="CA372" s="199"/>
      <c r="CB372" s="199"/>
      <c r="CC372" s="193" t="str">
        <f t="shared" si="105"/>
        <v/>
      </c>
      <c r="CD372" s="199"/>
      <c r="CE372" s="199"/>
      <c r="CF372" s="199"/>
      <c r="CG372" s="199"/>
      <c r="CH372" s="199"/>
      <c r="CI372" s="199"/>
      <c r="CJ372" s="193" t="str">
        <f t="shared" si="106"/>
        <v/>
      </c>
      <c r="CK372" s="199"/>
      <c r="CL372" s="199"/>
      <c r="CM372" s="199"/>
      <c r="CN372" s="199"/>
      <c r="CO372" s="199"/>
      <c r="CP372" s="199"/>
      <c r="CQ372" s="193" t="str">
        <f t="shared" si="107"/>
        <v/>
      </c>
      <c r="CR372" s="199"/>
      <c r="CS372" s="199"/>
      <c r="CT372" s="199"/>
      <c r="CU372" s="199"/>
      <c r="CV372" s="199"/>
      <c r="CW372" s="199"/>
      <c r="CX372" s="193" t="str">
        <f t="shared" si="108"/>
        <v/>
      </c>
      <c r="CY372" s="199"/>
      <c r="CZ372" s="199"/>
      <c r="DA372" s="199"/>
      <c r="DB372" s="199"/>
      <c r="DC372" s="199"/>
      <c r="DD372" s="199"/>
      <c r="DE372" s="193" t="str">
        <f t="shared" si="109"/>
        <v/>
      </c>
      <c r="DF372" s="199"/>
      <c r="DG372" s="199"/>
      <c r="DH372" s="199"/>
      <c r="DI372" s="199"/>
      <c r="DJ372" s="199"/>
      <c r="DK372" s="199"/>
      <c r="DL372" s="193" t="str">
        <f t="shared" si="110"/>
        <v/>
      </c>
      <c r="DM372" s="199"/>
      <c r="DN372" s="199"/>
      <c r="DO372" s="199"/>
      <c r="DP372" s="199"/>
      <c r="DQ372" s="199"/>
      <c r="DR372" s="199"/>
      <c r="DS372" s="193" t="str">
        <f t="shared" si="111"/>
        <v/>
      </c>
      <c r="DT372" s="194" t="str">
        <f t="shared" si="112"/>
        <v/>
      </c>
      <c r="DU372" s="195" t="str">
        <f t="shared" si="113"/>
        <v/>
      </c>
      <c r="DV372" s="196" t="str">
        <f>IF(OR(C372="",E372=""),"",RANK(DT372,$DT$9:$DT$408)+COUNTIF(DT$9:DT372,DT372)-1)</f>
        <v/>
      </c>
      <c r="DW372" s="173"/>
    </row>
    <row r="373" spans="1:127" ht="20.100000000000001" customHeight="1">
      <c r="A373" s="173"/>
      <c r="B373" s="190" t="str">
        <f>BIODATA_SISWA!B374</f>
        <v/>
      </c>
      <c r="C373" s="191" t="str">
        <f>IF(BIODATA_SISWA!C374="","",BIODATA_SISWA!C374)</f>
        <v/>
      </c>
      <c r="D373" s="191" t="str">
        <f>IF(BIODATA_SISWA!L374="","",BIODATA_SISWA!L374)</f>
        <v/>
      </c>
      <c r="E373" s="199"/>
      <c r="F373" s="199"/>
      <c r="G373" s="199"/>
      <c r="H373" s="199"/>
      <c r="I373" s="199"/>
      <c r="J373" s="199"/>
      <c r="K373" s="193" t="str">
        <f t="shared" si="95"/>
        <v/>
      </c>
      <c r="L373" s="199"/>
      <c r="M373" s="199"/>
      <c r="N373" s="199"/>
      <c r="O373" s="199"/>
      <c r="P373" s="199"/>
      <c r="Q373" s="199"/>
      <c r="R373" s="193" t="str">
        <f t="shared" si="96"/>
        <v/>
      </c>
      <c r="S373" s="199"/>
      <c r="T373" s="199"/>
      <c r="U373" s="199"/>
      <c r="V373" s="199"/>
      <c r="W373" s="199"/>
      <c r="X373" s="199"/>
      <c r="Y373" s="193" t="str">
        <f t="shared" si="97"/>
        <v/>
      </c>
      <c r="Z373" s="199"/>
      <c r="AA373" s="199"/>
      <c r="AB373" s="199"/>
      <c r="AC373" s="199"/>
      <c r="AD373" s="199"/>
      <c r="AE373" s="199"/>
      <c r="AF373" s="193" t="str">
        <f t="shared" si="98"/>
        <v/>
      </c>
      <c r="AG373" s="199"/>
      <c r="AH373" s="199"/>
      <c r="AI373" s="199"/>
      <c r="AJ373" s="199"/>
      <c r="AK373" s="199"/>
      <c r="AL373" s="199"/>
      <c r="AM373" s="193" t="str">
        <f t="shared" si="99"/>
        <v/>
      </c>
      <c r="AN373" s="199"/>
      <c r="AO373" s="199"/>
      <c r="AP373" s="199"/>
      <c r="AQ373" s="199"/>
      <c r="AR373" s="199"/>
      <c r="AS373" s="199"/>
      <c r="AT373" s="193" t="str">
        <f t="shared" si="100"/>
        <v/>
      </c>
      <c r="AU373" s="199"/>
      <c r="AV373" s="199"/>
      <c r="AW373" s="199"/>
      <c r="AX373" s="199"/>
      <c r="AY373" s="199"/>
      <c r="AZ373" s="199"/>
      <c r="BA373" s="193" t="str">
        <f t="shared" si="101"/>
        <v/>
      </c>
      <c r="BB373" s="199"/>
      <c r="BC373" s="199"/>
      <c r="BD373" s="199"/>
      <c r="BE373" s="199"/>
      <c r="BF373" s="199"/>
      <c r="BG373" s="199"/>
      <c r="BH373" s="193" t="str">
        <f t="shared" si="102"/>
        <v/>
      </c>
      <c r="BI373" s="199"/>
      <c r="BJ373" s="199"/>
      <c r="BK373" s="199"/>
      <c r="BL373" s="199"/>
      <c r="BM373" s="199"/>
      <c r="BN373" s="199"/>
      <c r="BO373" s="193" t="str">
        <f t="shared" si="103"/>
        <v/>
      </c>
      <c r="BP373" s="199"/>
      <c r="BQ373" s="199"/>
      <c r="BR373" s="199"/>
      <c r="BS373" s="199"/>
      <c r="BT373" s="199"/>
      <c r="BU373" s="199"/>
      <c r="BV373" s="193" t="str">
        <f t="shared" si="104"/>
        <v/>
      </c>
      <c r="BW373" s="199"/>
      <c r="BX373" s="199"/>
      <c r="BY373" s="199"/>
      <c r="BZ373" s="199"/>
      <c r="CA373" s="199"/>
      <c r="CB373" s="199"/>
      <c r="CC373" s="193" t="str">
        <f t="shared" si="105"/>
        <v/>
      </c>
      <c r="CD373" s="199"/>
      <c r="CE373" s="199"/>
      <c r="CF373" s="199"/>
      <c r="CG373" s="199"/>
      <c r="CH373" s="199"/>
      <c r="CI373" s="199"/>
      <c r="CJ373" s="193" t="str">
        <f t="shared" si="106"/>
        <v/>
      </c>
      <c r="CK373" s="199"/>
      <c r="CL373" s="199"/>
      <c r="CM373" s="199"/>
      <c r="CN373" s="199"/>
      <c r="CO373" s="199"/>
      <c r="CP373" s="199"/>
      <c r="CQ373" s="193" t="str">
        <f t="shared" si="107"/>
        <v/>
      </c>
      <c r="CR373" s="199"/>
      <c r="CS373" s="199"/>
      <c r="CT373" s="199"/>
      <c r="CU373" s="199"/>
      <c r="CV373" s="199"/>
      <c r="CW373" s="199"/>
      <c r="CX373" s="193" t="str">
        <f t="shared" si="108"/>
        <v/>
      </c>
      <c r="CY373" s="199"/>
      <c r="CZ373" s="199"/>
      <c r="DA373" s="199"/>
      <c r="DB373" s="199"/>
      <c r="DC373" s="199"/>
      <c r="DD373" s="199"/>
      <c r="DE373" s="193" t="str">
        <f t="shared" si="109"/>
        <v/>
      </c>
      <c r="DF373" s="199"/>
      <c r="DG373" s="199"/>
      <c r="DH373" s="199"/>
      <c r="DI373" s="199"/>
      <c r="DJ373" s="199"/>
      <c r="DK373" s="199"/>
      <c r="DL373" s="193" t="str">
        <f t="shared" si="110"/>
        <v/>
      </c>
      <c r="DM373" s="199"/>
      <c r="DN373" s="199"/>
      <c r="DO373" s="199"/>
      <c r="DP373" s="199"/>
      <c r="DQ373" s="199"/>
      <c r="DR373" s="199"/>
      <c r="DS373" s="193" t="str">
        <f t="shared" si="111"/>
        <v/>
      </c>
      <c r="DT373" s="194" t="str">
        <f t="shared" si="112"/>
        <v/>
      </c>
      <c r="DU373" s="195" t="str">
        <f t="shared" si="113"/>
        <v/>
      </c>
      <c r="DV373" s="196" t="str">
        <f>IF(OR(C373="",E373=""),"",RANK(DT373,$DT$9:$DT$408)+COUNTIF(DT$9:DT373,DT373)-1)</f>
        <v/>
      </c>
      <c r="DW373" s="173"/>
    </row>
    <row r="374" spans="1:127" ht="20.100000000000001" customHeight="1">
      <c r="A374" s="173"/>
      <c r="B374" s="190" t="str">
        <f>BIODATA_SISWA!B375</f>
        <v/>
      </c>
      <c r="C374" s="191" t="str">
        <f>IF(BIODATA_SISWA!C375="","",BIODATA_SISWA!C375)</f>
        <v/>
      </c>
      <c r="D374" s="191" t="str">
        <f>IF(BIODATA_SISWA!L375="","",BIODATA_SISWA!L375)</f>
        <v/>
      </c>
      <c r="E374" s="199"/>
      <c r="F374" s="199"/>
      <c r="G374" s="199"/>
      <c r="H374" s="199"/>
      <c r="I374" s="199"/>
      <c r="J374" s="199"/>
      <c r="K374" s="193" t="str">
        <f t="shared" si="95"/>
        <v/>
      </c>
      <c r="L374" s="199"/>
      <c r="M374" s="199"/>
      <c r="N374" s="199"/>
      <c r="O374" s="199"/>
      <c r="P374" s="199"/>
      <c r="Q374" s="199"/>
      <c r="R374" s="193" t="str">
        <f t="shared" si="96"/>
        <v/>
      </c>
      <c r="S374" s="199"/>
      <c r="T374" s="199"/>
      <c r="U374" s="199"/>
      <c r="V374" s="199"/>
      <c r="W374" s="199"/>
      <c r="X374" s="199"/>
      <c r="Y374" s="193" t="str">
        <f t="shared" si="97"/>
        <v/>
      </c>
      <c r="Z374" s="199"/>
      <c r="AA374" s="199"/>
      <c r="AB374" s="199"/>
      <c r="AC374" s="199"/>
      <c r="AD374" s="199"/>
      <c r="AE374" s="199"/>
      <c r="AF374" s="193" t="str">
        <f t="shared" si="98"/>
        <v/>
      </c>
      <c r="AG374" s="199"/>
      <c r="AH374" s="199"/>
      <c r="AI374" s="199"/>
      <c r="AJ374" s="199"/>
      <c r="AK374" s="199"/>
      <c r="AL374" s="199"/>
      <c r="AM374" s="193" t="str">
        <f t="shared" si="99"/>
        <v/>
      </c>
      <c r="AN374" s="199"/>
      <c r="AO374" s="199"/>
      <c r="AP374" s="199"/>
      <c r="AQ374" s="199"/>
      <c r="AR374" s="199"/>
      <c r="AS374" s="199"/>
      <c r="AT374" s="193" t="str">
        <f t="shared" si="100"/>
        <v/>
      </c>
      <c r="AU374" s="199"/>
      <c r="AV374" s="199"/>
      <c r="AW374" s="199"/>
      <c r="AX374" s="199"/>
      <c r="AY374" s="199"/>
      <c r="AZ374" s="199"/>
      <c r="BA374" s="193" t="str">
        <f t="shared" si="101"/>
        <v/>
      </c>
      <c r="BB374" s="199"/>
      <c r="BC374" s="199"/>
      <c r="BD374" s="199"/>
      <c r="BE374" s="199"/>
      <c r="BF374" s="199"/>
      <c r="BG374" s="199"/>
      <c r="BH374" s="193" t="str">
        <f t="shared" si="102"/>
        <v/>
      </c>
      <c r="BI374" s="199"/>
      <c r="BJ374" s="199"/>
      <c r="BK374" s="199"/>
      <c r="BL374" s="199"/>
      <c r="BM374" s="199"/>
      <c r="BN374" s="199"/>
      <c r="BO374" s="193" t="str">
        <f t="shared" si="103"/>
        <v/>
      </c>
      <c r="BP374" s="199"/>
      <c r="BQ374" s="199"/>
      <c r="BR374" s="199"/>
      <c r="BS374" s="199"/>
      <c r="BT374" s="199"/>
      <c r="BU374" s="199"/>
      <c r="BV374" s="193" t="str">
        <f t="shared" si="104"/>
        <v/>
      </c>
      <c r="BW374" s="199"/>
      <c r="BX374" s="199"/>
      <c r="BY374" s="199"/>
      <c r="BZ374" s="199"/>
      <c r="CA374" s="199"/>
      <c r="CB374" s="199"/>
      <c r="CC374" s="193" t="str">
        <f t="shared" si="105"/>
        <v/>
      </c>
      <c r="CD374" s="199"/>
      <c r="CE374" s="199"/>
      <c r="CF374" s="199"/>
      <c r="CG374" s="199"/>
      <c r="CH374" s="199"/>
      <c r="CI374" s="199"/>
      <c r="CJ374" s="193" t="str">
        <f t="shared" si="106"/>
        <v/>
      </c>
      <c r="CK374" s="199"/>
      <c r="CL374" s="199"/>
      <c r="CM374" s="199"/>
      <c r="CN374" s="199"/>
      <c r="CO374" s="199"/>
      <c r="CP374" s="199"/>
      <c r="CQ374" s="193" t="str">
        <f t="shared" si="107"/>
        <v/>
      </c>
      <c r="CR374" s="199"/>
      <c r="CS374" s="199"/>
      <c r="CT374" s="199"/>
      <c r="CU374" s="199"/>
      <c r="CV374" s="199"/>
      <c r="CW374" s="199"/>
      <c r="CX374" s="193" t="str">
        <f t="shared" si="108"/>
        <v/>
      </c>
      <c r="CY374" s="199"/>
      <c r="CZ374" s="199"/>
      <c r="DA374" s="199"/>
      <c r="DB374" s="199"/>
      <c r="DC374" s="199"/>
      <c r="DD374" s="199"/>
      <c r="DE374" s="193" t="str">
        <f t="shared" si="109"/>
        <v/>
      </c>
      <c r="DF374" s="199"/>
      <c r="DG374" s="199"/>
      <c r="DH374" s="199"/>
      <c r="DI374" s="199"/>
      <c r="DJ374" s="199"/>
      <c r="DK374" s="199"/>
      <c r="DL374" s="193" t="str">
        <f t="shared" si="110"/>
        <v/>
      </c>
      <c r="DM374" s="199"/>
      <c r="DN374" s="199"/>
      <c r="DO374" s="199"/>
      <c r="DP374" s="199"/>
      <c r="DQ374" s="199"/>
      <c r="DR374" s="199"/>
      <c r="DS374" s="193" t="str">
        <f t="shared" si="111"/>
        <v/>
      </c>
      <c r="DT374" s="194" t="str">
        <f t="shared" si="112"/>
        <v/>
      </c>
      <c r="DU374" s="195" t="str">
        <f t="shared" si="113"/>
        <v/>
      </c>
      <c r="DV374" s="196" t="str">
        <f>IF(OR(C374="",E374=""),"",RANK(DT374,$DT$9:$DT$408)+COUNTIF(DT$9:DT374,DT374)-1)</f>
        <v/>
      </c>
      <c r="DW374" s="173"/>
    </row>
    <row r="375" spans="1:127" ht="20.100000000000001" customHeight="1">
      <c r="A375" s="173"/>
      <c r="B375" s="190" t="str">
        <f>BIODATA_SISWA!B376</f>
        <v/>
      </c>
      <c r="C375" s="191" t="str">
        <f>IF(BIODATA_SISWA!C376="","",BIODATA_SISWA!C376)</f>
        <v/>
      </c>
      <c r="D375" s="191" t="str">
        <f>IF(BIODATA_SISWA!L376="","",BIODATA_SISWA!L376)</f>
        <v/>
      </c>
      <c r="E375" s="199"/>
      <c r="F375" s="199"/>
      <c r="G375" s="199"/>
      <c r="H375" s="199"/>
      <c r="I375" s="199"/>
      <c r="J375" s="199"/>
      <c r="K375" s="193" t="str">
        <f t="shared" si="95"/>
        <v/>
      </c>
      <c r="L375" s="199"/>
      <c r="M375" s="199"/>
      <c r="N375" s="199"/>
      <c r="O375" s="199"/>
      <c r="P375" s="199"/>
      <c r="Q375" s="199"/>
      <c r="R375" s="193" t="str">
        <f t="shared" si="96"/>
        <v/>
      </c>
      <c r="S375" s="199"/>
      <c r="T375" s="199"/>
      <c r="U375" s="199"/>
      <c r="V375" s="199"/>
      <c r="W375" s="199"/>
      <c r="X375" s="199"/>
      <c r="Y375" s="193" t="str">
        <f t="shared" si="97"/>
        <v/>
      </c>
      <c r="Z375" s="199"/>
      <c r="AA375" s="199"/>
      <c r="AB375" s="199"/>
      <c r="AC375" s="199"/>
      <c r="AD375" s="199"/>
      <c r="AE375" s="199"/>
      <c r="AF375" s="193" t="str">
        <f t="shared" si="98"/>
        <v/>
      </c>
      <c r="AG375" s="199"/>
      <c r="AH375" s="199"/>
      <c r="AI375" s="199"/>
      <c r="AJ375" s="199"/>
      <c r="AK375" s="199"/>
      <c r="AL375" s="199"/>
      <c r="AM375" s="193" t="str">
        <f t="shared" si="99"/>
        <v/>
      </c>
      <c r="AN375" s="199"/>
      <c r="AO375" s="199"/>
      <c r="AP375" s="199"/>
      <c r="AQ375" s="199"/>
      <c r="AR375" s="199"/>
      <c r="AS375" s="199"/>
      <c r="AT375" s="193" t="str">
        <f t="shared" si="100"/>
        <v/>
      </c>
      <c r="AU375" s="199"/>
      <c r="AV375" s="199"/>
      <c r="AW375" s="199"/>
      <c r="AX375" s="199"/>
      <c r="AY375" s="199"/>
      <c r="AZ375" s="199"/>
      <c r="BA375" s="193" t="str">
        <f t="shared" si="101"/>
        <v/>
      </c>
      <c r="BB375" s="199"/>
      <c r="BC375" s="199"/>
      <c r="BD375" s="199"/>
      <c r="BE375" s="199"/>
      <c r="BF375" s="199"/>
      <c r="BG375" s="199"/>
      <c r="BH375" s="193" t="str">
        <f t="shared" si="102"/>
        <v/>
      </c>
      <c r="BI375" s="199"/>
      <c r="BJ375" s="199"/>
      <c r="BK375" s="199"/>
      <c r="BL375" s="199"/>
      <c r="BM375" s="199"/>
      <c r="BN375" s="199"/>
      <c r="BO375" s="193" t="str">
        <f t="shared" si="103"/>
        <v/>
      </c>
      <c r="BP375" s="199"/>
      <c r="BQ375" s="199"/>
      <c r="BR375" s="199"/>
      <c r="BS375" s="199"/>
      <c r="BT375" s="199"/>
      <c r="BU375" s="199"/>
      <c r="BV375" s="193" t="str">
        <f t="shared" si="104"/>
        <v/>
      </c>
      <c r="BW375" s="199"/>
      <c r="BX375" s="199"/>
      <c r="BY375" s="199"/>
      <c r="BZ375" s="199"/>
      <c r="CA375" s="199"/>
      <c r="CB375" s="199"/>
      <c r="CC375" s="193" t="str">
        <f t="shared" si="105"/>
        <v/>
      </c>
      <c r="CD375" s="199"/>
      <c r="CE375" s="199"/>
      <c r="CF375" s="199"/>
      <c r="CG375" s="199"/>
      <c r="CH375" s="199"/>
      <c r="CI375" s="199"/>
      <c r="CJ375" s="193" t="str">
        <f t="shared" si="106"/>
        <v/>
      </c>
      <c r="CK375" s="199"/>
      <c r="CL375" s="199"/>
      <c r="CM375" s="199"/>
      <c r="CN375" s="199"/>
      <c r="CO375" s="199"/>
      <c r="CP375" s="199"/>
      <c r="CQ375" s="193" t="str">
        <f t="shared" si="107"/>
        <v/>
      </c>
      <c r="CR375" s="199"/>
      <c r="CS375" s="199"/>
      <c r="CT375" s="199"/>
      <c r="CU375" s="199"/>
      <c r="CV375" s="199"/>
      <c r="CW375" s="199"/>
      <c r="CX375" s="193" t="str">
        <f t="shared" si="108"/>
        <v/>
      </c>
      <c r="CY375" s="199"/>
      <c r="CZ375" s="199"/>
      <c r="DA375" s="199"/>
      <c r="DB375" s="199"/>
      <c r="DC375" s="199"/>
      <c r="DD375" s="199"/>
      <c r="DE375" s="193" t="str">
        <f t="shared" si="109"/>
        <v/>
      </c>
      <c r="DF375" s="199"/>
      <c r="DG375" s="199"/>
      <c r="DH375" s="199"/>
      <c r="DI375" s="199"/>
      <c r="DJ375" s="199"/>
      <c r="DK375" s="199"/>
      <c r="DL375" s="193" t="str">
        <f t="shared" si="110"/>
        <v/>
      </c>
      <c r="DM375" s="199"/>
      <c r="DN375" s="199"/>
      <c r="DO375" s="199"/>
      <c r="DP375" s="199"/>
      <c r="DQ375" s="199"/>
      <c r="DR375" s="199"/>
      <c r="DS375" s="193" t="str">
        <f t="shared" si="111"/>
        <v/>
      </c>
      <c r="DT375" s="194" t="str">
        <f t="shared" si="112"/>
        <v/>
      </c>
      <c r="DU375" s="195" t="str">
        <f t="shared" si="113"/>
        <v/>
      </c>
      <c r="DV375" s="196" t="str">
        <f>IF(OR(C375="",E375=""),"",RANK(DT375,$DT$9:$DT$408)+COUNTIF(DT$9:DT375,DT375)-1)</f>
        <v/>
      </c>
      <c r="DW375" s="173"/>
    </row>
    <row r="376" spans="1:127" ht="20.100000000000001" customHeight="1">
      <c r="A376" s="173"/>
      <c r="B376" s="190" t="str">
        <f>BIODATA_SISWA!B377</f>
        <v/>
      </c>
      <c r="C376" s="191" t="str">
        <f>IF(BIODATA_SISWA!C377="","",BIODATA_SISWA!C377)</f>
        <v/>
      </c>
      <c r="D376" s="191" t="str">
        <f>IF(BIODATA_SISWA!L377="","",BIODATA_SISWA!L377)</f>
        <v/>
      </c>
      <c r="E376" s="199"/>
      <c r="F376" s="199"/>
      <c r="G376" s="199"/>
      <c r="H376" s="199"/>
      <c r="I376" s="199"/>
      <c r="J376" s="199"/>
      <c r="K376" s="193" t="str">
        <f t="shared" si="95"/>
        <v/>
      </c>
      <c r="L376" s="199"/>
      <c r="M376" s="199"/>
      <c r="N376" s="199"/>
      <c r="O376" s="199"/>
      <c r="P376" s="199"/>
      <c r="Q376" s="199"/>
      <c r="R376" s="193" t="str">
        <f t="shared" si="96"/>
        <v/>
      </c>
      <c r="S376" s="199"/>
      <c r="T376" s="199"/>
      <c r="U376" s="199"/>
      <c r="V376" s="199"/>
      <c r="W376" s="199"/>
      <c r="X376" s="199"/>
      <c r="Y376" s="193" t="str">
        <f t="shared" si="97"/>
        <v/>
      </c>
      <c r="Z376" s="199"/>
      <c r="AA376" s="199"/>
      <c r="AB376" s="199"/>
      <c r="AC376" s="199"/>
      <c r="AD376" s="199"/>
      <c r="AE376" s="199"/>
      <c r="AF376" s="193" t="str">
        <f t="shared" si="98"/>
        <v/>
      </c>
      <c r="AG376" s="199"/>
      <c r="AH376" s="199"/>
      <c r="AI376" s="199"/>
      <c r="AJ376" s="199"/>
      <c r="AK376" s="199"/>
      <c r="AL376" s="199"/>
      <c r="AM376" s="193" t="str">
        <f t="shared" si="99"/>
        <v/>
      </c>
      <c r="AN376" s="199"/>
      <c r="AO376" s="199"/>
      <c r="AP376" s="199"/>
      <c r="AQ376" s="199"/>
      <c r="AR376" s="199"/>
      <c r="AS376" s="199"/>
      <c r="AT376" s="193" t="str">
        <f t="shared" si="100"/>
        <v/>
      </c>
      <c r="AU376" s="199"/>
      <c r="AV376" s="199"/>
      <c r="AW376" s="199"/>
      <c r="AX376" s="199"/>
      <c r="AY376" s="199"/>
      <c r="AZ376" s="199"/>
      <c r="BA376" s="193" t="str">
        <f t="shared" si="101"/>
        <v/>
      </c>
      <c r="BB376" s="199"/>
      <c r="BC376" s="199"/>
      <c r="BD376" s="199"/>
      <c r="BE376" s="199"/>
      <c r="BF376" s="199"/>
      <c r="BG376" s="199"/>
      <c r="BH376" s="193" t="str">
        <f t="shared" si="102"/>
        <v/>
      </c>
      <c r="BI376" s="199"/>
      <c r="BJ376" s="199"/>
      <c r="BK376" s="199"/>
      <c r="BL376" s="199"/>
      <c r="BM376" s="199"/>
      <c r="BN376" s="199"/>
      <c r="BO376" s="193" t="str">
        <f t="shared" si="103"/>
        <v/>
      </c>
      <c r="BP376" s="199"/>
      <c r="BQ376" s="199"/>
      <c r="BR376" s="199"/>
      <c r="BS376" s="199"/>
      <c r="BT376" s="199"/>
      <c r="BU376" s="199"/>
      <c r="BV376" s="193" t="str">
        <f t="shared" si="104"/>
        <v/>
      </c>
      <c r="BW376" s="199"/>
      <c r="BX376" s="199"/>
      <c r="BY376" s="199"/>
      <c r="BZ376" s="199"/>
      <c r="CA376" s="199"/>
      <c r="CB376" s="199"/>
      <c r="CC376" s="193" t="str">
        <f t="shared" si="105"/>
        <v/>
      </c>
      <c r="CD376" s="199"/>
      <c r="CE376" s="199"/>
      <c r="CF376" s="199"/>
      <c r="CG376" s="199"/>
      <c r="CH376" s="199"/>
      <c r="CI376" s="199"/>
      <c r="CJ376" s="193" t="str">
        <f t="shared" si="106"/>
        <v/>
      </c>
      <c r="CK376" s="199"/>
      <c r="CL376" s="199"/>
      <c r="CM376" s="199"/>
      <c r="CN376" s="199"/>
      <c r="CO376" s="199"/>
      <c r="CP376" s="199"/>
      <c r="CQ376" s="193" t="str">
        <f t="shared" si="107"/>
        <v/>
      </c>
      <c r="CR376" s="199"/>
      <c r="CS376" s="199"/>
      <c r="CT376" s="199"/>
      <c r="CU376" s="199"/>
      <c r="CV376" s="199"/>
      <c r="CW376" s="199"/>
      <c r="CX376" s="193" t="str">
        <f t="shared" si="108"/>
        <v/>
      </c>
      <c r="CY376" s="199"/>
      <c r="CZ376" s="199"/>
      <c r="DA376" s="199"/>
      <c r="DB376" s="199"/>
      <c r="DC376" s="199"/>
      <c r="DD376" s="199"/>
      <c r="DE376" s="193" t="str">
        <f t="shared" si="109"/>
        <v/>
      </c>
      <c r="DF376" s="199"/>
      <c r="DG376" s="199"/>
      <c r="DH376" s="199"/>
      <c r="DI376" s="199"/>
      <c r="DJ376" s="199"/>
      <c r="DK376" s="199"/>
      <c r="DL376" s="193" t="str">
        <f t="shared" si="110"/>
        <v/>
      </c>
      <c r="DM376" s="199"/>
      <c r="DN376" s="199"/>
      <c r="DO376" s="199"/>
      <c r="DP376" s="199"/>
      <c r="DQ376" s="199"/>
      <c r="DR376" s="199"/>
      <c r="DS376" s="193" t="str">
        <f t="shared" si="111"/>
        <v/>
      </c>
      <c r="DT376" s="194" t="str">
        <f t="shared" si="112"/>
        <v/>
      </c>
      <c r="DU376" s="195" t="str">
        <f t="shared" si="113"/>
        <v/>
      </c>
      <c r="DV376" s="196" t="str">
        <f>IF(OR(C376="",E376=""),"",RANK(DT376,$DT$9:$DT$408)+COUNTIF(DT$9:DT376,DT376)-1)</f>
        <v/>
      </c>
      <c r="DW376" s="173"/>
    </row>
    <row r="377" spans="1:127" ht="20.100000000000001" customHeight="1">
      <c r="A377" s="173"/>
      <c r="B377" s="190" t="str">
        <f>BIODATA_SISWA!B378</f>
        <v/>
      </c>
      <c r="C377" s="191" t="str">
        <f>IF(BIODATA_SISWA!C378="","",BIODATA_SISWA!C378)</f>
        <v/>
      </c>
      <c r="D377" s="191" t="str">
        <f>IF(BIODATA_SISWA!L378="","",BIODATA_SISWA!L378)</f>
        <v/>
      </c>
      <c r="E377" s="199"/>
      <c r="F377" s="199"/>
      <c r="G377" s="199"/>
      <c r="H377" s="199"/>
      <c r="I377" s="199"/>
      <c r="J377" s="199"/>
      <c r="K377" s="193" t="str">
        <f t="shared" si="95"/>
        <v/>
      </c>
      <c r="L377" s="199"/>
      <c r="M377" s="199"/>
      <c r="N377" s="199"/>
      <c r="O377" s="199"/>
      <c r="P377" s="199"/>
      <c r="Q377" s="199"/>
      <c r="R377" s="193" t="str">
        <f t="shared" si="96"/>
        <v/>
      </c>
      <c r="S377" s="199"/>
      <c r="T377" s="199"/>
      <c r="U377" s="199"/>
      <c r="V377" s="199"/>
      <c r="W377" s="199"/>
      <c r="X377" s="199"/>
      <c r="Y377" s="193" t="str">
        <f t="shared" si="97"/>
        <v/>
      </c>
      <c r="Z377" s="199"/>
      <c r="AA377" s="199"/>
      <c r="AB377" s="199"/>
      <c r="AC377" s="199"/>
      <c r="AD377" s="199"/>
      <c r="AE377" s="199"/>
      <c r="AF377" s="193" t="str">
        <f t="shared" si="98"/>
        <v/>
      </c>
      <c r="AG377" s="199"/>
      <c r="AH377" s="199"/>
      <c r="AI377" s="199"/>
      <c r="AJ377" s="199"/>
      <c r="AK377" s="199"/>
      <c r="AL377" s="199"/>
      <c r="AM377" s="193" t="str">
        <f t="shared" si="99"/>
        <v/>
      </c>
      <c r="AN377" s="199"/>
      <c r="AO377" s="199"/>
      <c r="AP377" s="199"/>
      <c r="AQ377" s="199"/>
      <c r="AR377" s="199"/>
      <c r="AS377" s="199"/>
      <c r="AT377" s="193" t="str">
        <f t="shared" si="100"/>
        <v/>
      </c>
      <c r="AU377" s="199"/>
      <c r="AV377" s="199"/>
      <c r="AW377" s="199"/>
      <c r="AX377" s="199"/>
      <c r="AY377" s="199"/>
      <c r="AZ377" s="199"/>
      <c r="BA377" s="193" t="str">
        <f t="shared" si="101"/>
        <v/>
      </c>
      <c r="BB377" s="199"/>
      <c r="BC377" s="199"/>
      <c r="BD377" s="199"/>
      <c r="BE377" s="199"/>
      <c r="BF377" s="199"/>
      <c r="BG377" s="199"/>
      <c r="BH377" s="193" t="str">
        <f t="shared" si="102"/>
        <v/>
      </c>
      <c r="BI377" s="199"/>
      <c r="BJ377" s="199"/>
      <c r="BK377" s="199"/>
      <c r="BL377" s="199"/>
      <c r="BM377" s="199"/>
      <c r="BN377" s="199"/>
      <c r="BO377" s="193" t="str">
        <f t="shared" si="103"/>
        <v/>
      </c>
      <c r="BP377" s="199"/>
      <c r="BQ377" s="199"/>
      <c r="BR377" s="199"/>
      <c r="BS377" s="199"/>
      <c r="BT377" s="199"/>
      <c r="BU377" s="199"/>
      <c r="BV377" s="193" t="str">
        <f t="shared" si="104"/>
        <v/>
      </c>
      <c r="BW377" s="199"/>
      <c r="BX377" s="199"/>
      <c r="BY377" s="199"/>
      <c r="BZ377" s="199"/>
      <c r="CA377" s="199"/>
      <c r="CB377" s="199"/>
      <c r="CC377" s="193" t="str">
        <f t="shared" si="105"/>
        <v/>
      </c>
      <c r="CD377" s="199"/>
      <c r="CE377" s="199"/>
      <c r="CF377" s="199"/>
      <c r="CG377" s="199"/>
      <c r="CH377" s="199"/>
      <c r="CI377" s="199"/>
      <c r="CJ377" s="193" t="str">
        <f t="shared" si="106"/>
        <v/>
      </c>
      <c r="CK377" s="199"/>
      <c r="CL377" s="199"/>
      <c r="CM377" s="199"/>
      <c r="CN377" s="199"/>
      <c r="CO377" s="199"/>
      <c r="CP377" s="199"/>
      <c r="CQ377" s="193" t="str">
        <f t="shared" si="107"/>
        <v/>
      </c>
      <c r="CR377" s="199"/>
      <c r="CS377" s="199"/>
      <c r="CT377" s="199"/>
      <c r="CU377" s="199"/>
      <c r="CV377" s="199"/>
      <c r="CW377" s="199"/>
      <c r="CX377" s="193" t="str">
        <f t="shared" si="108"/>
        <v/>
      </c>
      <c r="CY377" s="199"/>
      <c r="CZ377" s="199"/>
      <c r="DA377" s="199"/>
      <c r="DB377" s="199"/>
      <c r="DC377" s="199"/>
      <c r="DD377" s="199"/>
      <c r="DE377" s="193" t="str">
        <f t="shared" si="109"/>
        <v/>
      </c>
      <c r="DF377" s="199"/>
      <c r="DG377" s="199"/>
      <c r="DH377" s="199"/>
      <c r="DI377" s="199"/>
      <c r="DJ377" s="199"/>
      <c r="DK377" s="199"/>
      <c r="DL377" s="193" t="str">
        <f t="shared" si="110"/>
        <v/>
      </c>
      <c r="DM377" s="199"/>
      <c r="DN377" s="199"/>
      <c r="DO377" s="199"/>
      <c r="DP377" s="199"/>
      <c r="DQ377" s="199"/>
      <c r="DR377" s="199"/>
      <c r="DS377" s="193" t="str">
        <f t="shared" si="111"/>
        <v/>
      </c>
      <c r="DT377" s="194" t="str">
        <f t="shared" si="112"/>
        <v/>
      </c>
      <c r="DU377" s="195" t="str">
        <f t="shared" si="113"/>
        <v/>
      </c>
      <c r="DV377" s="196" t="str">
        <f>IF(OR(C377="",E377=""),"",RANK(DT377,$DT$9:$DT$408)+COUNTIF(DT$9:DT377,DT377)-1)</f>
        <v/>
      </c>
      <c r="DW377" s="173"/>
    </row>
    <row r="378" spans="1:127" ht="20.100000000000001" customHeight="1">
      <c r="A378" s="173"/>
      <c r="B378" s="190" t="str">
        <f>BIODATA_SISWA!B379</f>
        <v/>
      </c>
      <c r="C378" s="191" t="str">
        <f>IF(BIODATA_SISWA!C379="","",BIODATA_SISWA!C379)</f>
        <v/>
      </c>
      <c r="D378" s="191" t="str">
        <f>IF(BIODATA_SISWA!L379="","",BIODATA_SISWA!L379)</f>
        <v/>
      </c>
      <c r="E378" s="199"/>
      <c r="F378" s="199"/>
      <c r="G378" s="199"/>
      <c r="H378" s="199"/>
      <c r="I378" s="199"/>
      <c r="J378" s="199"/>
      <c r="K378" s="193" t="str">
        <f t="shared" si="95"/>
        <v/>
      </c>
      <c r="L378" s="199"/>
      <c r="M378" s="199"/>
      <c r="N378" s="199"/>
      <c r="O378" s="199"/>
      <c r="P378" s="199"/>
      <c r="Q378" s="199"/>
      <c r="R378" s="193" t="str">
        <f t="shared" si="96"/>
        <v/>
      </c>
      <c r="S378" s="199"/>
      <c r="T378" s="199"/>
      <c r="U378" s="199"/>
      <c r="V378" s="199"/>
      <c r="W378" s="199"/>
      <c r="X378" s="199"/>
      <c r="Y378" s="193" t="str">
        <f t="shared" si="97"/>
        <v/>
      </c>
      <c r="Z378" s="199"/>
      <c r="AA378" s="199"/>
      <c r="AB378" s="199"/>
      <c r="AC378" s="199"/>
      <c r="AD378" s="199"/>
      <c r="AE378" s="199"/>
      <c r="AF378" s="193" t="str">
        <f t="shared" si="98"/>
        <v/>
      </c>
      <c r="AG378" s="199"/>
      <c r="AH378" s="199"/>
      <c r="AI378" s="199"/>
      <c r="AJ378" s="199"/>
      <c r="AK378" s="199"/>
      <c r="AL378" s="199"/>
      <c r="AM378" s="193" t="str">
        <f t="shared" si="99"/>
        <v/>
      </c>
      <c r="AN378" s="199"/>
      <c r="AO378" s="199"/>
      <c r="AP378" s="199"/>
      <c r="AQ378" s="199"/>
      <c r="AR378" s="199"/>
      <c r="AS378" s="199"/>
      <c r="AT378" s="193" t="str">
        <f t="shared" si="100"/>
        <v/>
      </c>
      <c r="AU378" s="199"/>
      <c r="AV378" s="199"/>
      <c r="AW378" s="199"/>
      <c r="AX378" s="199"/>
      <c r="AY378" s="199"/>
      <c r="AZ378" s="199"/>
      <c r="BA378" s="193" t="str">
        <f t="shared" si="101"/>
        <v/>
      </c>
      <c r="BB378" s="199"/>
      <c r="BC378" s="199"/>
      <c r="BD378" s="199"/>
      <c r="BE378" s="199"/>
      <c r="BF378" s="199"/>
      <c r="BG378" s="199"/>
      <c r="BH378" s="193" t="str">
        <f t="shared" si="102"/>
        <v/>
      </c>
      <c r="BI378" s="199"/>
      <c r="BJ378" s="199"/>
      <c r="BK378" s="199"/>
      <c r="BL378" s="199"/>
      <c r="BM378" s="199"/>
      <c r="BN378" s="199"/>
      <c r="BO378" s="193" t="str">
        <f t="shared" si="103"/>
        <v/>
      </c>
      <c r="BP378" s="199"/>
      <c r="BQ378" s="199"/>
      <c r="BR378" s="199"/>
      <c r="BS378" s="199"/>
      <c r="BT378" s="199"/>
      <c r="BU378" s="199"/>
      <c r="BV378" s="193" t="str">
        <f t="shared" si="104"/>
        <v/>
      </c>
      <c r="BW378" s="199"/>
      <c r="BX378" s="199"/>
      <c r="BY378" s="199"/>
      <c r="BZ378" s="199"/>
      <c r="CA378" s="199"/>
      <c r="CB378" s="199"/>
      <c r="CC378" s="193" t="str">
        <f t="shared" si="105"/>
        <v/>
      </c>
      <c r="CD378" s="199"/>
      <c r="CE378" s="199"/>
      <c r="CF378" s="199"/>
      <c r="CG378" s="199"/>
      <c r="CH378" s="199"/>
      <c r="CI378" s="199"/>
      <c r="CJ378" s="193" t="str">
        <f t="shared" si="106"/>
        <v/>
      </c>
      <c r="CK378" s="199"/>
      <c r="CL378" s="199"/>
      <c r="CM378" s="199"/>
      <c r="CN378" s="199"/>
      <c r="CO378" s="199"/>
      <c r="CP378" s="199"/>
      <c r="CQ378" s="193" t="str">
        <f t="shared" si="107"/>
        <v/>
      </c>
      <c r="CR378" s="199"/>
      <c r="CS378" s="199"/>
      <c r="CT378" s="199"/>
      <c r="CU378" s="199"/>
      <c r="CV378" s="199"/>
      <c r="CW378" s="199"/>
      <c r="CX378" s="193" t="str">
        <f t="shared" si="108"/>
        <v/>
      </c>
      <c r="CY378" s="199"/>
      <c r="CZ378" s="199"/>
      <c r="DA378" s="199"/>
      <c r="DB378" s="199"/>
      <c r="DC378" s="199"/>
      <c r="DD378" s="199"/>
      <c r="DE378" s="193" t="str">
        <f t="shared" si="109"/>
        <v/>
      </c>
      <c r="DF378" s="199"/>
      <c r="DG378" s="199"/>
      <c r="DH378" s="199"/>
      <c r="DI378" s="199"/>
      <c r="DJ378" s="199"/>
      <c r="DK378" s="199"/>
      <c r="DL378" s="193" t="str">
        <f t="shared" si="110"/>
        <v/>
      </c>
      <c r="DM378" s="199"/>
      <c r="DN378" s="199"/>
      <c r="DO378" s="199"/>
      <c r="DP378" s="199"/>
      <c r="DQ378" s="199"/>
      <c r="DR378" s="199"/>
      <c r="DS378" s="193" t="str">
        <f t="shared" si="111"/>
        <v/>
      </c>
      <c r="DT378" s="194" t="str">
        <f t="shared" si="112"/>
        <v/>
      </c>
      <c r="DU378" s="195" t="str">
        <f t="shared" si="113"/>
        <v/>
      </c>
      <c r="DV378" s="196" t="str">
        <f>IF(OR(C378="",E378=""),"",RANK(DT378,$DT$9:$DT$408)+COUNTIF(DT$9:DT378,DT378)-1)</f>
        <v/>
      </c>
      <c r="DW378" s="173"/>
    </row>
    <row r="379" spans="1:127" ht="20.100000000000001" customHeight="1">
      <c r="A379" s="173"/>
      <c r="B379" s="190" t="str">
        <f>BIODATA_SISWA!B380</f>
        <v/>
      </c>
      <c r="C379" s="191" t="str">
        <f>IF(BIODATA_SISWA!C380="","",BIODATA_SISWA!C380)</f>
        <v/>
      </c>
      <c r="D379" s="191" t="str">
        <f>IF(BIODATA_SISWA!L380="","",BIODATA_SISWA!L380)</f>
        <v/>
      </c>
      <c r="E379" s="199"/>
      <c r="F379" s="199"/>
      <c r="G379" s="199"/>
      <c r="H379" s="199"/>
      <c r="I379" s="199"/>
      <c r="J379" s="199"/>
      <c r="K379" s="193" t="str">
        <f t="shared" si="95"/>
        <v/>
      </c>
      <c r="L379" s="199"/>
      <c r="M379" s="199"/>
      <c r="N379" s="199"/>
      <c r="O379" s="199"/>
      <c r="P379" s="199"/>
      <c r="Q379" s="199"/>
      <c r="R379" s="193" t="str">
        <f t="shared" si="96"/>
        <v/>
      </c>
      <c r="S379" s="199"/>
      <c r="T379" s="199"/>
      <c r="U379" s="199"/>
      <c r="V379" s="199"/>
      <c r="W379" s="199"/>
      <c r="X379" s="199"/>
      <c r="Y379" s="193" t="str">
        <f t="shared" si="97"/>
        <v/>
      </c>
      <c r="Z379" s="199"/>
      <c r="AA379" s="199"/>
      <c r="AB379" s="199"/>
      <c r="AC379" s="199"/>
      <c r="AD379" s="199"/>
      <c r="AE379" s="199"/>
      <c r="AF379" s="193" t="str">
        <f t="shared" si="98"/>
        <v/>
      </c>
      <c r="AG379" s="199"/>
      <c r="AH379" s="199"/>
      <c r="AI379" s="199"/>
      <c r="AJ379" s="199"/>
      <c r="AK379" s="199"/>
      <c r="AL379" s="199"/>
      <c r="AM379" s="193" t="str">
        <f t="shared" si="99"/>
        <v/>
      </c>
      <c r="AN379" s="199"/>
      <c r="AO379" s="199"/>
      <c r="AP379" s="199"/>
      <c r="AQ379" s="199"/>
      <c r="AR379" s="199"/>
      <c r="AS379" s="199"/>
      <c r="AT379" s="193" t="str">
        <f t="shared" si="100"/>
        <v/>
      </c>
      <c r="AU379" s="199"/>
      <c r="AV379" s="199"/>
      <c r="AW379" s="199"/>
      <c r="AX379" s="199"/>
      <c r="AY379" s="199"/>
      <c r="AZ379" s="199"/>
      <c r="BA379" s="193" t="str">
        <f t="shared" si="101"/>
        <v/>
      </c>
      <c r="BB379" s="199"/>
      <c r="BC379" s="199"/>
      <c r="BD379" s="199"/>
      <c r="BE379" s="199"/>
      <c r="BF379" s="199"/>
      <c r="BG379" s="199"/>
      <c r="BH379" s="193" t="str">
        <f t="shared" si="102"/>
        <v/>
      </c>
      <c r="BI379" s="199"/>
      <c r="BJ379" s="199"/>
      <c r="BK379" s="199"/>
      <c r="BL379" s="199"/>
      <c r="BM379" s="199"/>
      <c r="BN379" s="199"/>
      <c r="BO379" s="193" t="str">
        <f t="shared" si="103"/>
        <v/>
      </c>
      <c r="BP379" s="199"/>
      <c r="BQ379" s="199"/>
      <c r="BR379" s="199"/>
      <c r="BS379" s="199"/>
      <c r="BT379" s="199"/>
      <c r="BU379" s="199"/>
      <c r="BV379" s="193" t="str">
        <f t="shared" si="104"/>
        <v/>
      </c>
      <c r="BW379" s="199"/>
      <c r="BX379" s="199"/>
      <c r="BY379" s="199"/>
      <c r="BZ379" s="199"/>
      <c r="CA379" s="199"/>
      <c r="CB379" s="199"/>
      <c r="CC379" s="193" t="str">
        <f t="shared" si="105"/>
        <v/>
      </c>
      <c r="CD379" s="199"/>
      <c r="CE379" s="199"/>
      <c r="CF379" s="199"/>
      <c r="CG379" s="199"/>
      <c r="CH379" s="199"/>
      <c r="CI379" s="199"/>
      <c r="CJ379" s="193" t="str">
        <f t="shared" si="106"/>
        <v/>
      </c>
      <c r="CK379" s="199"/>
      <c r="CL379" s="199"/>
      <c r="CM379" s="199"/>
      <c r="CN379" s="199"/>
      <c r="CO379" s="199"/>
      <c r="CP379" s="199"/>
      <c r="CQ379" s="193" t="str">
        <f t="shared" si="107"/>
        <v/>
      </c>
      <c r="CR379" s="199"/>
      <c r="CS379" s="199"/>
      <c r="CT379" s="199"/>
      <c r="CU379" s="199"/>
      <c r="CV379" s="199"/>
      <c r="CW379" s="199"/>
      <c r="CX379" s="193" t="str">
        <f t="shared" si="108"/>
        <v/>
      </c>
      <c r="CY379" s="199"/>
      <c r="CZ379" s="199"/>
      <c r="DA379" s="199"/>
      <c r="DB379" s="199"/>
      <c r="DC379" s="199"/>
      <c r="DD379" s="199"/>
      <c r="DE379" s="193" t="str">
        <f t="shared" si="109"/>
        <v/>
      </c>
      <c r="DF379" s="199"/>
      <c r="DG379" s="199"/>
      <c r="DH379" s="199"/>
      <c r="DI379" s="199"/>
      <c r="DJ379" s="199"/>
      <c r="DK379" s="199"/>
      <c r="DL379" s="193" t="str">
        <f t="shared" si="110"/>
        <v/>
      </c>
      <c r="DM379" s="199"/>
      <c r="DN379" s="199"/>
      <c r="DO379" s="199"/>
      <c r="DP379" s="199"/>
      <c r="DQ379" s="199"/>
      <c r="DR379" s="199"/>
      <c r="DS379" s="193" t="str">
        <f t="shared" si="111"/>
        <v/>
      </c>
      <c r="DT379" s="194" t="str">
        <f t="shared" si="112"/>
        <v/>
      </c>
      <c r="DU379" s="195" t="str">
        <f t="shared" si="113"/>
        <v/>
      </c>
      <c r="DV379" s="196" t="str">
        <f>IF(OR(C379="",E379=""),"",RANK(DT379,$DT$9:$DT$408)+COUNTIF(DT$9:DT379,DT379)-1)</f>
        <v/>
      </c>
      <c r="DW379" s="173"/>
    </row>
    <row r="380" spans="1:127" ht="20.100000000000001" customHeight="1">
      <c r="A380" s="173"/>
      <c r="B380" s="190" t="str">
        <f>BIODATA_SISWA!B381</f>
        <v/>
      </c>
      <c r="C380" s="191" t="str">
        <f>IF(BIODATA_SISWA!C381="","",BIODATA_SISWA!C381)</f>
        <v/>
      </c>
      <c r="D380" s="191" t="str">
        <f>IF(BIODATA_SISWA!L381="","",BIODATA_SISWA!L381)</f>
        <v/>
      </c>
      <c r="E380" s="199"/>
      <c r="F380" s="199"/>
      <c r="G380" s="199"/>
      <c r="H380" s="199"/>
      <c r="I380" s="199"/>
      <c r="J380" s="199"/>
      <c r="K380" s="193" t="str">
        <f t="shared" si="95"/>
        <v/>
      </c>
      <c r="L380" s="199"/>
      <c r="M380" s="199"/>
      <c r="N380" s="199"/>
      <c r="O380" s="199"/>
      <c r="P380" s="199"/>
      <c r="Q380" s="199"/>
      <c r="R380" s="193" t="str">
        <f t="shared" si="96"/>
        <v/>
      </c>
      <c r="S380" s="199"/>
      <c r="T380" s="199"/>
      <c r="U380" s="199"/>
      <c r="V380" s="199"/>
      <c r="W380" s="199"/>
      <c r="X380" s="199"/>
      <c r="Y380" s="193" t="str">
        <f t="shared" si="97"/>
        <v/>
      </c>
      <c r="Z380" s="199"/>
      <c r="AA380" s="199"/>
      <c r="AB380" s="199"/>
      <c r="AC380" s="199"/>
      <c r="AD380" s="199"/>
      <c r="AE380" s="199"/>
      <c r="AF380" s="193" t="str">
        <f t="shared" si="98"/>
        <v/>
      </c>
      <c r="AG380" s="199"/>
      <c r="AH380" s="199"/>
      <c r="AI380" s="199"/>
      <c r="AJ380" s="199"/>
      <c r="AK380" s="199"/>
      <c r="AL380" s="199"/>
      <c r="AM380" s="193" t="str">
        <f t="shared" si="99"/>
        <v/>
      </c>
      <c r="AN380" s="199"/>
      <c r="AO380" s="199"/>
      <c r="AP380" s="199"/>
      <c r="AQ380" s="199"/>
      <c r="AR380" s="199"/>
      <c r="AS380" s="199"/>
      <c r="AT380" s="193" t="str">
        <f t="shared" si="100"/>
        <v/>
      </c>
      <c r="AU380" s="199"/>
      <c r="AV380" s="199"/>
      <c r="AW380" s="199"/>
      <c r="AX380" s="199"/>
      <c r="AY380" s="199"/>
      <c r="AZ380" s="199"/>
      <c r="BA380" s="193" t="str">
        <f t="shared" si="101"/>
        <v/>
      </c>
      <c r="BB380" s="199"/>
      <c r="BC380" s="199"/>
      <c r="BD380" s="199"/>
      <c r="BE380" s="199"/>
      <c r="BF380" s="199"/>
      <c r="BG380" s="199"/>
      <c r="BH380" s="193" t="str">
        <f t="shared" si="102"/>
        <v/>
      </c>
      <c r="BI380" s="199"/>
      <c r="BJ380" s="199"/>
      <c r="BK380" s="199"/>
      <c r="BL380" s="199"/>
      <c r="BM380" s="199"/>
      <c r="BN380" s="199"/>
      <c r="BO380" s="193" t="str">
        <f t="shared" si="103"/>
        <v/>
      </c>
      <c r="BP380" s="199"/>
      <c r="BQ380" s="199"/>
      <c r="BR380" s="199"/>
      <c r="BS380" s="199"/>
      <c r="BT380" s="199"/>
      <c r="BU380" s="199"/>
      <c r="BV380" s="193" t="str">
        <f t="shared" si="104"/>
        <v/>
      </c>
      <c r="BW380" s="199"/>
      <c r="BX380" s="199"/>
      <c r="BY380" s="199"/>
      <c r="BZ380" s="199"/>
      <c r="CA380" s="199"/>
      <c r="CB380" s="199"/>
      <c r="CC380" s="193" t="str">
        <f t="shared" si="105"/>
        <v/>
      </c>
      <c r="CD380" s="199"/>
      <c r="CE380" s="199"/>
      <c r="CF380" s="199"/>
      <c r="CG380" s="199"/>
      <c r="CH380" s="199"/>
      <c r="CI380" s="199"/>
      <c r="CJ380" s="193" t="str">
        <f t="shared" si="106"/>
        <v/>
      </c>
      <c r="CK380" s="199"/>
      <c r="CL380" s="199"/>
      <c r="CM380" s="199"/>
      <c r="CN380" s="199"/>
      <c r="CO380" s="199"/>
      <c r="CP380" s="199"/>
      <c r="CQ380" s="193" t="str">
        <f t="shared" si="107"/>
        <v/>
      </c>
      <c r="CR380" s="199"/>
      <c r="CS380" s="199"/>
      <c r="CT380" s="199"/>
      <c r="CU380" s="199"/>
      <c r="CV380" s="199"/>
      <c r="CW380" s="199"/>
      <c r="CX380" s="193" t="str">
        <f t="shared" si="108"/>
        <v/>
      </c>
      <c r="CY380" s="199"/>
      <c r="CZ380" s="199"/>
      <c r="DA380" s="199"/>
      <c r="DB380" s="199"/>
      <c r="DC380" s="199"/>
      <c r="DD380" s="199"/>
      <c r="DE380" s="193" t="str">
        <f t="shared" si="109"/>
        <v/>
      </c>
      <c r="DF380" s="199"/>
      <c r="DG380" s="199"/>
      <c r="DH380" s="199"/>
      <c r="DI380" s="199"/>
      <c r="DJ380" s="199"/>
      <c r="DK380" s="199"/>
      <c r="DL380" s="193" t="str">
        <f t="shared" si="110"/>
        <v/>
      </c>
      <c r="DM380" s="199"/>
      <c r="DN380" s="199"/>
      <c r="DO380" s="199"/>
      <c r="DP380" s="199"/>
      <c r="DQ380" s="199"/>
      <c r="DR380" s="199"/>
      <c r="DS380" s="193" t="str">
        <f t="shared" si="111"/>
        <v/>
      </c>
      <c r="DT380" s="194" t="str">
        <f t="shared" si="112"/>
        <v/>
      </c>
      <c r="DU380" s="195" t="str">
        <f t="shared" si="113"/>
        <v/>
      </c>
      <c r="DV380" s="196" t="str">
        <f>IF(OR(C380="",E380=""),"",RANK(DT380,$DT$9:$DT$408)+COUNTIF(DT$9:DT380,DT380)-1)</f>
        <v/>
      </c>
      <c r="DW380" s="173"/>
    </row>
    <row r="381" spans="1:127" ht="20.100000000000001" customHeight="1">
      <c r="A381" s="173"/>
      <c r="B381" s="190" t="str">
        <f>BIODATA_SISWA!B382</f>
        <v/>
      </c>
      <c r="C381" s="191" t="str">
        <f>IF(BIODATA_SISWA!C382="","",BIODATA_SISWA!C382)</f>
        <v/>
      </c>
      <c r="D381" s="191" t="str">
        <f>IF(BIODATA_SISWA!L382="","",BIODATA_SISWA!L382)</f>
        <v/>
      </c>
      <c r="E381" s="199"/>
      <c r="F381" s="199"/>
      <c r="G381" s="199"/>
      <c r="H381" s="199"/>
      <c r="I381" s="199"/>
      <c r="J381" s="199"/>
      <c r="K381" s="193" t="str">
        <f t="shared" si="95"/>
        <v/>
      </c>
      <c r="L381" s="199"/>
      <c r="M381" s="199"/>
      <c r="N381" s="199"/>
      <c r="O381" s="199"/>
      <c r="P381" s="199"/>
      <c r="Q381" s="199"/>
      <c r="R381" s="193" t="str">
        <f t="shared" si="96"/>
        <v/>
      </c>
      <c r="S381" s="199"/>
      <c r="T381" s="199"/>
      <c r="U381" s="199"/>
      <c r="V381" s="199"/>
      <c r="W381" s="199"/>
      <c r="X381" s="199"/>
      <c r="Y381" s="193" t="str">
        <f t="shared" si="97"/>
        <v/>
      </c>
      <c r="Z381" s="199"/>
      <c r="AA381" s="199"/>
      <c r="AB381" s="199"/>
      <c r="AC381" s="199"/>
      <c r="AD381" s="199"/>
      <c r="AE381" s="199"/>
      <c r="AF381" s="193" t="str">
        <f t="shared" si="98"/>
        <v/>
      </c>
      <c r="AG381" s="199"/>
      <c r="AH381" s="199"/>
      <c r="AI381" s="199"/>
      <c r="AJ381" s="199"/>
      <c r="AK381" s="199"/>
      <c r="AL381" s="199"/>
      <c r="AM381" s="193" t="str">
        <f t="shared" si="99"/>
        <v/>
      </c>
      <c r="AN381" s="199"/>
      <c r="AO381" s="199"/>
      <c r="AP381" s="199"/>
      <c r="AQ381" s="199"/>
      <c r="AR381" s="199"/>
      <c r="AS381" s="199"/>
      <c r="AT381" s="193" t="str">
        <f t="shared" si="100"/>
        <v/>
      </c>
      <c r="AU381" s="199"/>
      <c r="AV381" s="199"/>
      <c r="AW381" s="199"/>
      <c r="AX381" s="199"/>
      <c r="AY381" s="199"/>
      <c r="AZ381" s="199"/>
      <c r="BA381" s="193" t="str">
        <f t="shared" si="101"/>
        <v/>
      </c>
      <c r="BB381" s="199"/>
      <c r="BC381" s="199"/>
      <c r="BD381" s="199"/>
      <c r="BE381" s="199"/>
      <c r="BF381" s="199"/>
      <c r="BG381" s="199"/>
      <c r="BH381" s="193" t="str">
        <f t="shared" si="102"/>
        <v/>
      </c>
      <c r="BI381" s="199"/>
      <c r="BJ381" s="199"/>
      <c r="BK381" s="199"/>
      <c r="BL381" s="199"/>
      <c r="BM381" s="199"/>
      <c r="BN381" s="199"/>
      <c r="BO381" s="193" t="str">
        <f t="shared" si="103"/>
        <v/>
      </c>
      <c r="BP381" s="199"/>
      <c r="BQ381" s="199"/>
      <c r="BR381" s="199"/>
      <c r="BS381" s="199"/>
      <c r="BT381" s="199"/>
      <c r="BU381" s="199"/>
      <c r="BV381" s="193" t="str">
        <f t="shared" si="104"/>
        <v/>
      </c>
      <c r="BW381" s="199"/>
      <c r="BX381" s="199"/>
      <c r="BY381" s="199"/>
      <c r="BZ381" s="199"/>
      <c r="CA381" s="199"/>
      <c r="CB381" s="199"/>
      <c r="CC381" s="193" t="str">
        <f t="shared" si="105"/>
        <v/>
      </c>
      <c r="CD381" s="199"/>
      <c r="CE381" s="199"/>
      <c r="CF381" s="199"/>
      <c r="CG381" s="199"/>
      <c r="CH381" s="199"/>
      <c r="CI381" s="199"/>
      <c r="CJ381" s="193" t="str">
        <f t="shared" si="106"/>
        <v/>
      </c>
      <c r="CK381" s="199"/>
      <c r="CL381" s="199"/>
      <c r="CM381" s="199"/>
      <c r="CN381" s="199"/>
      <c r="CO381" s="199"/>
      <c r="CP381" s="199"/>
      <c r="CQ381" s="193" t="str">
        <f t="shared" si="107"/>
        <v/>
      </c>
      <c r="CR381" s="199"/>
      <c r="CS381" s="199"/>
      <c r="CT381" s="199"/>
      <c r="CU381" s="199"/>
      <c r="CV381" s="199"/>
      <c r="CW381" s="199"/>
      <c r="CX381" s="193" t="str">
        <f t="shared" si="108"/>
        <v/>
      </c>
      <c r="CY381" s="199"/>
      <c r="CZ381" s="199"/>
      <c r="DA381" s="199"/>
      <c r="DB381" s="199"/>
      <c r="DC381" s="199"/>
      <c r="DD381" s="199"/>
      <c r="DE381" s="193" t="str">
        <f t="shared" si="109"/>
        <v/>
      </c>
      <c r="DF381" s="199"/>
      <c r="DG381" s="199"/>
      <c r="DH381" s="199"/>
      <c r="DI381" s="199"/>
      <c r="DJ381" s="199"/>
      <c r="DK381" s="199"/>
      <c r="DL381" s="193" t="str">
        <f t="shared" si="110"/>
        <v/>
      </c>
      <c r="DM381" s="199"/>
      <c r="DN381" s="199"/>
      <c r="DO381" s="199"/>
      <c r="DP381" s="199"/>
      <c r="DQ381" s="199"/>
      <c r="DR381" s="199"/>
      <c r="DS381" s="193" t="str">
        <f t="shared" si="111"/>
        <v/>
      </c>
      <c r="DT381" s="194" t="str">
        <f t="shared" si="112"/>
        <v/>
      </c>
      <c r="DU381" s="195" t="str">
        <f t="shared" si="113"/>
        <v/>
      </c>
      <c r="DV381" s="196" t="str">
        <f>IF(OR(C381="",E381=""),"",RANK(DT381,$DT$9:$DT$408)+COUNTIF(DT$9:DT381,DT381)-1)</f>
        <v/>
      </c>
      <c r="DW381" s="173"/>
    </row>
    <row r="382" spans="1:127" ht="20.100000000000001" customHeight="1">
      <c r="A382" s="173"/>
      <c r="B382" s="190" t="str">
        <f>BIODATA_SISWA!B383</f>
        <v/>
      </c>
      <c r="C382" s="191" t="str">
        <f>IF(BIODATA_SISWA!C383="","",BIODATA_SISWA!C383)</f>
        <v/>
      </c>
      <c r="D382" s="191" t="str">
        <f>IF(BIODATA_SISWA!L383="","",BIODATA_SISWA!L383)</f>
        <v/>
      </c>
      <c r="E382" s="199"/>
      <c r="F382" s="199"/>
      <c r="G382" s="199"/>
      <c r="H382" s="199"/>
      <c r="I382" s="199"/>
      <c r="J382" s="199"/>
      <c r="K382" s="193" t="str">
        <f t="shared" si="95"/>
        <v/>
      </c>
      <c r="L382" s="199"/>
      <c r="M382" s="199"/>
      <c r="N382" s="199"/>
      <c r="O382" s="199"/>
      <c r="P382" s="199"/>
      <c r="Q382" s="199"/>
      <c r="R382" s="193" t="str">
        <f t="shared" si="96"/>
        <v/>
      </c>
      <c r="S382" s="199"/>
      <c r="T382" s="199"/>
      <c r="U382" s="199"/>
      <c r="V382" s="199"/>
      <c r="W382" s="199"/>
      <c r="X382" s="199"/>
      <c r="Y382" s="193" t="str">
        <f t="shared" si="97"/>
        <v/>
      </c>
      <c r="Z382" s="199"/>
      <c r="AA382" s="199"/>
      <c r="AB382" s="199"/>
      <c r="AC382" s="199"/>
      <c r="AD382" s="199"/>
      <c r="AE382" s="199"/>
      <c r="AF382" s="193" t="str">
        <f t="shared" si="98"/>
        <v/>
      </c>
      <c r="AG382" s="199"/>
      <c r="AH382" s="199"/>
      <c r="AI382" s="199"/>
      <c r="AJ382" s="199"/>
      <c r="AK382" s="199"/>
      <c r="AL382" s="199"/>
      <c r="AM382" s="193" t="str">
        <f t="shared" si="99"/>
        <v/>
      </c>
      <c r="AN382" s="199"/>
      <c r="AO382" s="199"/>
      <c r="AP382" s="199"/>
      <c r="AQ382" s="199"/>
      <c r="AR382" s="199"/>
      <c r="AS382" s="199"/>
      <c r="AT382" s="193" t="str">
        <f t="shared" si="100"/>
        <v/>
      </c>
      <c r="AU382" s="199"/>
      <c r="AV382" s="199"/>
      <c r="AW382" s="199"/>
      <c r="AX382" s="199"/>
      <c r="AY382" s="199"/>
      <c r="AZ382" s="199"/>
      <c r="BA382" s="193" t="str">
        <f t="shared" si="101"/>
        <v/>
      </c>
      <c r="BB382" s="199"/>
      <c r="BC382" s="199"/>
      <c r="BD382" s="199"/>
      <c r="BE382" s="199"/>
      <c r="BF382" s="199"/>
      <c r="BG382" s="199"/>
      <c r="BH382" s="193" t="str">
        <f t="shared" si="102"/>
        <v/>
      </c>
      <c r="BI382" s="199"/>
      <c r="BJ382" s="199"/>
      <c r="BK382" s="199"/>
      <c r="BL382" s="199"/>
      <c r="BM382" s="199"/>
      <c r="BN382" s="199"/>
      <c r="BO382" s="193" t="str">
        <f t="shared" si="103"/>
        <v/>
      </c>
      <c r="BP382" s="199"/>
      <c r="BQ382" s="199"/>
      <c r="BR382" s="199"/>
      <c r="BS382" s="199"/>
      <c r="BT382" s="199"/>
      <c r="BU382" s="199"/>
      <c r="BV382" s="193" t="str">
        <f t="shared" si="104"/>
        <v/>
      </c>
      <c r="BW382" s="199"/>
      <c r="BX382" s="199"/>
      <c r="BY382" s="199"/>
      <c r="BZ382" s="199"/>
      <c r="CA382" s="199"/>
      <c r="CB382" s="199"/>
      <c r="CC382" s="193" t="str">
        <f t="shared" si="105"/>
        <v/>
      </c>
      <c r="CD382" s="199"/>
      <c r="CE382" s="199"/>
      <c r="CF382" s="199"/>
      <c r="CG382" s="199"/>
      <c r="CH382" s="199"/>
      <c r="CI382" s="199"/>
      <c r="CJ382" s="193" t="str">
        <f t="shared" si="106"/>
        <v/>
      </c>
      <c r="CK382" s="199"/>
      <c r="CL382" s="199"/>
      <c r="CM382" s="199"/>
      <c r="CN382" s="199"/>
      <c r="CO382" s="199"/>
      <c r="CP382" s="199"/>
      <c r="CQ382" s="193" t="str">
        <f t="shared" si="107"/>
        <v/>
      </c>
      <c r="CR382" s="199"/>
      <c r="CS382" s="199"/>
      <c r="CT382" s="199"/>
      <c r="CU382" s="199"/>
      <c r="CV382" s="199"/>
      <c r="CW382" s="199"/>
      <c r="CX382" s="193" t="str">
        <f t="shared" si="108"/>
        <v/>
      </c>
      <c r="CY382" s="199"/>
      <c r="CZ382" s="199"/>
      <c r="DA382" s="199"/>
      <c r="DB382" s="199"/>
      <c r="DC382" s="199"/>
      <c r="DD382" s="199"/>
      <c r="DE382" s="193" t="str">
        <f t="shared" si="109"/>
        <v/>
      </c>
      <c r="DF382" s="199"/>
      <c r="DG382" s="199"/>
      <c r="DH382" s="199"/>
      <c r="DI382" s="199"/>
      <c r="DJ382" s="199"/>
      <c r="DK382" s="199"/>
      <c r="DL382" s="193" t="str">
        <f t="shared" si="110"/>
        <v/>
      </c>
      <c r="DM382" s="199"/>
      <c r="DN382" s="199"/>
      <c r="DO382" s="199"/>
      <c r="DP382" s="199"/>
      <c r="DQ382" s="199"/>
      <c r="DR382" s="199"/>
      <c r="DS382" s="193" t="str">
        <f t="shared" si="111"/>
        <v/>
      </c>
      <c r="DT382" s="194" t="str">
        <f t="shared" si="112"/>
        <v/>
      </c>
      <c r="DU382" s="195" t="str">
        <f t="shared" si="113"/>
        <v/>
      </c>
      <c r="DV382" s="196" t="str">
        <f>IF(OR(C382="",E382=""),"",RANK(DT382,$DT$9:$DT$408)+COUNTIF(DT$9:DT382,DT382)-1)</f>
        <v/>
      </c>
      <c r="DW382" s="173"/>
    </row>
    <row r="383" spans="1:127" ht="20.100000000000001" customHeight="1">
      <c r="A383" s="173"/>
      <c r="B383" s="190" t="str">
        <f>BIODATA_SISWA!B384</f>
        <v/>
      </c>
      <c r="C383" s="191" t="str">
        <f>IF(BIODATA_SISWA!C384="","",BIODATA_SISWA!C384)</f>
        <v/>
      </c>
      <c r="D383" s="191" t="str">
        <f>IF(BIODATA_SISWA!L384="","",BIODATA_SISWA!L384)</f>
        <v/>
      </c>
      <c r="E383" s="199"/>
      <c r="F383" s="199"/>
      <c r="G383" s="199"/>
      <c r="H383" s="199"/>
      <c r="I383" s="199"/>
      <c r="J383" s="199"/>
      <c r="K383" s="193" t="str">
        <f t="shared" si="95"/>
        <v/>
      </c>
      <c r="L383" s="199"/>
      <c r="M383" s="199"/>
      <c r="N383" s="199"/>
      <c r="O383" s="199"/>
      <c r="P383" s="199"/>
      <c r="Q383" s="199"/>
      <c r="R383" s="193" t="str">
        <f t="shared" si="96"/>
        <v/>
      </c>
      <c r="S383" s="199"/>
      <c r="T383" s="199"/>
      <c r="U383" s="199"/>
      <c r="V383" s="199"/>
      <c r="W383" s="199"/>
      <c r="X383" s="199"/>
      <c r="Y383" s="193" t="str">
        <f t="shared" si="97"/>
        <v/>
      </c>
      <c r="Z383" s="199"/>
      <c r="AA383" s="199"/>
      <c r="AB383" s="199"/>
      <c r="AC383" s="199"/>
      <c r="AD383" s="199"/>
      <c r="AE383" s="199"/>
      <c r="AF383" s="193" t="str">
        <f t="shared" si="98"/>
        <v/>
      </c>
      <c r="AG383" s="199"/>
      <c r="AH383" s="199"/>
      <c r="AI383" s="199"/>
      <c r="AJ383" s="199"/>
      <c r="AK383" s="199"/>
      <c r="AL383" s="199"/>
      <c r="AM383" s="193" t="str">
        <f t="shared" si="99"/>
        <v/>
      </c>
      <c r="AN383" s="199"/>
      <c r="AO383" s="199"/>
      <c r="AP383" s="199"/>
      <c r="AQ383" s="199"/>
      <c r="AR383" s="199"/>
      <c r="AS383" s="199"/>
      <c r="AT383" s="193" t="str">
        <f t="shared" si="100"/>
        <v/>
      </c>
      <c r="AU383" s="199"/>
      <c r="AV383" s="199"/>
      <c r="AW383" s="199"/>
      <c r="AX383" s="199"/>
      <c r="AY383" s="199"/>
      <c r="AZ383" s="199"/>
      <c r="BA383" s="193" t="str">
        <f t="shared" si="101"/>
        <v/>
      </c>
      <c r="BB383" s="199"/>
      <c r="BC383" s="199"/>
      <c r="BD383" s="199"/>
      <c r="BE383" s="199"/>
      <c r="BF383" s="199"/>
      <c r="BG383" s="199"/>
      <c r="BH383" s="193" t="str">
        <f t="shared" si="102"/>
        <v/>
      </c>
      <c r="BI383" s="199"/>
      <c r="BJ383" s="199"/>
      <c r="BK383" s="199"/>
      <c r="BL383" s="199"/>
      <c r="BM383" s="199"/>
      <c r="BN383" s="199"/>
      <c r="BO383" s="193" t="str">
        <f t="shared" si="103"/>
        <v/>
      </c>
      <c r="BP383" s="199"/>
      <c r="BQ383" s="199"/>
      <c r="BR383" s="199"/>
      <c r="BS383" s="199"/>
      <c r="BT383" s="199"/>
      <c r="BU383" s="199"/>
      <c r="BV383" s="193" t="str">
        <f t="shared" si="104"/>
        <v/>
      </c>
      <c r="BW383" s="199"/>
      <c r="BX383" s="199"/>
      <c r="BY383" s="199"/>
      <c r="BZ383" s="199"/>
      <c r="CA383" s="199"/>
      <c r="CB383" s="199"/>
      <c r="CC383" s="193" t="str">
        <f t="shared" si="105"/>
        <v/>
      </c>
      <c r="CD383" s="199"/>
      <c r="CE383" s="199"/>
      <c r="CF383" s="199"/>
      <c r="CG383" s="199"/>
      <c r="CH383" s="199"/>
      <c r="CI383" s="199"/>
      <c r="CJ383" s="193" t="str">
        <f t="shared" si="106"/>
        <v/>
      </c>
      <c r="CK383" s="199"/>
      <c r="CL383" s="199"/>
      <c r="CM383" s="199"/>
      <c r="CN383" s="199"/>
      <c r="CO383" s="199"/>
      <c r="CP383" s="199"/>
      <c r="CQ383" s="193" t="str">
        <f t="shared" si="107"/>
        <v/>
      </c>
      <c r="CR383" s="199"/>
      <c r="CS383" s="199"/>
      <c r="CT383" s="199"/>
      <c r="CU383" s="199"/>
      <c r="CV383" s="199"/>
      <c r="CW383" s="199"/>
      <c r="CX383" s="193" t="str">
        <f t="shared" si="108"/>
        <v/>
      </c>
      <c r="CY383" s="199"/>
      <c r="CZ383" s="199"/>
      <c r="DA383" s="199"/>
      <c r="DB383" s="199"/>
      <c r="DC383" s="199"/>
      <c r="DD383" s="199"/>
      <c r="DE383" s="193" t="str">
        <f t="shared" si="109"/>
        <v/>
      </c>
      <c r="DF383" s="199"/>
      <c r="DG383" s="199"/>
      <c r="DH383" s="199"/>
      <c r="DI383" s="199"/>
      <c r="DJ383" s="199"/>
      <c r="DK383" s="199"/>
      <c r="DL383" s="193" t="str">
        <f t="shared" si="110"/>
        <v/>
      </c>
      <c r="DM383" s="199"/>
      <c r="DN383" s="199"/>
      <c r="DO383" s="199"/>
      <c r="DP383" s="199"/>
      <c r="DQ383" s="199"/>
      <c r="DR383" s="199"/>
      <c r="DS383" s="193" t="str">
        <f t="shared" si="111"/>
        <v/>
      </c>
      <c r="DT383" s="194" t="str">
        <f t="shared" si="112"/>
        <v/>
      </c>
      <c r="DU383" s="195" t="str">
        <f t="shared" si="113"/>
        <v/>
      </c>
      <c r="DV383" s="196" t="str">
        <f>IF(OR(C383="",E383=""),"",RANK(DT383,$DT$9:$DT$408)+COUNTIF(DT$9:DT383,DT383)-1)</f>
        <v/>
      </c>
      <c r="DW383" s="173"/>
    </row>
    <row r="384" spans="1:127" ht="20.100000000000001" customHeight="1">
      <c r="A384" s="173"/>
      <c r="B384" s="190" t="str">
        <f>BIODATA_SISWA!B385</f>
        <v/>
      </c>
      <c r="C384" s="191" t="str">
        <f>IF(BIODATA_SISWA!C385="","",BIODATA_SISWA!C385)</f>
        <v/>
      </c>
      <c r="D384" s="191" t="str">
        <f>IF(BIODATA_SISWA!L385="","",BIODATA_SISWA!L385)</f>
        <v/>
      </c>
      <c r="E384" s="199"/>
      <c r="F384" s="199"/>
      <c r="G384" s="199"/>
      <c r="H384" s="199"/>
      <c r="I384" s="199"/>
      <c r="J384" s="199"/>
      <c r="K384" s="193" t="str">
        <f t="shared" si="95"/>
        <v/>
      </c>
      <c r="L384" s="199"/>
      <c r="M384" s="199"/>
      <c r="N384" s="199"/>
      <c r="O384" s="199"/>
      <c r="P384" s="199"/>
      <c r="Q384" s="199"/>
      <c r="R384" s="193" t="str">
        <f t="shared" si="96"/>
        <v/>
      </c>
      <c r="S384" s="199"/>
      <c r="T384" s="199"/>
      <c r="U384" s="199"/>
      <c r="V384" s="199"/>
      <c r="W384" s="199"/>
      <c r="X384" s="199"/>
      <c r="Y384" s="193" t="str">
        <f t="shared" si="97"/>
        <v/>
      </c>
      <c r="Z384" s="199"/>
      <c r="AA384" s="199"/>
      <c r="AB384" s="199"/>
      <c r="AC384" s="199"/>
      <c r="AD384" s="199"/>
      <c r="AE384" s="199"/>
      <c r="AF384" s="193" t="str">
        <f t="shared" si="98"/>
        <v/>
      </c>
      <c r="AG384" s="199"/>
      <c r="AH384" s="199"/>
      <c r="AI384" s="199"/>
      <c r="AJ384" s="199"/>
      <c r="AK384" s="199"/>
      <c r="AL384" s="199"/>
      <c r="AM384" s="193" t="str">
        <f t="shared" si="99"/>
        <v/>
      </c>
      <c r="AN384" s="199"/>
      <c r="AO384" s="199"/>
      <c r="AP384" s="199"/>
      <c r="AQ384" s="199"/>
      <c r="AR384" s="199"/>
      <c r="AS384" s="199"/>
      <c r="AT384" s="193" t="str">
        <f t="shared" si="100"/>
        <v/>
      </c>
      <c r="AU384" s="199"/>
      <c r="AV384" s="199"/>
      <c r="AW384" s="199"/>
      <c r="AX384" s="199"/>
      <c r="AY384" s="199"/>
      <c r="AZ384" s="199"/>
      <c r="BA384" s="193" t="str">
        <f t="shared" si="101"/>
        <v/>
      </c>
      <c r="BB384" s="199"/>
      <c r="BC384" s="199"/>
      <c r="BD384" s="199"/>
      <c r="BE384" s="199"/>
      <c r="BF384" s="199"/>
      <c r="BG384" s="199"/>
      <c r="BH384" s="193" t="str">
        <f t="shared" si="102"/>
        <v/>
      </c>
      <c r="BI384" s="199"/>
      <c r="BJ384" s="199"/>
      <c r="BK384" s="199"/>
      <c r="BL384" s="199"/>
      <c r="BM384" s="199"/>
      <c r="BN384" s="199"/>
      <c r="BO384" s="193" t="str">
        <f t="shared" si="103"/>
        <v/>
      </c>
      <c r="BP384" s="199"/>
      <c r="BQ384" s="199"/>
      <c r="BR384" s="199"/>
      <c r="BS384" s="199"/>
      <c r="BT384" s="199"/>
      <c r="BU384" s="199"/>
      <c r="BV384" s="193" t="str">
        <f t="shared" si="104"/>
        <v/>
      </c>
      <c r="BW384" s="199"/>
      <c r="BX384" s="199"/>
      <c r="BY384" s="199"/>
      <c r="BZ384" s="199"/>
      <c r="CA384" s="199"/>
      <c r="CB384" s="199"/>
      <c r="CC384" s="193" t="str">
        <f t="shared" si="105"/>
        <v/>
      </c>
      <c r="CD384" s="199"/>
      <c r="CE384" s="199"/>
      <c r="CF384" s="199"/>
      <c r="CG384" s="199"/>
      <c r="CH384" s="199"/>
      <c r="CI384" s="199"/>
      <c r="CJ384" s="193" t="str">
        <f t="shared" si="106"/>
        <v/>
      </c>
      <c r="CK384" s="199"/>
      <c r="CL384" s="199"/>
      <c r="CM384" s="199"/>
      <c r="CN384" s="199"/>
      <c r="CO384" s="199"/>
      <c r="CP384" s="199"/>
      <c r="CQ384" s="193" t="str">
        <f t="shared" si="107"/>
        <v/>
      </c>
      <c r="CR384" s="199"/>
      <c r="CS384" s="199"/>
      <c r="CT384" s="199"/>
      <c r="CU384" s="199"/>
      <c r="CV384" s="199"/>
      <c r="CW384" s="199"/>
      <c r="CX384" s="193" t="str">
        <f t="shared" si="108"/>
        <v/>
      </c>
      <c r="CY384" s="199"/>
      <c r="CZ384" s="199"/>
      <c r="DA384" s="199"/>
      <c r="DB384" s="199"/>
      <c r="DC384" s="199"/>
      <c r="DD384" s="199"/>
      <c r="DE384" s="193" t="str">
        <f t="shared" si="109"/>
        <v/>
      </c>
      <c r="DF384" s="199"/>
      <c r="DG384" s="199"/>
      <c r="DH384" s="199"/>
      <c r="DI384" s="199"/>
      <c r="DJ384" s="199"/>
      <c r="DK384" s="199"/>
      <c r="DL384" s="193" t="str">
        <f t="shared" si="110"/>
        <v/>
      </c>
      <c r="DM384" s="199"/>
      <c r="DN384" s="199"/>
      <c r="DO384" s="199"/>
      <c r="DP384" s="199"/>
      <c r="DQ384" s="199"/>
      <c r="DR384" s="199"/>
      <c r="DS384" s="193" t="str">
        <f t="shared" si="111"/>
        <v/>
      </c>
      <c r="DT384" s="194" t="str">
        <f t="shared" si="112"/>
        <v/>
      </c>
      <c r="DU384" s="195" t="str">
        <f t="shared" si="113"/>
        <v/>
      </c>
      <c r="DV384" s="196" t="str">
        <f>IF(OR(C384="",E384=""),"",RANK(DT384,$DT$9:$DT$408)+COUNTIF(DT$9:DT384,DT384)-1)</f>
        <v/>
      </c>
      <c r="DW384" s="173"/>
    </row>
    <row r="385" spans="1:127" ht="20.100000000000001" customHeight="1">
      <c r="A385" s="173"/>
      <c r="B385" s="190" t="str">
        <f>BIODATA_SISWA!B386</f>
        <v/>
      </c>
      <c r="C385" s="191" t="str">
        <f>IF(BIODATA_SISWA!C386="","",BIODATA_SISWA!C386)</f>
        <v/>
      </c>
      <c r="D385" s="191" t="str">
        <f>IF(BIODATA_SISWA!L386="","",BIODATA_SISWA!L386)</f>
        <v/>
      </c>
      <c r="E385" s="199"/>
      <c r="F385" s="199"/>
      <c r="G385" s="199"/>
      <c r="H385" s="199"/>
      <c r="I385" s="199"/>
      <c r="J385" s="199"/>
      <c r="K385" s="193" t="str">
        <f t="shared" si="95"/>
        <v/>
      </c>
      <c r="L385" s="199"/>
      <c r="M385" s="199"/>
      <c r="N385" s="199"/>
      <c r="O385" s="199"/>
      <c r="P385" s="199"/>
      <c r="Q385" s="199"/>
      <c r="R385" s="193" t="str">
        <f t="shared" si="96"/>
        <v/>
      </c>
      <c r="S385" s="199"/>
      <c r="T385" s="199"/>
      <c r="U385" s="199"/>
      <c r="V385" s="199"/>
      <c r="W385" s="199"/>
      <c r="X385" s="199"/>
      <c r="Y385" s="193" t="str">
        <f t="shared" si="97"/>
        <v/>
      </c>
      <c r="Z385" s="199"/>
      <c r="AA385" s="199"/>
      <c r="AB385" s="199"/>
      <c r="AC385" s="199"/>
      <c r="AD385" s="199"/>
      <c r="AE385" s="199"/>
      <c r="AF385" s="193" t="str">
        <f t="shared" si="98"/>
        <v/>
      </c>
      <c r="AG385" s="199"/>
      <c r="AH385" s="199"/>
      <c r="AI385" s="199"/>
      <c r="AJ385" s="199"/>
      <c r="AK385" s="199"/>
      <c r="AL385" s="199"/>
      <c r="AM385" s="193" t="str">
        <f t="shared" si="99"/>
        <v/>
      </c>
      <c r="AN385" s="199"/>
      <c r="AO385" s="199"/>
      <c r="AP385" s="199"/>
      <c r="AQ385" s="199"/>
      <c r="AR385" s="199"/>
      <c r="AS385" s="199"/>
      <c r="AT385" s="193" t="str">
        <f t="shared" si="100"/>
        <v/>
      </c>
      <c r="AU385" s="199"/>
      <c r="AV385" s="199"/>
      <c r="AW385" s="199"/>
      <c r="AX385" s="199"/>
      <c r="AY385" s="199"/>
      <c r="AZ385" s="199"/>
      <c r="BA385" s="193" t="str">
        <f t="shared" si="101"/>
        <v/>
      </c>
      <c r="BB385" s="199"/>
      <c r="BC385" s="199"/>
      <c r="BD385" s="199"/>
      <c r="BE385" s="199"/>
      <c r="BF385" s="199"/>
      <c r="BG385" s="199"/>
      <c r="BH385" s="193" t="str">
        <f t="shared" si="102"/>
        <v/>
      </c>
      <c r="BI385" s="199"/>
      <c r="BJ385" s="199"/>
      <c r="BK385" s="199"/>
      <c r="BL385" s="199"/>
      <c r="BM385" s="199"/>
      <c r="BN385" s="199"/>
      <c r="BO385" s="193" t="str">
        <f t="shared" si="103"/>
        <v/>
      </c>
      <c r="BP385" s="199"/>
      <c r="BQ385" s="199"/>
      <c r="BR385" s="199"/>
      <c r="BS385" s="199"/>
      <c r="BT385" s="199"/>
      <c r="BU385" s="199"/>
      <c r="BV385" s="193" t="str">
        <f t="shared" si="104"/>
        <v/>
      </c>
      <c r="BW385" s="199"/>
      <c r="BX385" s="199"/>
      <c r="BY385" s="199"/>
      <c r="BZ385" s="199"/>
      <c r="CA385" s="199"/>
      <c r="CB385" s="199"/>
      <c r="CC385" s="193" t="str">
        <f t="shared" si="105"/>
        <v/>
      </c>
      <c r="CD385" s="199"/>
      <c r="CE385" s="199"/>
      <c r="CF385" s="199"/>
      <c r="CG385" s="199"/>
      <c r="CH385" s="199"/>
      <c r="CI385" s="199"/>
      <c r="CJ385" s="193" t="str">
        <f t="shared" si="106"/>
        <v/>
      </c>
      <c r="CK385" s="199"/>
      <c r="CL385" s="199"/>
      <c r="CM385" s="199"/>
      <c r="CN385" s="199"/>
      <c r="CO385" s="199"/>
      <c r="CP385" s="199"/>
      <c r="CQ385" s="193" t="str">
        <f t="shared" si="107"/>
        <v/>
      </c>
      <c r="CR385" s="199"/>
      <c r="CS385" s="199"/>
      <c r="CT385" s="199"/>
      <c r="CU385" s="199"/>
      <c r="CV385" s="199"/>
      <c r="CW385" s="199"/>
      <c r="CX385" s="193" t="str">
        <f t="shared" si="108"/>
        <v/>
      </c>
      <c r="CY385" s="199"/>
      <c r="CZ385" s="199"/>
      <c r="DA385" s="199"/>
      <c r="DB385" s="199"/>
      <c r="DC385" s="199"/>
      <c r="DD385" s="199"/>
      <c r="DE385" s="193" t="str">
        <f t="shared" si="109"/>
        <v/>
      </c>
      <c r="DF385" s="199"/>
      <c r="DG385" s="199"/>
      <c r="DH385" s="199"/>
      <c r="DI385" s="199"/>
      <c r="DJ385" s="199"/>
      <c r="DK385" s="199"/>
      <c r="DL385" s="193" t="str">
        <f t="shared" si="110"/>
        <v/>
      </c>
      <c r="DM385" s="199"/>
      <c r="DN385" s="199"/>
      <c r="DO385" s="199"/>
      <c r="DP385" s="199"/>
      <c r="DQ385" s="199"/>
      <c r="DR385" s="199"/>
      <c r="DS385" s="193" t="str">
        <f t="shared" si="111"/>
        <v/>
      </c>
      <c r="DT385" s="194" t="str">
        <f t="shared" si="112"/>
        <v/>
      </c>
      <c r="DU385" s="195" t="str">
        <f t="shared" si="113"/>
        <v/>
      </c>
      <c r="DV385" s="196" t="str">
        <f>IF(OR(C385="",E385=""),"",RANK(DT385,$DT$9:$DT$408)+COUNTIF(DT$9:DT385,DT385)-1)</f>
        <v/>
      </c>
      <c r="DW385" s="173"/>
    </row>
    <row r="386" spans="1:127" ht="20.100000000000001" customHeight="1">
      <c r="A386" s="173"/>
      <c r="B386" s="190" t="str">
        <f>BIODATA_SISWA!B387</f>
        <v/>
      </c>
      <c r="C386" s="191" t="str">
        <f>IF(BIODATA_SISWA!C387="","",BIODATA_SISWA!C387)</f>
        <v/>
      </c>
      <c r="D386" s="191" t="str">
        <f>IF(BIODATA_SISWA!L387="","",BIODATA_SISWA!L387)</f>
        <v/>
      </c>
      <c r="E386" s="199"/>
      <c r="F386" s="199"/>
      <c r="G386" s="199"/>
      <c r="H386" s="199"/>
      <c r="I386" s="199"/>
      <c r="J386" s="199"/>
      <c r="K386" s="193" t="str">
        <f t="shared" si="95"/>
        <v/>
      </c>
      <c r="L386" s="199"/>
      <c r="M386" s="199"/>
      <c r="N386" s="199"/>
      <c r="O386" s="199"/>
      <c r="P386" s="199"/>
      <c r="Q386" s="199"/>
      <c r="R386" s="193" t="str">
        <f t="shared" si="96"/>
        <v/>
      </c>
      <c r="S386" s="199"/>
      <c r="T386" s="199"/>
      <c r="U386" s="199"/>
      <c r="V386" s="199"/>
      <c r="W386" s="199"/>
      <c r="X386" s="199"/>
      <c r="Y386" s="193" t="str">
        <f t="shared" si="97"/>
        <v/>
      </c>
      <c r="Z386" s="199"/>
      <c r="AA386" s="199"/>
      <c r="AB386" s="199"/>
      <c r="AC386" s="199"/>
      <c r="AD386" s="199"/>
      <c r="AE386" s="199"/>
      <c r="AF386" s="193" t="str">
        <f t="shared" si="98"/>
        <v/>
      </c>
      <c r="AG386" s="199"/>
      <c r="AH386" s="199"/>
      <c r="AI386" s="199"/>
      <c r="AJ386" s="199"/>
      <c r="AK386" s="199"/>
      <c r="AL386" s="199"/>
      <c r="AM386" s="193" t="str">
        <f t="shared" si="99"/>
        <v/>
      </c>
      <c r="AN386" s="199"/>
      <c r="AO386" s="199"/>
      <c r="AP386" s="199"/>
      <c r="AQ386" s="199"/>
      <c r="AR386" s="199"/>
      <c r="AS386" s="199"/>
      <c r="AT386" s="193" t="str">
        <f t="shared" si="100"/>
        <v/>
      </c>
      <c r="AU386" s="199"/>
      <c r="AV386" s="199"/>
      <c r="AW386" s="199"/>
      <c r="AX386" s="199"/>
      <c r="AY386" s="199"/>
      <c r="AZ386" s="199"/>
      <c r="BA386" s="193" t="str">
        <f t="shared" si="101"/>
        <v/>
      </c>
      <c r="BB386" s="199"/>
      <c r="BC386" s="199"/>
      <c r="BD386" s="199"/>
      <c r="BE386" s="199"/>
      <c r="BF386" s="199"/>
      <c r="BG386" s="199"/>
      <c r="BH386" s="193" t="str">
        <f t="shared" si="102"/>
        <v/>
      </c>
      <c r="BI386" s="199"/>
      <c r="BJ386" s="199"/>
      <c r="BK386" s="199"/>
      <c r="BL386" s="199"/>
      <c r="BM386" s="199"/>
      <c r="BN386" s="199"/>
      <c r="BO386" s="193" t="str">
        <f t="shared" si="103"/>
        <v/>
      </c>
      <c r="BP386" s="199"/>
      <c r="BQ386" s="199"/>
      <c r="BR386" s="199"/>
      <c r="BS386" s="199"/>
      <c r="BT386" s="199"/>
      <c r="BU386" s="199"/>
      <c r="BV386" s="193" t="str">
        <f t="shared" si="104"/>
        <v/>
      </c>
      <c r="BW386" s="199"/>
      <c r="BX386" s="199"/>
      <c r="BY386" s="199"/>
      <c r="BZ386" s="199"/>
      <c r="CA386" s="199"/>
      <c r="CB386" s="199"/>
      <c r="CC386" s="193" t="str">
        <f t="shared" si="105"/>
        <v/>
      </c>
      <c r="CD386" s="199"/>
      <c r="CE386" s="199"/>
      <c r="CF386" s="199"/>
      <c r="CG386" s="199"/>
      <c r="CH386" s="199"/>
      <c r="CI386" s="199"/>
      <c r="CJ386" s="193" t="str">
        <f t="shared" si="106"/>
        <v/>
      </c>
      <c r="CK386" s="199"/>
      <c r="CL386" s="199"/>
      <c r="CM386" s="199"/>
      <c r="CN386" s="199"/>
      <c r="CO386" s="199"/>
      <c r="CP386" s="199"/>
      <c r="CQ386" s="193" t="str">
        <f t="shared" si="107"/>
        <v/>
      </c>
      <c r="CR386" s="199"/>
      <c r="CS386" s="199"/>
      <c r="CT386" s="199"/>
      <c r="CU386" s="199"/>
      <c r="CV386" s="199"/>
      <c r="CW386" s="199"/>
      <c r="CX386" s="193" t="str">
        <f t="shared" si="108"/>
        <v/>
      </c>
      <c r="CY386" s="199"/>
      <c r="CZ386" s="199"/>
      <c r="DA386" s="199"/>
      <c r="DB386" s="199"/>
      <c r="DC386" s="199"/>
      <c r="DD386" s="199"/>
      <c r="DE386" s="193" t="str">
        <f t="shared" si="109"/>
        <v/>
      </c>
      <c r="DF386" s="199"/>
      <c r="DG386" s="199"/>
      <c r="DH386" s="199"/>
      <c r="DI386" s="199"/>
      <c r="DJ386" s="199"/>
      <c r="DK386" s="199"/>
      <c r="DL386" s="193" t="str">
        <f t="shared" si="110"/>
        <v/>
      </c>
      <c r="DM386" s="199"/>
      <c r="DN386" s="199"/>
      <c r="DO386" s="199"/>
      <c r="DP386" s="199"/>
      <c r="DQ386" s="199"/>
      <c r="DR386" s="199"/>
      <c r="DS386" s="193" t="str">
        <f t="shared" si="111"/>
        <v/>
      </c>
      <c r="DT386" s="194" t="str">
        <f t="shared" si="112"/>
        <v/>
      </c>
      <c r="DU386" s="195" t="str">
        <f t="shared" si="113"/>
        <v/>
      </c>
      <c r="DV386" s="196" t="str">
        <f>IF(OR(C386="",E386=""),"",RANK(DT386,$DT$9:$DT$408)+COUNTIF(DT$9:DT386,DT386)-1)</f>
        <v/>
      </c>
      <c r="DW386" s="173"/>
    </row>
    <row r="387" spans="1:127" ht="20.100000000000001" customHeight="1">
      <c r="A387" s="173"/>
      <c r="B387" s="190" t="str">
        <f>BIODATA_SISWA!B388</f>
        <v/>
      </c>
      <c r="C387" s="191" t="str">
        <f>IF(BIODATA_SISWA!C388="","",BIODATA_SISWA!C388)</f>
        <v/>
      </c>
      <c r="D387" s="191" t="str">
        <f>IF(BIODATA_SISWA!L388="","",BIODATA_SISWA!L388)</f>
        <v/>
      </c>
      <c r="E387" s="199"/>
      <c r="F387" s="199"/>
      <c r="G387" s="199"/>
      <c r="H387" s="199"/>
      <c r="I387" s="199"/>
      <c r="J387" s="199"/>
      <c r="K387" s="193" t="str">
        <f t="shared" si="95"/>
        <v/>
      </c>
      <c r="L387" s="199"/>
      <c r="M387" s="199"/>
      <c r="N387" s="199"/>
      <c r="O387" s="199"/>
      <c r="P387" s="199"/>
      <c r="Q387" s="199"/>
      <c r="R387" s="193" t="str">
        <f t="shared" si="96"/>
        <v/>
      </c>
      <c r="S387" s="199"/>
      <c r="T387" s="199"/>
      <c r="U387" s="199"/>
      <c r="V387" s="199"/>
      <c r="W387" s="199"/>
      <c r="X387" s="199"/>
      <c r="Y387" s="193" t="str">
        <f t="shared" si="97"/>
        <v/>
      </c>
      <c r="Z387" s="199"/>
      <c r="AA387" s="199"/>
      <c r="AB387" s="199"/>
      <c r="AC387" s="199"/>
      <c r="AD387" s="199"/>
      <c r="AE387" s="199"/>
      <c r="AF387" s="193" t="str">
        <f t="shared" si="98"/>
        <v/>
      </c>
      <c r="AG387" s="199"/>
      <c r="AH387" s="199"/>
      <c r="AI387" s="199"/>
      <c r="AJ387" s="199"/>
      <c r="AK387" s="199"/>
      <c r="AL387" s="199"/>
      <c r="AM387" s="193" t="str">
        <f t="shared" si="99"/>
        <v/>
      </c>
      <c r="AN387" s="199"/>
      <c r="AO387" s="199"/>
      <c r="AP387" s="199"/>
      <c r="AQ387" s="199"/>
      <c r="AR387" s="199"/>
      <c r="AS387" s="199"/>
      <c r="AT387" s="193" t="str">
        <f t="shared" si="100"/>
        <v/>
      </c>
      <c r="AU387" s="199"/>
      <c r="AV387" s="199"/>
      <c r="AW387" s="199"/>
      <c r="AX387" s="199"/>
      <c r="AY387" s="199"/>
      <c r="AZ387" s="199"/>
      <c r="BA387" s="193" t="str">
        <f t="shared" si="101"/>
        <v/>
      </c>
      <c r="BB387" s="199"/>
      <c r="BC387" s="199"/>
      <c r="BD387" s="199"/>
      <c r="BE387" s="199"/>
      <c r="BF387" s="199"/>
      <c r="BG387" s="199"/>
      <c r="BH387" s="193" t="str">
        <f t="shared" si="102"/>
        <v/>
      </c>
      <c r="BI387" s="199"/>
      <c r="BJ387" s="199"/>
      <c r="BK387" s="199"/>
      <c r="BL387" s="199"/>
      <c r="BM387" s="199"/>
      <c r="BN387" s="199"/>
      <c r="BO387" s="193" t="str">
        <f t="shared" si="103"/>
        <v/>
      </c>
      <c r="BP387" s="199"/>
      <c r="BQ387" s="199"/>
      <c r="BR387" s="199"/>
      <c r="BS387" s="199"/>
      <c r="BT387" s="199"/>
      <c r="BU387" s="199"/>
      <c r="BV387" s="193" t="str">
        <f t="shared" si="104"/>
        <v/>
      </c>
      <c r="BW387" s="199"/>
      <c r="BX387" s="199"/>
      <c r="BY387" s="199"/>
      <c r="BZ387" s="199"/>
      <c r="CA387" s="199"/>
      <c r="CB387" s="199"/>
      <c r="CC387" s="193" t="str">
        <f t="shared" si="105"/>
        <v/>
      </c>
      <c r="CD387" s="199"/>
      <c r="CE387" s="199"/>
      <c r="CF387" s="199"/>
      <c r="CG387" s="199"/>
      <c r="CH387" s="199"/>
      <c r="CI387" s="199"/>
      <c r="CJ387" s="193" t="str">
        <f t="shared" si="106"/>
        <v/>
      </c>
      <c r="CK387" s="199"/>
      <c r="CL387" s="199"/>
      <c r="CM387" s="199"/>
      <c r="CN387" s="199"/>
      <c r="CO387" s="199"/>
      <c r="CP387" s="199"/>
      <c r="CQ387" s="193" t="str">
        <f t="shared" si="107"/>
        <v/>
      </c>
      <c r="CR387" s="199"/>
      <c r="CS387" s="199"/>
      <c r="CT387" s="199"/>
      <c r="CU387" s="199"/>
      <c r="CV387" s="199"/>
      <c r="CW387" s="199"/>
      <c r="CX387" s="193" t="str">
        <f t="shared" si="108"/>
        <v/>
      </c>
      <c r="CY387" s="199"/>
      <c r="CZ387" s="199"/>
      <c r="DA387" s="199"/>
      <c r="DB387" s="199"/>
      <c r="DC387" s="199"/>
      <c r="DD387" s="199"/>
      <c r="DE387" s="193" t="str">
        <f t="shared" si="109"/>
        <v/>
      </c>
      <c r="DF387" s="199"/>
      <c r="DG387" s="199"/>
      <c r="DH387" s="199"/>
      <c r="DI387" s="199"/>
      <c r="DJ387" s="199"/>
      <c r="DK387" s="199"/>
      <c r="DL387" s="193" t="str">
        <f t="shared" si="110"/>
        <v/>
      </c>
      <c r="DM387" s="199"/>
      <c r="DN387" s="199"/>
      <c r="DO387" s="199"/>
      <c r="DP387" s="199"/>
      <c r="DQ387" s="199"/>
      <c r="DR387" s="199"/>
      <c r="DS387" s="193" t="str">
        <f t="shared" si="111"/>
        <v/>
      </c>
      <c r="DT387" s="194" t="str">
        <f t="shared" si="112"/>
        <v/>
      </c>
      <c r="DU387" s="195" t="str">
        <f t="shared" si="113"/>
        <v/>
      </c>
      <c r="DV387" s="196" t="str">
        <f>IF(OR(C387="",E387=""),"",RANK(DT387,$DT$9:$DT$408)+COUNTIF(DT$9:DT387,DT387)-1)</f>
        <v/>
      </c>
      <c r="DW387" s="173"/>
    </row>
    <row r="388" spans="1:127" ht="20.100000000000001" customHeight="1">
      <c r="A388" s="173"/>
      <c r="B388" s="190" t="str">
        <f>BIODATA_SISWA!B389</f>
        <v/>
      </c>
      <c r="C388" s="191" t="str">
        <f>IF(BIODATA_SISWA!C389="","",BIODATA_SISWA!C389)</f>
        <v/>
      </c>
      <c r="D388" s="191" t="str">
        <f>IF(BIODATA_SISWA!L389="","",BIODATA_SISWA!L389)</f>
        <v/>
      </c>
      <c r="E388" s="199"/>
      <c r="F388" s="199"/>
      <c r="G388" s="199"/>
      <c r="H388" s="199"/>
      <c r="I388" s="199"/>
      <c r="J388" s="199"/>
      <c r="K388" s="193" t="str">
        <f t="shared" si="95"/>
        <v/>
      </c>
      <c r="L388" s="199"/>
      <c r="M388" s="199"/>
      <c r="N388" s="199"/>
      <c r="O388" s="199"/>
      <c r="P388" s="199"/>
      <c r="Q388" s="199"/>
      <c r="R388" s="193" t="str">
        <f t="shared" si="96"/>
        <v/>
      </c>
      <c r="S388" s="199"/>
      <c r="T388" s="199"/>
      <c r="U388" s="199"/>
      <c r="V388" s="199"/>
      <c r="W388" s="199"/>
      <c r="X388" s="199"/>
      <c r="Y388" s="193" t="str">
        <f t="shared" si="97"/>
        <v/>
      </c>
      <c r="Z388" s="199"/>
      <c r="AA388" s="199"/>
      <c r="AB388" s="199"/>
      <c r="AC388" s="199"/>
      <c r="AD388" s="199"/>
      <c r="AE388" s="199"/>
      <c r="AF388" s="193" t="str">
        <f t="shared" si="98"/>
        <v/>
      </c>
      <c r="AG388" s="199"/>
      <c r="AH388" s="199"/>
      <c r="AI388" s="199"/>
      <c r="AJ388" s="199"/>
      <c r="AK388" s="199"/>
      <c r="AL388" s="199"/>
      <c r="AM388" s="193" t="str">
        <f t="shared" si="99"/>
        <v/>
      </c>
      <c r="AN388" s="199"/>
      <c r="AO388" s="199"/>
      <c r="AP388" s="199"/>
      <c r="AQ388" s="199"/>
      <c r="AR388" s="199"/>
      <c r="AS388" s="199"/>
      <c r="AT388" s="193" t="str">
        <f t="shared" si="100"/>
        <v/>
      </c>
      <c r="AU388" s="199"/>
      <c r="AV388" s="199"/>
      <c r="AW388" s="199"/>
      <c r="AX388" s="199"/>
      <c r="AY388" s="199"/>
      <c r="AZ388" s="199"/>
      <c r="BA388" s="193" t="str">
        <f t="shared" si="101"/>
        <v/>
      </c>
      <c r="BB388" s="199"/>
      <c r="BC388" s="199"/>
      <c r="BD388" s="199"/>
      <c r="BE388" s="199"/>
      <c r="BF388" s="199"/>
      <c r="BG388" s="199"/>
      <c r="BH388" s="193" t="str">
        <f t="shared" si="102"/>
        <v/>
      </c>
      <c r="BI388" s="199"/>
      <c r="BJ388" s="199"/>
      <c r="BK388" s="199"/>
      <c r="BL388" s="199"/>
      <c r="BM388" s="199"/>
      <c r="BN388" s="199"/>
      <c r="BO388" s="193" t="str">
        <f t="shared" si="103"/>
        <v/>
      </c>
      <c r="BP388" s="199"/>
      <c r="BQ388" s="199"/>
      <c r="BR388" s="199"/>
      <c r="BS388" s="199"/>
      <c r="BT388" s="199"/>
      <c r="BU388" s="199"/>
      <c r="BV388" s="193" t="str">
        <f t="shared" si="104"/>
        <v/>
      </c>
      <c r="BW388" s="199"/>
      <c r="BX388" s="199"/>
      <c r="BY388" s="199"/>
      <c r="BZ388" s="199"/>
      <c r="CA388" s="199"/>
      <c r="CB388" s="199"/>
      <c r="CC388" s="193" t="str">
        <f t="shared" si="105"/>
        <v/>
      </c>
      <c r="CD388" s="199"/>
      <c r="CE388" s="199"/>
      <c r="CF388" s="199"/>
      <c r="CG388" s="199"/>
      <c r="CH388" s="199"/>
      <c r="CI388" s="199"/>
      <c r="CJ388" s="193" t="str">
        <f t="shared" si="106"/>
        <v/>
      </c>
      <c r="CK388" s="199"/>
      <c r="CL388" s="199"/>
      <c r="CM388" s="199"/>
      <c r="CN388" s="199"/>
      <c r="CO388" s="199"/>
      <c r="CP388" s="199"/>
      <c r="CQ388" s="193" t="str">
        <f t="shared" si="107"/>
        <v/>
      </c>
      <c r="CR388" s="199"/>
      <c r="CS388" s="199"/>
      <c r="CT388" s="199"/>
      <c r="CU388" s="199"/>
      <c r="CV388" s="199"/>
      <c r="CW388" s="199"/>
      <c r="CX388" s="193" t="str">
        <f t="shared" si="108"/>
        <v/>
      </c>
      <c r="CY388" s="199"/>
      <c r="CZ388" s="199"/>
      <c r="DA388" s="199"/>
      <c r="DB388" s="199"/>
      <c r="DC388" s="199"/>
      <c r="DD388" s="199"/>
      <c r="DE388" s="193" t="str">
        <f t="shared" si="109"/>
        <v/>
      </c>
      <c r="DF388" s="199"/>
      <c r="DG388" s="199"/>
      <c r="DH388" s="199"/>
      <c r="DI388" s="199"/>
      <c r="DJ388" s="199"/>
      <c r="DK388" s="199"/>
      <c r="DL388" s="193" t="str">
        <f t="shared" si="110"/>
        <v/>
      </c>
      <c r="DM388" s="199"/>
      <c r="DN388" s="199"/>
      <c r="DO388" s="199"/>
      <c r="DP388" s="199"/>
      <c r="DQ388" s="199"/>
      <c r="DR388" s="199"/>
      <c r="DS388" s="193" t="str">
        <f t="shared" si="111"/>
        <v/>
      </c>
      <c r="DT388" s="194" t="str">
        <f t="shared" si="112"/>
        <v/>
      </c>
      <c r="DU388" s="195" t="str">
        <f t="shared" si="113"/>
        <v/>
      </c>
      <c r="DV388" s="196" t="str">
        <f>IF(OR(C388="",E388=""),"",RANK(DT388,$DT$9:$DT$408)+COUNTIF(DT$9:DT388,DT388)-1)</f>
        <v/>
      </c>
      <c r="DW388" s="173"/>
    </row>
    <row r="389" spans="1:127" ht="20.100000000000001" customHeight="1">
      <c r="A389" s="173"/>
      <c r="B389" s="190" t="str">
        <f>BIODATA_SISWA!B390</f>
        <v/>
      </c>
      <c r="C389" s="191" t="str">
        <f>IF(BIODATA_SISWA!C390="","",BIODATA_SISWA!C390)</f>
        <v/>
      </c>
      <c r="D389" s="191" t="str">
        <f>IF(BIODATA_SISWA!L390="","",BIODATA_SISWA!L390)</f>
        <v/>
      </c>
      <c r="E389" s="199"/>
      <c r="F389" s="199"/>
      <c r="G389" s="199"/>
      <c r="H389" s="199"/>
      <c r="I389" s="199"/>
      <c r="J389" s="199"/>
      <c r="K389" s="193" t="str">
        <f t="shared" si="95"/>
        <v/>
      </c>
      <c r="L389" s="199"/>
      <c r="M389" s="199"/>
      <c r="N389" s="199"/>
      <c r="O389" s="199"/>
      <c r="P389" s="199"/>
      <c r="Q389" s="199"/>
      <c r="R389" s="193" t="str">
        <f t="shared" si="96"/>
        <v/>
      </c>
      <c r="S389" s="199"/>
      <c r="T389" s="199"/>
      <c r="U389" s="199"/>
      <c r="V389" s="199"/>
      <c r="W389" s="199"/>
      <c r="X389" s="199"/>
      <c r="Y389" s="193" t="str">
        <f t="shared" si="97"/>
        <v/>
      </c>
      <c r="Z389" s="199"/>
      <c r="AA389" s="199"/>
      <c r="AB389" s="199"/>
      <c r="AC389" s="199"/>
      <c r="AD389" s="199"/>
      <c r="AE389" s="199"/>
      <c r="AF389" s="193" t="str">
        <f t="shared" si="98"/>
        <v/>
      </c>
      <c r="AG389" s="199"/>
      <c r="AH389" s="199"/>
      <c r="AI389" s="199"/>
      <c r="AJ389" s="199"/>
      <c r="AK389" s="199"/>
      <c r="AL389" s="199"/>
      <c r="AM389" s="193" t="str">
        <f t="shared" si="99"/>
        <v/>
      </c>
      <c r="AN389" s="199"/>
      <c r="AO389" s="199"/>
      <c r="AP389" s="199"/>
      <c r="AQ389" s="199"/>
      <c r="AR389" s="199"/>
      <c r="AS389" s="199"/>
      <c r="AT389" s="193" t="str">
        <f t="shared" si="100"/>
        <v/>
      </c>
      <c r="AU389" s="199"/>
      <c r="AV389" s="199"/>
      <c r="AW389" s="199"/>
      <c r="AX389" s="199"/>
      <c r="AY389" s="199"/>
      <c r="AZ389" s="199"/>
      <c r="BA389" s="193" t="str">
        <f t="shared" si="101"/>
        <v/>
      </c>
      <c r="BB389" s="199"/>
      <c r="BC389" s="199"/>
      <c r="BD389" s="199"/>
      <c r="BE389" s="199"/>
      <c r="BF389" s="199"/>
      <c r="BG389" s="199"/>
      <c r="BH389" s="193" t="str">
        <f t="shared" si="102"/>
        <v/>
      </c>
      <c r="BI389" s="199"/>
      <c r="BJ389" s="199"/>
      <c r="BK389" s="199"/>
      <c r="BL389" s="199"/>
      <c r="BM389" s="199"/>
      <c r="BN389" s="199"/>
      <c r="BO389" s="193" t="str">
        <f t="shared" si="103"/>
        <v/>
      </c>
      <c r="BP389" s="199"/>
      <c r="BQ389" s="199"/>
      <c r="BR389" s="199"/>
      <c r="BS389" s="199"/>
      <c r="BT389" s="199"/>
      <c r="BU389" s="199"/>
      <c r="BV389" s="193" t="str">
        <f t="shared" si="104"/>
        <v/>
      </c>
      <c r="BW389" s="199"/>
      <c r="BX389" s="199"/>
      <c r="BY389" s="199"/>
      <c r="BZ389" s="199"/>
      <c r="CA389" s="199"/>
      <c r="CB389" s="199"/>
      <c r="CC389" s="193" t="str">
        <f t="shared" si="105"/>
        <v/>
      </c>
      <c r="CD389" s="199"/>
      <c r="CE389" s="199"/>
      <c r="CF389" s="199"/>
      <c r="CG389" s="199"/>
      <c r="CH389" s="199"/>
      <c r="CI389" s="199"/>
      <c r="CJ389" s="193" t="str">
        <f t="shared" si="106"/>
        <v/>
      </c>
      <c r="CK389" s="199"/>
      <c r="CL389" s="199"/>
      <c r="CM389" s="199"/>
      <c r="CN389" s="199"/>
      <c r="CO389" s="199"/>
      <c r="CP389" s="199"/>
      <c r="CQ389" s="193" t="str">
        <f t="shared" si="107"/>
        <v/>
      </c>
      <c r="CR389" s="199"/>
      <c r="CS389" s="199"/>
      <c r="CT389" s="199"/>
      <c r="CU389" s="199"/>
      <c r="CV389" s="199"/>
      <c r="CW389" s="199"/>
      <c r="CX389" s="193" t="str">
        <f t="shared" si="108"/>
        <v/>
      </c>
      <c r="CY389" s="199"/>
      <c r="CZ389" s="199"/>
      <c r="DA389" s="199"/>
      <c r="DB389" s="199"/>
      <c r="DC389" s="199"/>
      <c r="DD389" s="199"/>
      <c r="DE389" s="193" t="str">
        <f t="shared" si="109"/>
        <v/>
      </c>
      <c r="DF389" s="199"/>
      <c r="DG389" s="199"/>
      <c r="DH389" s="199"/>
      <c r="DI389" s="199"/>
      <c r="DJ389" s="199"/>
      <c r="DK389" s="199"/>
      <c r="DL389" s="193" t="str">
        <f t="shared" si="110"/>
        <v/>
      </c>
      <c r="DM389" s="199"/>
      <c r="DN389" s="199"/>
      <c r="DO389" s="199"/>
      <c r="DP389" s="199"/>
      <c r="DQ389" s="199"/>
      <c r="DR389" s="199"/>
      <c r="DS389" s="193" t="str">
        <f t="shared" si="111"/>
        <v/>
      </c>
      <c r="DT389" s="194" t="str">
        <f t="shared" si="112"/>
        <v/>
      </c>
      <c r="DU389" s="195" t="str">
        <f t="shared" si="113"/>
        <v/>
      </c>
      <c r="DV389" s="196" t="str">
        <f>IF(OR(C389="",E389=""),"",RANK(DT389,$DT$9:$DT$408)+COUNTIF(DT$9:DT389,DT389)-1)</f>
        <v/>
      </c>
      <c r="DW389" s="173"/>
    </row>
    <row r="390" spans="1:127" ht="20.100000000000001" customHeight="1">
      <c r="A390" s="173"/>
      <c r="B390" s="190" t="str">
        <f>BIODATA_SISWA!B391</f>
        <v/>
      </c>
      <c r="C390" s="191" t="str">
        <f>IF(BIODATA_SISWA!C391="","",BIODATA_SISWA!C391)</f>
        <v/>
      </c>
      <c r="D390" s="191" t="str">
        <f>IF(BIODATA_SISWA!L391="","",BIODATA_SISWA!L391)</f>
        <v/>
      </c>
      <c r="E390" s="199"/>
      <c r="F390" s="199"/>
      <c r="G390" s="199"/>
      <c r="H390" s="199"/>
      <c r="I390" s="199"/>
      <c r="J390" s="199"/>
      <c r="K390" s="193" t="str">
        <f t="shared" si="95"/>
        <v/>
      </c>
      <c r="L390" s="199"/>
      <c r="M390" s="199"/>
      <c r="N390" s="199"/>
      <c r="O390" s="199"/>
      <c r="P390" s="199"/>
      <c r="Q390" s="199"/>
      <c r="R390" s="193" t="str">
        <f t="shared" si="96"/>
        <v/>
      </c>
      <c r="S390" s="199"/>
      <c r="T390" s="199"/>
      <c r="U390" s="199"/>
      <c r="V390" s="199"/>
      <c r="W390" s="199"/>
      <c r="X390" s="199"/>
      <c r="Y390" s="193" t="str">
        <f t="shared" si="97"/>
        <v/>
      </c>
      <c r="Z390" s="199"/>
      <c r="AA390" s="199"/>
      <c r="AB390" s="199"/>
      <c r="AC390" s="199"/>
      <c r="AD390" s="199"/>
      <c r="AE390" s="199"/>
      <c r="AF390" s="193" t="str">
        <f t="shared" si="98"/>
        <v/>
      </c>
      <c r="AG390" s="199"/>
      <c r="AH390" s="199"/>
      <c r="AI390" s="199"/>
      <c r="AJ390" s="199"/>
      <c r="AK390" s="199"/>
      <c r="AL390" s="199"/>
      <c r="AM390" s="193" t="str">
        <f t="shared" si="99"/>
        <v/>
      </c>
      <c r="AN390" s="199"/>
      <c r="AO390" s="199"/>
      <c r="AP390" s="199"/>
      <c r="AQ390" s="199"/>
      <c r="AR390" s="199"/>
      <c r="AS390" s="199"/>
      <c r="AT390" s="193" t="str">
        <f t="shared" si="100"/>
        <v/>
      </c>
      <c r="AU390" s="199"/>
      <c r="AV390" s="199"/>
      <c r="AW390" s="199"/>
      <c r="AX390" s="199"/>
      <c r="AY390" s="199"/>
      <c r="AZ390" s="199"/>
      <c r="BA390" s="193" t="str">
        <f t="shared" si="101"/>
        <v/>
      </c>
      <c r="BB390" s="199"/>
      <c r="BC390" s="199"/>
      <c r="BD390" s="199"/>
      <c r="BE390" s="199"/>
      <c r="BF390" s="199"/>
      <c r="BG390" s="199"/>
      <c r="BH390" s="193" t="str">
        <f t="shared" si="102"/>
        <v/>
      </c>
      <c r="BI390" s="199"/>
      <c r="BJ390" s="199"/>
      <c r="BK390" s="199"/>
      <c r="BL390" s="199"/>
      <c r="BM390" s="199"/>
      <c r="BN390" s="199"/>
      <c r="BO390" s="193" t="str">
        <f t="shared" si="103"/>
        <v/>
      </c>
      <c r="BP390" s="199"/>
      <c r="BQ390" s="199"/>
      <c r="BR390" s="199"/>
      <c r="BS390" s="199"/>
      <c r="BT390" s="199"/>
      <c r="BU390" s="199"/>
      <c r="BV390" s="193" t="str">
        <f t="shared" si="104"/>
        <v/>
      </c>
      <c r="BW390" s="199"/>
      <c r="BX390" s="199"/>
      <c r="BY390" s="199"/>
      <c r="BZ390" s="199"/>
      <c r="CA390" s="199"/>
      <c r="CB390" s="199"/>
      <c r="CC390" s="193" t="str">
        <f t="shared" si="105"/>
        <v/>
      </c>
      <c r="CD390" s="199"/>
      <c r="CE390" s="199"/>
      <c r="CF390" s="199"/>
      <c r="CG390" s="199"/>
      <c r="CH390" s="199"/>
      <c r="CI390" s="199"/>
      <c r="CJ390" s="193" t="str">
        <f t="shared" si="106"/>
        <v/>
      </c>
      <c r="CK390" s="199"/>
      <c r="CL390" s="199"/>
      <c r="CM390" s="199"/>
      <c r="CN390" s="199"/>
      <c r="CO390" s="199"/>
      <c r="CP390" s="199"/>
      <c r="CQ390" s="193" t="str">
        <f t="shared" si="107"/>
        <v/>
      </c>
      <c r="CR390" s="199"/>
      <c r="CS390" s="199"/>
      <c r="CT390" s="199"/>
      <c r="CU390" s="199"/>
      <c r="CV390" s="199"/>
      <c r="CW390" s="199"/>
      <c r="CX390" s="193" t="str">
        <f t="shared" si="108"/>
        <v/>
      </c>
      <c r="CY390" s="199"/>
      <c r="CZ390" s="199"/>
      <c r="DA390" s="199"/>
      <c r="DB390" s="199"/>
      <c r="DC390" s="199"/>
      <c r="DD390" s="199"/>
      <c r="DE390" s="193" t="str">
        <f t="shared" si="109"/>
        <v/>
      </c>
      <c r="DF390" s="199"/>
      <c r="DG390" s="199"/>
      <c r="DH390" s="199"/>
      <c r="DI390" s="199"/>
      <c r="DJ390" s="199"/>
      <c r="DK390" s="199"/>
      <c r="DL390" s="193" t="str">
        <f t="shared" si="110"/>
        <v/>
      </c>
      <c r="DM390" s="199"/>
      <c r="DN390" s="199"/>
      <c r="DO390" s="199"/>
      <c r="DP390" s="199"/>
      <c r="DQ390" s="199"/>
      <c r="DR390" s="199"/>
      <c r="DS390" s="193" t="str">
        <f t="shared" si="111"/>
        <v/>
      </c>
      <c r="DT390" s="194" t="str">
        <f t="shared" si="112"/>
        <v/>
      </c>
      <c r="DU390" s="195" t="str">
        <f t="shared" si="113"/>
        <v/>
      </c>
      <c r="DV390" s="196" t="str">
        <f>IF(OR(C390="",E390=""),"",RANK(DT390,$DT$9:$DT$408)+COUNTIF(DT$9:DT390,DT390)-1)</f>
        <v/>
      </c>
      <c r="DW390" s="173"/>
    </row>
    <row r="391" spans="1:127" ht="20.100000000000001" customHeight="1">
      <c r="A391" s="173"/>
      <c r="B391" s="190" t="str">
        <f>BIODATA_SISWA!B392</f>
        <v/>
      </c>
      <c r="C391" s="191" t="str">
        <f>IF(BIODATA_SISWA!C392="","",BIODATA_SISWA!C392)</f>
        <v/>
      </c>
      <c r="D391" s="191" t="str">
        <f>IF(BIODATA_SISWA!L392="","",BIODATA_SISWA!L392)</f>
        <v/>
      </c>
      <c r="E391" s="199"/>
      <c r="F391" s="199"/>
      <c r="G391" s="199"/>
      <c r="H391" s="199"/>
      <c r="I391" s="199"/>
      <c r="J391" s="199"/>
      <c r="K391" s="193" t="str">
        <f t="shared" si="95"/>
        <v/>
      </c>
      <c r="L391" s="199"/>
      <c r="M391" s="199"/>
      <c r="N391" s="199"/>
      <c r="O391" s="199"/>
      <c r="P391" s="199"/>
      <c r="Q391" s="199"/>
      <c r="R391" s="193" t="str">
        <f t="shared" si="96"/>
        <v/>
      </c>
      <c r="S391" s="199"/>
      <c r="T391" s="199"/>
      <c r="U391" s="199"/>
      <c r="V391" s="199"/>
      <c r="W391" s="199"/>
      <c r="X391" s="199"/>
      <c r="Y391" s="193" t="str">
        <f t="shared" si="97"/>
        <v/>
      </c>
      <c r="Z391" s="199"/>
      <c r="AA391" s="199"/>
      <c r="AB391" s="199"/>
      <c r="AC391" s="199"/>
      <c r="AD391" s="199"/>
      <c r="AE391" s="199"/>
      <c r="AF391" s="193" t="str">
        <f t="shared" si="98"/>
        <v/>
      </c>
      <c r="AG391" s="199"/>
      <c r="AH391" s="199"/>
      <c r="AI391" s="199"/>
      <c r="AJ391" s="199"/>
      <c r="AK391" s="199"/>
      <c r="AL391" s="199"/>
      <c r="AM391" s="193" t="str">
        <f t="shared" si="99"/>
        <v/>
      </c>
      <c r="AN391" s="199"/>
      <c r="AO391" s="199"/>
      <c r="AP391" s="199"/>
      <c r="AQ391" s="199"/>
      <c r="AR391" s="199"/>
      <c r="AS391" s="199"/>
      <c r="AT391" s="193" t="str">
        <f t="shared" si="100"/>
        <v/>
      </c>
      <c r="AU391" s="199"/>
      <c r="AV391" s="199"/>
      <c r="AW391" s="199"/>
      <c r="AX391" s="199"/>
      <c r="AY391" s="199"/>
      <c r="AZ391" s="199"/>
      <c r="BA391" s="193" t="str">
        <f t="shared" si="101"/>
        <v/>
      </c>
      <c r="BB391" s="199"/>
      <c r="BC391" s="199"/>
      <c r="BD391" s="199"/>
      <c r="BE391" s="199"/>
      <c r="BF391" s="199"/>
      <c r="BG391" s="199"/>
      <c r="BH391" s="193" t="str">
        <f t="shared" si="102"/>
        <v/>
      </c>
      <c r="BI391" s="199"/>
      <c r="BJ391" s="199"/>
      <c r="BK391" s="199"/>
      <c r="BL391" s="199"/>
      <c r="BM391" s="199"/>
      <c r="BN391" s="199"/>
      <c r="BO391" s="193" t="str">
        <f t="shared" si="103"/>
        <v/>
      </c>
      <c r="BP391" s="199"/>
      <c r="BQ391" s="199"/>
      <c r="BR391" s="199"/>
      <c r="BS391" s="199"/>
      <c r="BT391" s="199"/>
      <c r="BU391" s="199"/>
      <c r="BV391" s="193" t="str">
        <f t="shared" si="104"/>
        <v/>
      </c>
      <c r="BW391" s="199"/>
      <c r="BX391" s="199"/>
      <c r="BY391" s="199"/>
      <c r="BZ391" s="199"/>
      <c r="CA391" s="199"/>
      <c r="CB391" s="199"/>
      <c r="CC391" s="193" t="str">
        <f t="shared" si="105"/>
        <v/>
      </c>
      <c r="CD391" s="199"/>
      <c r="CE391" s="199"/>
      <c r="CF391" s="199"/>
      <c r="CG391" s="199"/>
      <c r="CH391" s="199"/>
      <c r="CI391" s="199"/>
      <c r="CJ391" s="193" t="str">
        <f t="shared" si="106"/>
        <v/>
      </c>
      <c r="CK391" s="199"/>
      <c r="CL391" s="199"/>
      <c r="CM391" s="199"/>
      <c r="CN391" s="199"/>
      <c r="CO391" s="199"/>
      <c r="CP391" s="199"/>
      <c r="CQ391" s="193" t="str">
        <f t="shared" si="107"/>
        <v/>
      </c>
      <c r="CR391" s="199"/>
      <c r="CS391" s="199"/>
      <c r="CT391" s="199"/>
      <c r="CU391" s="199"/>
      <c r="CV391" s="199"/>
      <c r="CW391" s="199"/>
      <c r="CX391" s="193" t="str">
        <f t="shared" si="108"/>
        <v/>
      </c>
      <c r="CY391" s="199"/>
      <c r="CZ391" s="199"/>
      <c r="DA391" s="199"/>
      <c r="DB391" s="199"/>
      <c r="DC391" s="199"/>
      <c r="DD391" s="199"/>
      <c r="DE391" s="193" t="str">
        <f t="shared" si="109"/>
        <v/>
      </c>
      <c r="DF391" s="199"/>
      <c r="DG391" s="199"/>
      <c r="DH391" s="199"/>
      <c r="DI391" s="199"/>
      <c r="DJ391" s="199"/>
      <c r="DK391" s="199"/>
      <c r="DL391" s="193" t="str">
        <f t="shared" si="110"/>
        <v/>
      </c>
      <c r="DM391" s="199"/>
      <c r="DN391" s="199"/>
      <c r="DO391" s="199"/>
      <c r="DP391" s="199"/>
      <c r="DQ391" s="199"/>
      <c r="DR391" s="199"/>
      <c r="DS391" s="193" t="str">
        <f t="shared" si="111"/>
        <v/>
      </c>
      <c r="DT391" s="194" t="str">
        <f t="shared" si="112"/>
        <v/>
      </c>
      <c r="DU391" s="195" t="str">
        <f t="shared" si="113"/>
        <v/>
      </c>
      <c r="DV391" s="196" t="str">
        <f>IF(OR(C391="",E391=""),"",RANK(DT391,$DT$9:$DT$408)+COUNTIF(DT$9:DT391,DT391)-1)</f>
        <v/>
      </c>
      <c r="DW391" s="173"/>
    </row>
    <row r="392" spans="1:127" ht="20.100000000000001" customHeight="1">
      <c r="A392" s="173"/>
      <c r="B392" s="190" t="str">
        <f>BIODATA_SISWA!B393</f>
        <v/>
      </c>
      <c r="C392" s="191" t="str">
        <f>IF(BIODATA_SISWA!C393="","",BIODATA_SISWA!C393)</f>
        <v/>
      </c>
      <c r="D392" s="191" t="str">
        <f>IF(BIODATA_SISWA!L393="","",BIODATA_SISWA!L393)</f>
        <v/>
      </c>
      <c r="E392" s="199"/>
      <c r="F392" s="199"/>
      <c r="G392" s="199"/>
      <c r="H392" s="199"/>
      <c r="I392" s="199"/>
      <c r="J392" s="199"/>
      <c r="K392" s="193" t="str">
        <f t="shared" si="95"/>
        <v/>
      </c>
      <c r="L392" s="199"/>
      <c r="M392" s="199"/>
      <c r="N392" s="199"/>
      <c r="O392" s="199"/>
      <c r="P392" s="199"/>
      <c r="Q392" s="199"/>
      <c r="R392" s="193" t="str">
        <f t="shared" si="96"/>
        <v/>
      </c>
      <c r="S392" s="199"/>
      <c r="T392" s="199"/>
      <c r="U392" s="199"/>
      <c r="V392" s="199"/>
      <c r="W392" s="199"/>
      <c r="X392" s="199"/>
      <c r="Y392" s="193" t="str">
        <f t="shared" si="97"/>
        <v/>
      </c>
      <c r="Z392" s="199"/>
      <c r="AA392" s="199"/>
      <c r="AB392" s="199"/>
      <c r="AC392" s="199"/>
      <c r="AD392" s="199"/>
      <c r="AE392" s="199"/>
      <c r="AF392" s="193" t="str">
        <f t="shared" si="98"/>
        <v/>
      </c>
      <c r="AG392" s="199"/>
      <c r="AH392" s="199"/>
      <c r="AI392" s="199"/>
      <c r="AJ392" s="199"/>
      <c r="AK392" s="199"/>
      <c r="AL392" s="199"/>
      <c r="AM392" s="193" t="str">
        <f t="shared" si="99"/>
        <v/>
      </c>
      <c r="AN392" s="199"/>
      <c r="AO392" s="199"/>
      <c r="AP392" s="199"/>
      <c r="AQ392" s="199"/>
      <c r="AR392" s="199"/>
      <c r="AS392" s="199"/>
      <c r="AT392" s="193" t="str">
        <f t="shared" si="100"/>
        <v/>
      </c>
      <c r="AU392" s="199"/>
      <c r="AV392" s="199"/>
      <c r="AW392" s="199"/>
      <c r="AX392" s="199"/>
      <c r="AY392" s="199"/>
      <c r="AZ392" s="199"/>
      <c r="BA392" s="193" t="str">
        <f t="shared" si="101"/>
        <v/>
      </c>
      <c r="BB392" s="199"/>
      <c r="BC392" s="199"/>
      <c r="BD392" s="199"/>
      <c r="BE392" s="199"/>
      <c r="BF392" s="199"/>
      <c r="BG392" s="199"/>
      <c r="BH392" s="193" t="str">
        <f t="shared" si="102"/>
        <v/>
      </c>
      <c r="BI392" s="199"/>
      <c r="BJ392" s="199"/>
      <c r="BK392" s="199"/>
      <c r="BL392" s="199"/>
      <c r="BM392" s="199"/>
      <c r="BN392" s="199"/>
      <c r="BO392" s="193" t="str">
        <f t="shared" si="103"/>
        <v/>
      </c>
      <c r="BP392" s="199"/>
      <c r="BQ392" s="199"/>
      <c r="BR392" s="199"/>
      <c r="BS392" s="199"/>
      <c r="BT392" s="199"/>
      <c r="BU392" s="199"/>
      <c r="BV392" s="193" t="str">
        <f t="shared" si="104"/>
        <v/>
      </c>
      <c r="BW392" s="199"/>
      <c r="BX392" s="199"/>
      <c r="BY392" s="199"/>
      <c r="BZ392" s="199"/>
      <c r="CA392" s="199"/>
      <c r="CB392" s="199"/>
      <c r="CC392" s="193" t="str">
        <f t="shared" si="105"/>
        <v/>
      </c>
      <c r="CD392" s="199"/>
      <c r="CE392" s="199"/>
      <c r="CF392" s="199"/>
      <c r="CG392" s="199"/>
      <c r="CH392" s="199"/>
      <c r="CI392" s="199"/>
      <c r="CJ392" s="193" t="str">
        <f t="shared" si="106"/>
        <v/>
      </c>
      <c r="CK392" s="199"/>
      <c r="CL392" s="199"/>
      <c r="CM392" s="199"/>
      <c r="CN392" s="199"/>
      <c r="CO392" s="199"/>
      <c r="CP392" s="199"/>
      <c r="CQ392" s="193" t="str">
        <f t="shared" si="107"/>
        <v/>
      </c>
      <c r="CR392" s="199"/>
      <c r="CS392" s="199"/>
      <c r="CT392" s="199"/>
      <c r="CU392" s="199"/>
      <c r="CV392" s="199"/>
      <c r="CW392" s="199"/>
      <c r="CX392" s="193" t="str">
        <f t="shared" si="108"/>
        <v/>
      </c>
      <c r="CY392" s="199"/>
      <c r="CZ392" s="199"/>
      <c r="DA392" s="199"/>
      <c r="DB392" s="199"/>
      <c r="DC392" s="199"/>
      <c r="DD392" s="199"/>
      <c r="DE392" s="193" t="str">
        <f t="shared" si="109"/>
        <v/>
      </c>
      <c r="DF392" s="199"/>
      <c r="DG392" s="199"/>
      <c r="DH392" s="199"/>
      <c r="DI392" s="199"/>
      <c r="DJ392" s="199"/>
      <c r="DK392" s="199"/>
      <c r="DL392" s="193" t="str">
        <f t="shared" si="110"/>
        <v/>
      </c>
      <c r="DM392" s="199"/>
      <c r="DN392" s="199"/>
      <c r="DO392" s="199"/>
      <c r="DP392" s="199"/>
      <c r="DQ392" s="199"/>
      <c r="DR392" s="199"/>
      <c r="DS392" s="193" t="str">
        <f t="shared" si="111"/>
        <v/>
      </c>
      <c r="DT392" s="194" t="str">
        <f t="shared" si="112"/>
        <v/>
      </c>
      <c r="DU392" s="195" t="str">
        <f t="shared" si="113"/>
        <v/>
      </c>
      <c r="DV392" s="196" t="str">
        <f>IF(OR(C392="",E392=""),"",RANK(DT392,$DT$9:$DT$408)+COUNTIF(DT$9:DT392,DT392)-1)</f>
        <v/>
      </c>
      <c r="DW392" s="173"/>
    </row>
    <row r="393" spans="1:127" ht="20.100000000000001" customHeight="1">
      <c r="A393" s="173"/>
      <c r="B393" s="190" t="str">
        <f>BIODATA_SISWA!B394</f>
        <v/>
      </c>
      <c r="C393" s="191" t="str">
        <f>IF(BIODATA_SISWA!C394="","",BIODATA_SISWA!C394)</f>
        <v/>
      </c>
      <c r="D393" s="191" t="str">
        <f>IF(BIODATA_SISWA!L394="","",BIODATA_SISWA!L394)</f>
        <v/>
      </c>
      <c r="E393" s="199"/>
      <c r="F393" s="199"/>
      <c r="G393" s="199"/>
      <c r="H393" s="199"/>
      <c r="I393" s="199"/>
      <c r="J393" s="199"/>
      <c r="K393" s="193" t="str">
        <f t="shared" si="95"/>
        <v/>
      </c>
      <c r="L393" s="199"/>
      <c r="M393" s="199"/>
      <c r="N393" s="199"/>
      <c r="O393" s="199"/>
      <c r="P393" s="199"/>
      <c r="Q393" s="199"/>
      <c r="R393" s="193" t="str">
        <f t="shared" si="96"/>
        <v/>
      </c>
      <c r="S393" s="199"/>
      <c r="T393" s="199"/>
      <c r="U393" s="199"/>
      <c r="V393" s="199"/>
      <c r="W393" s="199"/>
      <c r="X393" s="199"/>
      <c r="Y393" s="193" t="str">
        <f t="shared" si="97"/>
        <v/>
      </c>
      <c r="Z393" s="199"/>
      <c r="AA393" s="199"/>
      <c r="AB393" s="199"/>
      <c r="AC393" s="199"/>
      <c r="AD393" s="199"/>
      <c r="AE393" s="199"/>
      <c r="AF393" s="193" t="str">
        <f t="shared" si="98"/>
        <v/>
      </c>
      <c r="AG393" s="199"/>
      <c r="AH393" s="199"/>
      <c r="AI393" s="199"/>
      <c r="AJ393" s="199"/>
      <c r="AK393" s="199"/>
      <c r="AL393" s="199"/>
      <c r="AM393" s="193" t="str">
        <f t="shared" si="99"/>
        <v/>
      </c>
      <c r="AN393" s="199"/>
      <c r="AO393" s="199"/>
      <c r="AP393" s="199"/>
      <c r="AQ393" s="199"/>
      <c r="AR393" s="199"/>
      <c r="AS393" s="199"/>
      <c r="AT393" s="193" t="str">
        <f t="shared" si="100"/>
        <v/>
      </c>
      <c r="AU393" s="199"/>
      <c r="AV393" s="199"/>
      <c r="AW393" s="199"/>
      <c r="AX393" s="199"/>
      <c r="AY393" s="199"/>
      <c r="AZ393" s="199"/>
      <c r="BA393" s="193" t="str">
        <f t="shared" si="101"/>
        <v/>
      </c>
      <c r="BB393" s="199"/>
      <c r="BC393" s="199"/>
      <c r="BD393" s="199"/>
      <c r="BE393" s="199"/>
      <c r="BF393" s="199"/>
      <c r="BG393" s="199"/>
      <c r="BH393" s="193" t="str">
        <f t="shared" si="102"/>
        <v/>
      </c>
      <c r="BI393" s="199"/>
      <c r="BJ393" s="199"/>
      <c r="BK393" s="199"/>
      <c r="BL393" s="199"/>
      <c r="BM393" s="199"/>
      <c r="BN393" s="199"/>
      <c r="BO393" s="193" t="str">
        <f t="shared" si="103"/>
        <v/>
      </c>
      <c r="BP393" s="199"/>
      <c r="BQ393" s="199"/>
      <c r="BR393" s="199"/>
      <c r="BS393" s="199"/>
      <c r="BT393" s="199"/>
      <c r="BU393" s="199"/>
      <c r="BV393" s="193" t="str">
        <f t="shared" si="104"/>
        <v/>
      </c>
      <c r="BW393" s="199"/>
      <c r="BX393" s="199"/>
      <c r="BY393" s="199"/>
      <c r="BZ393" s="199"/>
      <c r="CA393" s="199"/>
      <c r="CB393" s="199"/>
      <c r="CC393" s="193" t="str">
        <f t="shared" si="105"/>
        <v/>
      </c>
      <c r="CD393" s="199"/>
      <c r="CE393" s="199"/>
      <c r="CF393" s="199"/>
      <c r="CG393" s="199"/>
      <c r="CH393" s="199"/>
      <c r="CI393" s="199"/>
      <c r="CJ393" s="193" t="str">
        <f t="shared" si="106"/>
        <v/>
      </c>
      <c r="CK393" s="199"/>
      <c r="CL393" s="199"/>
      <c r="CM393" s="199"/>
      <c r="CN393" s="199"/>
      <c r="CO393" s="199"/>
      <c r="CP393" s="199"/>
      <c r="CQ393" s="193" t="str">
        <f t="shared" si="107"/>
        <v/>
      </c>
      <c r="CR393" s="199"/>
      <c r="CS393" s="199"/>
      <c r="CT393" s="199"/>
      <c r="CU393" s="199"/>
      <c r="CV393" s="199"/>
      <c r="CW393" s="199"/>
      <c r="CX393" s="193" t="str">
        <f t="shared" si="108"/>
        <v/>
      </c>
      <c r="CY393" s="199"/>
      <c r="CZ393" s="199"/>
      <c r="DA393" s="199"/>
      <c r="DB393" s="199"/>
      <c r="DC393" s="199"/>
      <c r="DD393" s="199"/>
      <c r="DE393" s="193" t="str">
        <f t="shared" si="109"/>
        <v/>
      </c>
      <c r="DF393" s="199"/>
      <c r="DG393" s="199"/>
      <c r="DH393" s="199"/>
      <c r="DI393" s="199"/>
      <c r="DJ393" s="199"/>
      <c r="DK393" s="199"/>
      <c r="DL393" s="193" t="str">
        <f t="shared" si="110"/>
        <v/>
      </c>
      <c r="DM393" s="199"/>
      <c r="DN393" s="199"/>
      <c r="DO393" s="199"/>
      <c r="DP393" s="199"/>
      <c r="DQ393" s="199"/>
      <c r="DR393" s="199"/>
      <c r="DS393" s="193" t="str">
        <f t="shared" si="111"/>
        <v/>
      </c>
      <c r="DT393" s="194" t="str">
        <f t="shared" si="112"/>
        <v/>
      </c>
      <c r="DU393" s="195" t="str">
        <f t="shared" si="113"/>
        <v/>
      </c>
      <c r="DV393" s="196" t="str">
        <f>IF(OR(C393="",E393=""),"",RANK(DT393,$DT$9:$DT$408)+COUNTIF(DT$9:DT393,DT393)-1)</f>
        <v/>
      </c>
      <c r="DW393" s="173"/>
    </row>
    <row r="394" spans="1:127" ht="20.100000000000001" customHeight="1">
      <c r="A394" s="173"/>
      <c r="B394" s="190" t="str">
        <f>BIODATA_SISWA!B395</f>
        <v/>
      </c>
      <c r="C394" s="191" t="str">
        <f>IF(BIODATA_SISWA!C395="","",BIODATA_SISWA!C395)</f>
        <v/>
      </c>
      <c r="D394" s="191" t="str">
        <f>IF(BIODATA_SISWA!L395="","",BIODATA_SISWA!L395)</f>
        <v/>
      </c>
      <c r="E394" s="199"/>
      <c r="F394" s="199"/>
      <c r="G394" s="199"/>
      <c r="H394" s="199"/>
      <c r="I394" s="199"/>
      <c r="J394" s="199"/>
      <c r="K394" s="193" t="str">
        <f t="shared" ref="K394:K408" si="114">IFERROR(AVERAGE(E394:J394),"")</f>
        <v/>
      </c>
      <c r="L394" s="199"/>
      <c r="M394" s="199"/>
      <c r="N394" s="199"/>
      <c r="O394" s="199"/>
      <c r="P394" s="199"/>
      <c r="Q394" s="199"/>
      <c r="R394" s="193" t="str">
        <f t="shared" ref="R394:R408" si="115">IFERROR(AVERAGE(L394:Q394),"")</f>
        <v/>
      </c>
      <c r="S394" s="199"/>
      <c r="T394" s="199"/>
      <c r="U394" s="199"/>
      <c r="V394" s="199"/>
      <c r="W394" s="199"/>
      <c r="X394" s="199"/>
      <c r="Y394" s="193" t="str">
        <f t="shared" ref="Y394:Y408" si="116">IFERROR(AVERAGE(S394:X394),"")</f>
        <v/>
      </c>
      <c r="Z394" s="199"/>
      <c r="AA394" s="199"/>
      <c r="AB394" s="199"/>
      <c r="AC394" s="199"/>
      <c r="AD394" s="199"/>
      <c r="AE394" s="199"/>
      <c r="AF394" s="193" t="str">
        <f t="shared" ref="AF394:AF408" si="117">IFERROR(AVERAGE(Z394:AE394),"")</f>
        <v/>
      </c>
      <c r="AG394" s="199"/>
      <c r="AH394" s="199"/>
      <c r="AI394" s="199"/>
      <c r="AJ394" s="199"/>
      <c r="AK394" s="199"/>
      <c r="AL394" s="199"/>
      <c r="AM394" s="193" t="str">
        <f t="shared" ref="AM394:AM408" si="118">IFERROR(AVERAGE(AG394:AL394),"")</f>
        <v/>
      </c>
      <c r="AN394" s="199"/>
      <c r="AO394" s="199"/>
      <c r="AP394" s="199"/>
      <c r="AQ394" s="199"/>
      <c r="AR394" s="199"/>
      <c r="AS394" s="199"/>
      <c r="AT394" s="193" t="str">
        <f t="shared" ref="AT394:AT408" si="119">IFERROR(AVERAGE(AN394:AS394),"")</f>
        <v/>
      </c>
      <c r="AU394" s="199"/>
      <c r="AV394" s="199"/>
      <c r="AW394" s="199"/>
      <c r="AX394" s="199"/>
      <c r="AY394" s="199"/>
      <c r="AZ394" s="199"/>
      <c r="BA394" s="193" t="str">
        <f t="shared" ref="BA394:BA408" si="120">IFERROR(AVERAGE(AU394:AZ394),"")</f>
        <v/>
      </c>
      <c r="BB394" s="199"/>
      <c r="BC394" s="199"/>
      <c r="BD394" s="199"/>
      <c r="BE394" s="199"/>
      <c r="BF394" s="199"/>
      <c r="BG394" s="199"/>
      <c r="BH394" s="193" t="str">
        <f t="shared" ref="BH394:BH408" si="121">IFERROR(AVERAGE(BB394:BG394),"")</f>
        <v/>
      </c>
      <c r="BI394" s="199"/>
      <c r="BJ394" s="199"/>
      <c r="BK394" s="199"/>
      <c r="BL394" s="199"/>
      <c r="BM394" s="199"/>
      <c r="BN394" s="199"/>
      <c r="BO394" s="193" t="str">
        <f t="shared" ref="BO394:BO408" si="122">IFERROR(AVERAGE(BI394:BN394),"")</f>
        <v/>
      </c>
      <c r="BP394" s="199"/>
      <c r="BQ394" s="199"/>
      <c r="BR394" s="199"/>
      <c r="BS394" s="199"/>
      <c r="BT394" s="199"/>
      <c r="BU394" s="199"/>
      <c r="BV394" s="193" t="str">
        <f t="shared" ref="BV394:BV408" si="123">IFERROR(AVERAGE(BP394:BU394),"")</f>
        <v/>
      </c>
      <c r="BW394" s="199"/>
      <c r="BX394" s="199"/>
      <c r="BY394" s="199"/>
      <c r="BZ394" s="199"/>
      <c r="CA394" s="199"/>
      <c r="CB394" s="199"/>
      <c r="CC394" s="193" t="str">
        <f t="shared" ref="CC394:CC408" si="124">IFERROR(AVERAGE(BW394:CB394),"")</f>
        <v/>
      </c>
      <c r="CD394" s="199"/>
      <c r="CE394" s="199"/>
      <c r="CF394" s="199"/>
      <c r="CG394" s="199"/>
      <c r="CH394" s="199"/>
      <c r="CI394" s="199"/>
      <c r="CJ394" s="193" t="str">
        <f t="shared" ref="CJ394:CJ408" si="125">IFERROR(AVERAGE(CD394:CI394),"")</f>
        <v/>
      </c>
      <c r="CK394" s="199"/>
      <c r="CL394" s="199"/>
      <c r="CM394" s="199"/>
      <c r="CN394" s="199"/>
      <c r="CO394" s="199"/>
      <c r="CP394" s="199"/>
      <c r="CQ394" s="193" t="str">
        <f t="shared" ref="CQ394:CQ408" si="126">IFERROR(AVERAGE(CK394:CP394),"")</f>
        <v/>
      </c>
      <c r="CR394" s="199"/>
      <c r="CS394" s="199"/>
      <c r="CT394" s="199"/>
      <c r="CU394" s="199"/>
      <c r="CV394" s="199"/>
      <c r="CW394" s="199"/>
      <c r="CX394" s="193" t="str">
        <f t="shared" ref="CX394:CX408" si="127">IFERROR(AVERAGE(CR394:CW394),"")</f>
        <v/>
      </c>
      <c r="CY394" s="199"/>
      <c r="CZ394" s="199"/>
      <c r="DA394" s="199"/>
      <c r="DB394" s="199"/>
      <c r="DC394" s="199"/>
      <c r="DD394" s="199"/>
      <c r="DE394" s="193" t="str">
        <f t="shared" ref="DE394:DE408" si="128">IFERROR(AVERAGE(CY394:DD394),"")</f>
        <v/>
      </c>
      <c r="DF394" s="199"/>
      <c r="DG394" s="199"/>
      <c r="DH394" s="199"/>
      <c r="DI394" s="199"/>
      <c r="DJ394" s="199"/>
      <c r="DK394" s="199"/>
      <c r="DL394" s="193" t="str">
        <f t="shared" ref="DL394:DL408" si="129">IFERROR(AVERAGE(DF394:DK394),"")</f>
        <v/>
      </c>
      <c r="DM394" s="199"/>
      <c r="DN394" s="199"/>
      <c r="DO394" s="199"/>
      <c r="DP394" s="199"/>
      <c r="DQ394" s="199"/>
      <c r="DR394" s="199"/>
      <c r="DS394" s="193" t="str">
        <f t="shared" ref="DS394:DS408" si="130">IFERROR(AVERAGE(DM394:DR394),"")</f>
        <v/>
      </c>
      <c r="DT394" s="194" t="str">
        <f t="shared" ref="DT394:DT408" si="131">IF(OR(C394="",E394=""),"",SUM(E394:J394,L394:Q394,S394:X394,Z394:AE394,AG394:AL394,AN394:AS394,AU394:AZ394,BB394:BG394,BI394:BN394,BP394:BU394,BW394:CB394,CD394:CI394,CK394:CP394,CR394:CW394,CY394:DD394,DF394:DK394,DM394:DR394))</f>
        <v/>
      </c>
      <c r="DU394" s="195" t="str">
        <f t="shared" ref="DU394:DU408" si="132">IF(OR(C394="",E394=""),"",AVERAGE(E394:J394,L394:Q394,S394:X394,Z394:AE394,AG394:AL394,AN394:AS394,AU394:AZ394,BB394:BG394,BI394:BN394,BP394:BU394,BW394:CB394,CD394:CI394,CK394:CP394,CR394:CW394,CY394:DD394,DF394:DK394,DM394:DR394))</f>
        <v/>
      </c>
      <c r="DV394" s="196" t="str">
        <f>IF(OR(C394="",E394=""),"",RANK(DT394,$DT$9:$DT$408)+COUNTIF(DT$9:DT394,DT394)-1)</f>
        <v/>
      </c>
      <c r="DW394" s="173"/>
    </row>
    <row r="395" spans="1:127" ht="20.100000000000001" customHeight="1">
      <c r="A395" s="173"/>
      <c r="B395" s="190" t="str">
        <f>BIODATA_SISWA!B396</f>
        <v/>
      </c>
      <c r="C395" s="191" t="str">
        <f>IF(BIODATA_SISWA!C396="","",BIODATA_SISWA!C396)</f>
        <v/>
      </c>
      <c r="D395" s="191" t="str">
        <f>IF(BIODATA_SISWA!L396="","",BIODATA_SISWA!L396)</f>
        <v/>
      </c>
      <c r="E395" s="199"/>
      <c r="F395" s="199"/>
      <c r="G395" s="199"/>
      <c r="H395" s="199"/>
      <c r="I395" s="199"/>
      <c r="J395" s="199"/>
      <c r="K395" s="193" t="str">
        <f t="shared" si="114"/>
        <v/>
      </c>
      <c r="L395" s="199"/>
      <c r="M395" s="199"/>
      <c r="N395" s="199"/>
      <c r="O395" s="199"/>
      <c r="P395" s="199"/>
      <c r="Q395" s="199"/>
      <c r="R395" s="193" t="str">
        <f t="shared" si="115"/>
        <v/>
      </c>
      <c r="S395" s="199"/>
      <c r="T395" s="199"/>
      <c r="U395" s="199"/>
      <c r="V395" s="199"/>
      <c r="W395" s="199"/>
      <c r="X395" s="199"/>
      <c r="Y395" s="193" t="str">
        <f t="shared" si="116"/>
        <v/>
      </c>
      <c r="Z395" s="199"/>
      <c r="AA395" s="199"/>
      <c r="AB395" s="199"/>
      <c r="AC395" s="199"/>
      <c r="AD395" s="199"/>
      <c r="AE395" s="199"/>
      <c r="AF395" s="193" t="str">
        <f t="shared" si="117"/>
        <v/>
      </c>
      <c r="AG395" s="199"/>
      <c r="AH395" s="199"/>
      <c r="AI395" s="199"/>
      <c r="AJ395" s="199"/>
      <c r="AK395" s="199"/>
      <c r="AL395" s="199"/>
      <c r="AM395" s="193" t="str">
        <f t="shared" si="118"/>
        <v/>
      </c>
      <c r="AN395" s="199"/>
      <c r="AO395" s="199"/>
      <c r="AP395" s="199"/>
      <c r="AQ395" s="199"/>
      <c r="AR395" s="199"/>
      <c r="AS395" s="199"/>
      <c r="AT395" s="193" t="str">
        <f t="shared" si="119"/>
        <v/>
      </c>
      <c r="AU395" s="199"/>
      <c r="AV395" s="199"/>
      <c r="AW395" s="199"/>
      <c r="AX395" s="199"/>
      <c r="AY395" s="199"/>
      <c r="AZ395" s="199"/>
      <c r="BA395" s="193" t="str">
        <f t="shared" si="120"/>
        <v/>
      </c>
      <c r="BB395" s="199"/>
      <c r="BC395" s="199"/>
      <c r="BD395" s="199"/>
      <c r="BE395" s="199"/>
      <c r="BF395" s="199"/>
      <c r="BG395" s="199"/>
      <c r="BH395" s="193" t="str">
        <f t="shared" si="121"/>
        <v/>
      </c>
      <c r="BI395" s="199"/>
      <c r="BJ395" s="199"/>
      <c r="BK395" s="199"/>
      <c r="BL395" s="199"/>
      <c r="BM395" s="199"/>
      <c r="BN395" s="199"/>
      <c r="BO395" s="193" t="str">
        <f t="shared" si="122"/>
        <v/>
      </c>
      <c r="BP395" s="199"/>
      <c r="BQ395" s="199"/>
      <c r="BR395" s="199"/>
      <c r="BS395" s="199"/>
      <c r="BT395" s="199"/>
      <c r="BU395" s="199"/>
      <c r="BV395" s="193" t="str">
        <f t="shared" si="123"/>
        <v/>
      </c>
      <c r="BW395" s="199"/>
      <c r="BX395" s="199"/>
      <c r="BY395" s="199"/>
      <c r="BZ395" s="199"/>
      <c r="CA395" s="199"/>
      <c r="CB395" s="199"/>
      <c r="CC395" s="193" t="str">
        <f t="shared" si="124"/>
        <v/>
      </c>
      <c r="CD395" s="199"/>
      <c r="CE395" s="199"/>
      <c r="CF395" s="199"/>
      <c r="CG395" s="199"/>
      <c r="CH395" s="199"/>
      <c r="CI395" s="199"/>
      <c r="CJ395" s="193" t="str">
        <f t="shared" si="125"/>
        <v/>
      </c>
      <c r="CK395" s="199"/>
      <c r="CL395" s="199"/>
      <c r="CM395" s="199"/>
      <c r="CN395" s="199"/>
      <c r="CO395" s="199"/>
      <c r="CP395" s="199"/>
      <c r="CQ395" s="193" t="str">
        <f t="shared" si="126"/>
        <v/>
      </c>
      <c r="CR395" s="199"/>
      <c r="CS395" s="199"/>
      <c r="CT395" s="199"/>
      <c r="CU395" s="199"/>
      <c r="CV395" s="199"/>
      <c r="CW395" s="199"/>
      <c r="CX395" s="193" t="str">
        <f t="shared" si="127"/>
        <v/>
      </c>
      <c r="CY395" s="199"/>
      <c r="CZ395" s="199"/>
      <c r="DA395" s="199"/>
      <c r="DB395" s="199"/>
      <c r="DC395" s="199"/>
      <c r="DD395" s="199"/>
      <c r="DE395" s="193" t="str">
        <f t="shared" si="128"/>
        <v/>
      </c>
      <c r="DF395" s="199"/>
      <c r="DG395" s="199"/>
      <c r="DH395" s="199"/>
      <c r="DI395" s="199"/>
      <c r="DJ395" s="199"/>
      <c r="DK395" s="199"/>
      <c r="DL395" s="193" t="str">
        <f t="shared" si="129"/>
        <v/>
      </c>
      <c r="DM395" s="199"/>
      <c r="DN395" s="199"/>
      <c r="DO395" s="199"/>
      <c r="DP395" s="199"/>
      <c r="DQ395" s="199"/>
      <c r="DR395" s="199"/>
      <c r="DS395" s="193" t="str">
        <f t="shared" si="130"/>
        <v/>
      </c>
      <c r="DT395" s="194" t="str">
        <f t="shared" si="131"/>
        <v/>
      </c>
      <c r="DU395" s="195" t="str">
        <f t="shared" si="132"/>
        <v/>
      </c>
      <c r="DV395" s="196" t="str">
        <f>IF(OR(C395="",E395=""),"",RANK(DT395,$DT$9:$DT$408)+COUNTIF(DT$9:DT395,DT395)-1)</f>
        <v/>
      </c>
      <c r="DW395" s="173"/>
    </row>
    <row r="396" spans="1:127" ht="20.100000000000001" customHeight="1">
      <c r="A396" s="173"/>
      <c r="B396" s="190" t="str">
        <f>BIODATA_SISWA!B397</f>
        <v/>
      </c>
      <c r="C396" s="191" t="str">
        <f>IF(BIODATA_SISWA!C397="","",BIODATA_SISWA!C397)</f>
        <v/>
      </c>
      <c r="D396" s="191" t="str">
        <f>IF(BIODATA_SISWA!L397="","",BIODATA_SISWA!L397)</f>
        <v/>
      </c>
      <c r="E396" s="199"/>
      <c r="F396" s="199"/>
      <c r="G396" s="199"/>
      <c r="H396" s="199"/>
      <c r="I396" s="199"/>
      <c r="J396" s="199"/>
      <c r="K396" s="193" t="str">
        <f t="shared" si="114"/>
        <v/>
      </c>
      <c r="L396" s="199"/>
      <c r="M396" s="199"/>
      <c r="N396" s="199"/>
      <c r="O396" s="199"/>
      <c r="P396" s="199"/>
      <c r="Q396" s="199"/>
      <c r="R396" s="193" t="str">
        <f t="shared" si="115"/>
        <v/>
      </c>
      <c r="S396" s="199"/>
      <c r="T396" s="199"/>
      <c r="U396" s="199"/>
      <c r="V396" s="199"/>
      <c r="W396" s="199"/>
      <c r="X396" s="199"/>
      <c r="Y396" s="193" t="str">
        <f t="shared" si="116"/>
        <v/>
      </c>
      <c r="Z396" s="199"/>
      <c r="AA396" s="199"/>
      <c r="AB396" s="199"/>
      <c r="AC396" s="199"/>
      <c r="AD396" s="199"/>
      <c r="AE396" s="199"/>
      <c r="AF396" s="193" t="str">
        <f t="shared" si="117"/>
        <v/>
      </c>
      <c r="AG396" s="199"/>
      <c r="AH396" s="199"/>
      <c r="AI396" s="199"/>
      <c r="AJ396" s="199"/>
      <c r="AK396" s="199"/>
      <c r="AL396" s="199"/>
      <c r="AM396" s="193" t="str">
        <f t="shared" si="118"/>
        <v/>
      </c>
      <c r="AN396" s="199"/>
      <c r="AO396" s="199"/>
      <c r="AP396" s="199"/>
      <c r="AQ396" s="199"/>
      <c r="AR396" s="199"/>
      <c r="AS396" s="199"/>
      <c r="AT396" s="193" t="str">
        <f t="shared" si="119"/>
        <v/>
      </c>
      <c r="AU396" s="199"/>
      <c r="AV396" s="199"/>
      <c r="AW396" s="199"/>
      <c r="AX396" s="199"/>
      <c r="AY396" s="199"/>
      <c r="AZ396" s="199"/>
      <c r="BA396" s="193" t="str">
        <f t="shared" si="120"/>
        <v/>
      </c>
      <c r="BB396" s="199"/>
      <c r="BC396" s="199"/>
      <c r="BD396" s="199"/>
      <c r="BE396" s="199"/>
      <c r="BF396" s="199"/>
      <c r="BG396" s="199"/>
      <c r="BH396" s="193" t="str">
        <f t="shared" si="121"/>
        <v/>
      </c>
      <c r="BI396" s="199"/>
      <c r="BJ396" s="199"/>
      <c r="BK396" s="199"/>
      <c r="BL396" s="199"/>
      <c r="BM396" s="199"/>
      <c r="BN396" s="199"/>
      <c r="BO396" s="193" t="str">
        <f t="shared" si="122"/>
        <v/>
      </c>
      <c r="BP396" s="199"/>
      <c r="BQ396" s="199"/>
      <c r="BR396" s="199"/>
      <c r="BS396" s="199"/>
      <c r="BT396" s="199"/>
      <c r="BU396" s="199"/>
      <c r="BV396" s="193" t="str">
        <f t="shared" si="123"/>
        <v/>
      </c>
      <c r="BW396" s="199"/>
      <c r="BX396" s="199"/>
      <c r="BY396" s="199"/>
      <c r="BZ396" s="199"/>
      <c r="CA396" s="199"/>
      <c r="CB396" s="199"/>
      <c r="CC396" s="193" t="str">
        <f t="shared" si="124"/>
        <v/>
      </c>
      <c r="CD396" s="199"/>
      <c r="CE396" s="199"/>
      <c r="CF396" s="199"/>
      <c r="CG396" s="199"/>
      <c r="CH396" s="199"/>
      <c r="CI396" s="199"/>
      <c r="CJ396" s="193" t="str">
        <f t="shared" si="125"/>
        <v/>
      </c>
      <c r="CK396" s="199"/>
      <c r="CL396" s="199"/>
      <c r="CM396" s="199"/>
      <c r="CN396" s="199"/>
      <c r="CO396" s="199"/>
      <c r="CP396" s="199"/>
      <c r="CQ396" s="193" t="str">
        <f t="shared" si="126"/>
        <v/>
      </c>
      <c r="CR396" s="199"/>
      <c r="CS396" s="199"/>
      <c r="CT396" s="199"/>
      <c r="CU396" s="199"/>
      <c r="CV396" s="199"/>
      <c r="CW396" s="199"/>
      <c r="CX396" s="193" t="str">
        <f t="shared" si="127"/>
        <v/>
      </c>
      <c r="CY396" s="199"/>
      <c r="CZ396" s="199"/>
      <c r="DA396" s="199"/>
      <c r="DB396" s="199"/>
      <c r="DC396" s="199"/>
      <c r="DD396" s="199"/>
      <c r="DE396" s="193" t="str">
        <f t="shared" si="128"/>
        <v/>
      </c>
      <c r="DF396" s="199"/>
      <c r="DG396" s="199"/>
      <c r="DH396" s="199"/>
      <c r="DI396" s="199"/>
      <c r="DJ396" s="199"/>
      <c r="DK396" s="199"/>
      <c r="DL396" s="193" t="str">
        <f t="shared" si="129"/>
        <v/>
      </c>
      <c r="DM396" s="199"/>
      <c r="DN396" s="199"/>
      <c r="DO396" s="199"/>
      <c r="DP396" s="199"/>
      <c r="DQ396" s="199"/>
      <c r="DR396" s="199"/>
      <c r="DS396" s="193" t="str">
        <f t="shared" si="130"/>
        <v/>
      </c>
      <c r="DT396" s="194" t="str">
        <f t="shared" si="131"/>
        <v/>
      </c>
      <c r="DU396" s="195" t="str">
        <f t="shared" si="132"/>
        <v/>
      </c>
      <c r="DV396" s="196" t="str">
        <f>IF(OR(C396="",E396=""),"",RANK(DT396,$DT$9:$DT$408)+COUNTIF(DT$9:DT396,DT396)-1)</f>
        <v/>
      </c>
      <c r="DW396" s="173"/>
    </row>
    <row r="397" spans="1:127" ht="20.100000000000001" customHeight="1">
      <c r="A397" s="173"/>
      <c r="B397" s="190" t="str">
        <f>BIODATA_SISWA!B398</f>
        <v/>
      </c>
      <c r="C397" s="191" t="str">
        <f>IF(BIODATA_SISWA!C398="","",BIODATA_SISWA!C398)</f>
        <v/>
      </c>
      <c r="D397" s="191" t="str">
        <f>IF(BIODATA_SISWA!L398="","",BIODATA_SISWA!L398)</f>
        <v/>
      </c>
      <c r="E397" s="199"/>
      <c r="F397" s="199"/>
      <c r="G397" s="199"/>
      <c r="H397" s="199"/>
      <c r="I397" s="199"/>
      <c r="J397" s="199"/>
      <c r="K397" s="193" t="str">
        <f t="shared" si="114"/>
        <v/>
      </c>
      <c r="L397" s="199"/>
      <c r="M397" s="199"/>
      <c r="N397" s="199"/>
      <c r="O397" s="199"/>
      <c r="P397" s="199"/>
      <c r="Q397" s="199"/>
      <c r="R397" s="193" t="str">
        <f t="shared" si="115"/>
        <v/>
      </c>
      <c r="S397" s="199"/>
      <c r="T397" s="199"/>
      <c r="U397" s="199"/>
      <c r="V397" s="199"/>
      <c r="W397" s="199"/>
      <c r="X397" s="199"/>
      <c r="Y397" s="193" t="str">
        <f t="shared" si="116"/>
        <v/>
      </c>
      <c r="Z397" s="199"/>
      <c r="AA397" s="199"/>
      <c r="AB397" s="199"/>
      <c r="AC397" s="199"/>
      <c r="AD397" s="199"/>
      <c r="AE397" s="199"/>
      <c r="AF397" s="193" t="str">
        <f t="shared" si="117"/>
        <v/>
      </c>
      <c r="AG397" s="199"/>
      <c r="AH397" s="199"/>
      <c r="AI397" s="199"/>
      <c r="AJ397" s="199"/>
      <c r="AK397" s="199"/>
      <c r="AL397" s="199"/>
      <c r="AM397" s="193" t="str">
        <f t="shared" si="118"/>
        <v/>
      </c>
      <c r="AN397" s="199"/>
      <c r="AO397" s="199"/>
      <c r="AP397" s="199"/>
      <c r="AQ397" s="199"/>
      <c r="AR397" s="199"/>
      <c r="AS397" s="199"/>
      <c r="AT397" s="193" t="str">
        <f t="shared" si="119"/>
        <v/>
      </c>
      <c r="AU397" s="199"/>
      <c r="AV397" s="199"/>
      <c r="AW397" s="199"/>
      <c r="AX397" s="199"/>
      <c r="AY397" s="199"/>
      <c r="AZ397" s="199"/>
      <c r="BA397" s="193" t="str">
        <f t="shared" si="120"/>
        <v/>
      </c>
      <c r="BB397" s="199"/>
      <c r="BC397" s="199"/>
      <c r="BD397" s="199"/>
      <c r="BE397" s="199"/>
      <c r="BF397" s="199"/>
      <c r="BG397" s="199"/>
      <c r="BH397" s="193" t="str">
        <f t="shared" si="121"/>
        <v/>
      </c>
      <c r="BI397" s="199"/>
      <c r="BJ397" s="199"/>
      <c r="BK397" s="199"/>
      <c r="BL397" s="199"/>
      <c r="BM397" s="199"/>
      <c r="BN397" s="199"/>
      <c r="BO397" s="193" t="str">
        <f t="shared" si="122"/>
        <v/>
      </c>
      <c r="BP397" s="199"/>
      <c r="BQ397" s="199"/>
      <c r="BR397" s="199"/>
      <c r="BS397" s="199"/>
      <c r="BT397" s="199"/>
      <c r="BU397" s="199"/>
      <c r="BV397" s="193" t="str">
        <f t="shared" si="123"/>
        <v/>
      </c>
      <c r="BW397" s="199"/>
      <c r="BX397" s="199"/>
      <c r="BY397" s="199"/>
      <c r="BZ397" s="199"/>
      <c r="CA397" s="199"/>
      <c r="CB397" s="199"/>
      <c r="CC397" s="193" t="str">
        <f t="shared" si="124"/>
        <v/>
      </c>
      <c r="CD397" s="199"/>
      <c r="CE397" s="199"/>
      <c r="CF397" s="199"/>
      <c r="CG397" s="199"/>
      <c r="CH397" s="199"/>
      <c r="CI397" s="199"/>
      <c r="CJ397" s="193" t="str">
        <f t="shared" si="125"/>
        <v/>
      </c>
      <c r="CK397" s="199"/>
      <c r="CL397" s="199"/>
      <c r="CM397" s="199"/>
      <c r="CN397" s="199"/>
      <c r="CO397" s="199"/>
      <c r="CP397" s="199"/>
      <c r="CQ397" s="193" t="str">
        <f t="shared" si="126"/>
        <v/>
      </c>
      <c r="CR397" s="199"/>
      <c r="CS397" s="199"/>
      <c r="CT397" s="199"/>
      <c r="CU397" s="199"/>
      <c r="CV397" s="199"/>
      <c r="CW397" s="199"/>
      <c r="CX397" s="193" t="str">
        <f t="shared" si="127"/>
        <v/>
      </c>
      <c r="CY397" s="199"/>
      <c r="CZ397" s="199"/>
      <c r="DA397" s="199"/>
      <c r="DB397" s="199"/>
      <c r="DC397" s="199"/>
      <c r="DD397" s="199"/>
      <c r="DE397" s="193" t="str">
        <f t="shared" si="128"/>
        <v/>
      </c>
      <c r="DF397" s="199"/>
      <c r="DG397" s="199"/>
      <c r="DH397" s="199"/>
      <c r="DI397" s="199"/>
      <c r="DJ397" s="199"/>
      <c r="DK397" s="199"/>
      <c r="DL397" s="193" t="str">
        <f t="shared" si="129"/>
        <v/>
      </c>
      <c r="DM397" s="199"/>
      <c r="DN397" s="199"/>
      <c r="DO397" s="199"/>
      <c r="DP397" s="199"/>
      <c r="DQ397" s="199"/>
      <c r="DR397" s="199"/>
      <c r="DS397" s="193" t="str">
        <f t="shared" si="130"/>
        <v/>
      </c>
      <c r="DT397" s="194" t="str">
        <f t="shared" si="131"/>
        <v/>
      </c>
      <c r="DU397" s="195" t="str">
        <f t="shared" si="132"/>
        <v/>
      </c>
      <c r="DV397" s="196" t="str">
        <f>IF(OR(C397="",E397=""),"",RANK(DT397,$DT$9:$DT$408)+COUNTIF(DT$9:DT397,DT397)-1)</f>
        <v/>
      </c>
      <c r="DW397" s="173"/>
    </row>
    <row r="398" spans="1:127" ht="20.100000000000001" customHeight="1">
      <c r="A398" s="173"/>
      <c r="B398" s="190" t="str">
        <f>BIODATA_SISWA!B399</f>
        <v/>
      </c>
      <c r="C398" s="191" t="str">
        <f>IF(BIODATA_SISWA!C399="","",BIODATA_SISWA!C399)</f>
        <v/>
      </c>
      <c r="D398" s="191" t="str">
        <f>IF(BIODATA_SISWA!L399="","",BIODATA_SISWA!L399)</f>
        <v/>
      </c>
      <c r="E398" s="199"/>
      <c r="F398" s="199"/>
      <c r="G398" s="199"/>
      <c r="H398" s="199"/>
      <c r="I398" s="199"/>
      <c r="J398" s="199"/>
      <c r="K398" s="193" t="str">
        <f t="shared" si="114"/>
        <v/>
      </c>
      <c r="L398" s="199"/>
      <c r="M398" s="199"/>
      <c r="N398" s="199"/>
      <c r="O398" s="199"/>
      <c r="P398" s="199"/>
      <c r="Q398" s="199"/>
      <c r="R398" s="193" t="str">
        <f t="shared" si="115"/>
        <v/>
      </c>
      <c r="S398" s="199"/>
      <c r="T398" s="199"/>
      <c r="U398" s="199"/>
      <c r="V398" s="199"/>
      <c r="W398" s="199"/>
      <c r="X398" s="199"/>
      <c r="Y398" s="193" t="str">
        <f t="shared" si="116"/>
        <v/>
      </c>
      <c r="Z398" s="199"/>
      <c r="AA398" s="199"/>
      <c r="AB398" s="199"/>
      <c r="AC398" s="199"/>
      <c r="AD398" s="199"/>
      <c r="AE398" s="199"/>
      <c r="AF398" s="193" t="str">
        <f t="shared" si="117"/>
        <v/>
      </c>
      <c r="AG398" s="199"/>
      <c r="AH398" s="199"/>
      <c r="AI398" s="199"/>
      <c r="AJ398" s="199"/>
      <c r="AK398" s="199"/>
      <c r="AL398" s="199"/>
      <c r="AM398" s="193" t="str">
        <f t="shared" si="118"/>
        <v/>
      </c>
      <c r="AN398" s="199"/>
      <c r="AO398" s="199"/>
      <c r="AP398" s="199"/>
      <c r="AQ398" s="199"/>
      <c r="AR398" s="199"/>
      <c r="AS398" s="199"/>
      <c r="AT398" s="193" t="str">
        <f t="shared" si="119"/>
        <v/>
      </c>
      <c r="AU398" s="199"/>
      <c r="AV398" s="199"/>
      <c r="AW398" s="199"/>
      <c r="AX398" s="199"/>
      <c r="AY398" s="199"/>
      <c r="AZ398" s="199"/>
      <c r="BA398" s="193" t="str">
        <f t="shared" si="120"/>
        <v/>
      </c>
      <c r="BB398" s="199"/>
      <c r="BC398" s="199"/>
      <c r="BD398" s="199"/>
      <c r="BE398" s="199"/>
      <c r="BF398" s="199"/>
      <c r="BG398" s="199"/>
      <c r="BH398" s="193" t="str">
        <f t="shared" si="121"/>
        <v/>
      </c>
      <c r="BI398" s="199"/>
      <c r="BJ398" s="199"/>
      <c r="BK398" s="199"/>
      <c r="BL398" s="199"/>
      <c r="BM398" s="199"/>
      <c r="BN398" s="199"/>
      <c r="BO398" s="193" t="str">
        <f t="shared" si="122"/>
        <v/>
      </c>
      <c r="BP398" s="199"/>
      <c r="BQ398" s="199"/>
      <c r="BR398" s="199"/>
      <c r="BS398" s="199"/>
      <c r="BT398" s="199"/>
      <c r="BU398" s="199"/>
      <c r="BV398" s="193" t="str">
        <f t="shared" si="123"/>
        <v/>
      </c>
      <c r="BW398" s="199"/>
      <c r="BX398" s="199"/>
      <c r="BY398" s="199"/>
      <c r="BZ398" s="199"/>
      <c r="CA398" s="199"/>
      <c r="CB398" s="199"/>
      <c r="CC398" s="193" t="str">
        <f t="shared" si="124"/>
        <v/>
      </c>
      <c r="CD398" s="199"/>
      <c r="CE398" s="199"/>
      <c r="CF398" s="199"/>
      <c r="CG398" s="199"/>
      <c r="CH398" s="199"/>
      <c r="CI398" s="199"/>
      <c r="CJ398" s="193" t="str">
        <f t="shared" si="125"/>
        <v/>
      </c>
      <c r="CK398" s="199"/>
      <c r="CL398" s="199"/>
      <c r="CM398" s="199"/>
      <c r="CN398" s="199"/>
      <c r="CO398" s="199"/>
      <c r="CP398" s="199"/>
      <c r="CQ398" s="193" t="str">
        <f t="shared" si="126"/>
        <v/>
      </c>
      <c r="CR398" s="199"/>
      <c r="CS398" s="199"/>
      <c r="CT398" s="199"/>
      <c r="CU398" s="199"/>
      <c r="CV398" s="199"/>
      <c r="CW398" s="199"/>
      <c r="CX398" s="193" t="str">
        <f t="shared" si="127"/>
        <v/>
      </c>
      <c r="CY398" s="199"/>
      <c r="CZ398" s="199"/>
      <c r="DA398" s="199"/>
      <c r="DB398" s="199"/>
      <c r="DC398" s="199"/>
      <c r="DD398" s="199"/>
      <c r="DE398" s="193" t="str">
        <f t="shared" si="128"/>
        <v/>
      </c>
      <c r="DF398" s="199"/>
      <c r="DG398" s="199"/>
      <c r="DH398" s="199"/>
      <c r="DI398" s="199"/>
      <c r="DJ398" s="199"/>
      <c r="DK398" s="199"/>
      <c r="DL398" s="193" t="str">
        <f t="shared" si="129"/>
        <v/>
      </c>
      <c r="DM398" s="199"/>
      <c r="DN398" s="199"/>
      <c r="DO398" s="199"/>
      <c r="DP398" s="199"/>
      <c r="DQ398" s="199"/>
      <c r="DR398" s="199"/>
      <c r="DS398" s="193" t="str">
        <f t="shared" si="130"/>
        <v/>
      </c>
      <c r="DT398" s="194" t="str">
        <f t="shared" si="131"/>
        <v/>
      </c>
      <c r="DU398" s="195" t="str">
        <f t="shared" si="132"/>
        <v/>
      </c>
      <c r="DV398" s="196" t="str">
        <f>IF(OR(C398="",E398=""),"",RANK(DT398,$DT$9:$DT$408)+COUNTIF(DT$9:DT398,DT398)-1)</f>
        <v/>
      </c>
      <c r="DW398" s="173"/>
    </row>
    <row r="399" spans="1:127" ht="20.100000000000001" customHeight="1">
      <c r="A399" s="173"/>
      <c r="B399" s="190" t="str">
        <f>BIODATA_SISWA!B400</f>
        <v/>
      </c>
      <c r="C399" s="191" t="str">
        <f>IF(BIODATA_SISWA!C400="","",BIODATA_SISWA!C400)</f>
        <v/>
      </c>
      <c r="D399" s="191" t="str">
        <f>IF(BIODATA_SISWA!L400="","",BIODATA_SISWA!L400)</f>
        <v/>
      </c>
      <c r="E399" s="199"/>
      <c r="F399" s="199"/>
      <c r="G399" s="199"/>
      <c r="H399" s="199"/>
      <c r="I399" s="199"/>
      <c r="J399" s="199"/>
      <c r="K399" s="193" t="str">
        <f t="shared" si="114"/>
        <v/>
      </c>
      <c r="L399" s="199"/>
      <c r="M399" s="199"/>
      <c r="N399" s="199"/>
      <c r="O399" s="199"/>
      <c r="P399" s="199"/>
      <c r="Q399" s="199"/>
      <c r="R399" s="193" t="str">
        <f t="shared" si="115"/>
        <v/>
      </c>
      <c r="S399" s="199"/>
      <c r="T399" s="199"/>
      <c r="U399" s="199"/>
      <c r="V399" s="199"/>
      <c r="W399" s="199"/>
      <c r="X399" s="199"/>
      <c r="Y399" s="193" t="str">
        <f t="shared" si="116"/>
        <v/>
      </c>
      <c r="Z399" s="199"/>
      <c r="AA399" s="199"/>
      <c r="AB399" s="199"/>
      <c r="AC399" s="199"/>
      <c r="AD399" s="199"/>
      <c r="AE399" s="199"/>
      <c r="AF399" s="193" t="str">
        <f t="shared" si="117"/>
        <v/>
      </c>
      <c r="AG399" s="199"/>
      <c r="AH399" s="199"/>
      <c r="AI399" s="199"/>
      <c r="AJ399" s="199"/>
      <c r="AK399" s="199"/>
      <c r="AL399" s="199"/>
      <c r="AM399" s="193" t="str">
        <f t="shared" si="118"/>
        <v/>
      </c>
      <c r="AN399" s="199"/>
      <c r="AO399" s="199"/>
      <c r="AP399" s="199"/>
      <c r="AQ399" s="199"/>
      <c r="AR399" s="199"/>
      <c r="AS399" s="199"/>
      <c r="AT399" s="193" t="str">
        <f t="shared" si="119"/>
        <v/>
      </c>
      <c r="AU399" s="199"/>
      <c r="AV399" s="199"/>
      <c r="AW399" s="199"/>
      <c r="AX399" s="199"/>
      <c r="AY399" s="199"/>
      <c r="AZ399" s="199"/>
      <c r="BA399" s="193" t="str">
        <f t="shared" si="120"/>
        <v/>
      </c>
      <c r="BB399" s="199"/>
      <c r="BC399" s="199"/>
      <c r="BD399" s="199"/>
      <c r="BE399" s="199"/>
      <c r="BF399" s="199"/>
      <c r="BG399" s="199"/>
      <c r="BH399" s="193" t="str">
        <f t="shared" si="121"/>
        <v/>
      </c>
      <c r="BI399" s="199"/>
      <c r="BJ399" s="199"/>
      <c r="BK399" s="199"/>
      <c r="BL399" s="199"/>
      <c r="BM399" s="199"/>
      <c r="BN399" s="199"/>
      <c r="BO399" s="193" t="str">
        <f t="shared" si="122"/>
        <v/>
      </c>
      <c r="BP399" s="199"/>
      <c r="BQ399" s="199"/>
      <c r="BR399" s="199"/>
      <c r="BS399" s="199"/>
      <c r="BT399" s="199"/>
      <c r="BU399" s="199"/>
      <c r="BV399" s="193" t="str">
        <f t="shared" si="123"/>
        <v/>
      </c>
      <c r="BW399" s="199"/>
      <c r="BX399" s="199"/>
      <c r="BY399" s="199"/>
      <c r="BZ399" s="199"/>
      <c r="CA399" s="199"/>
      <c r="CB399" s="199"/>
      <c r="CC399" s="193" t="str">
        <f t="shared" si="124"/>
        <v/>
      </c>
      <c r="CD399" s="199"/>
      <c r="CE399" s="199"/>
      <c r="CF399" s="199"/>
      <c r="CG399" s="199"/>
      <c r="CH399" s="199"/>
      <c r="CI399" s="199"/>
      <c r="CJ399" s="193" t="str">
        <f t="shared" si="125"/>
        <v/>
      </c>
      <c r="CK399" s="199"/>
      <c r="CL399" s="199"/>
      <c r="CM399" s="199"/>
      <c r="CN399" s="199"/>
      <c r="CO399" s="199"/>
      <c r="CP399" s="199"/>
      <c r="CQ399" s="193" t="str">
        <f t="shared" si="126"/>
        <v/>
      </c>
      <c r="CR399" s="199"/>
      <c r="CS399" s="199"/>
      <c r="CT399" s="199"/>
      <c r="CU399" s="199"/>
      <c r="CV399" s="199"/>
      <c r="CW399" s="199"/>
      <c r="CX399" s="193" t="str">
        <f t="shared" si="127"/>
        <v/>
      </c>
      <c r="CY399" s="199"/>
      <c r="CZ399" s="199"/>
      <c r="DA399" s="199"/>
      <c r="DB399" s="199"/>
      <c r="DC399" s="199"/>
      <c r="DD399" s="199"/>
      <c r="DE399" s="193" t="str">
        <f t="shared" si="128"/>
        <v/>
      </c>
      <c r="DF399" s="199"/>
      <c r="DG399" s="199"/>
      <c r="DH399" s="199"/>
      <c r="DI399" s="199"/>
      <c r="DJ399" s="199"/>
      <c r="DK399" s="199"/>
      <c r="DL399" s="193" t="str">
        <f t="shared" si="129"/>
        <v/>
      </c>
      <c r="DM399" s="199"/>
      <c r="DN399" s="199"/>
      <c r="DO399" s="199"/>
      <c r="DP399" s="199"/>
      <c r="DQ399" s="199"/>
      <c r="DR399" s="199"/>
      <c r="DS399" s="193" t="str">
        <f t="shared" si="130"/>
        <v/>
      </c>
      <c r="DT399" s="194" t="str">
        <f t="shared" si="131"/>
        <v/>
      </c>
      <c r="DU399" s="195" t="str">
        <f t="shared" si="132"/>
        <v/>
      </c>
      <c r="DV399" s="196" t="str">
        <f>IF(OR(C399="",E399=""),"",RANK(DT399,$DT$9:$DT$408)+COUNTIF(DT$9:DT399,DT399)-1)</f>
        <v/>
      </c>
      <c r="DW399" s="173"/>
    </row>
    <row r="400" spans="1:127" ht="20.100000000000001" customHeight="1">
      <c r="A400" s="173"/>
      <c r="B400" s="190" t="str">
        <f>BIODATA_SISWA!B401</f>
        <v/>
      </c>
      <c r="C400" s="191" t="str">
        <f>IF(BIODATA_SISWA!C401="","",BIODATA_SISWA!C401)</f>
        <v/>
      </c>
      <c r="D400" s="191" t="str">
        <f>IF(BIODATA_SISWA!L401="","",BIODATA_SISWA!L401)</f>
        <v/>
      </c>
      <c r="E400" s="199"/>
      <c r="F400" s="199"/>
      <c r="G400" s="199"/>
      <c r="H400" s="199"/>
      <c r="I400" s="199"/>
      <c r="J400" s="199"/>
      <c r="K400" s="193" t="str">
        <f t="shared" si="114"/>
        <v/>
      </c>
      <c r="L400" s="199"/>
      <c r="M400" s="199"/>
      <c r="N400" s="199"/>
      <c r="O400" s="199"/>
      <c r="P400" s="199"/>
      <c r="Q400" s="199"/>
      <c r="R400" s="193" t="str">
        <f t="shared" si="115"/>
        <v/>
      </c>
      <c r="S400" s="199"/>
      <c r="T400" s="199"/>
      <c r="U400" s="199"/>
      <c r="V400" s="199"/>
      <c r="W400" s="199"/>
      <c r="X400" s="199"/>
      <c r="Y400" s="193" t="str">
        <f t="shared" si="116"/>
        <v/>
      </c>
      <c r="Z400" s="199"/>
      <c r="AA400" s="199"/>
      <c r="AB400" s="199"/>
      <c r="AC400" s="199"/>
      <c r="AD400" s="199"/>
      <c r="AE400" s="199"/>
      <c r="AF400" s="193" t="str">
        <f t="shared" si="117"/>
        <v/>
      </c>
      <c r="AG400" s="199"/>
      <c r="AH400" s="199"/>
      <c r="AI400" s="199"/>
      <c r="AJ400" s="199"/>
      <c r="AK400" s="199"/>
      <c r="AL400" s="199"/>
      <c r="AM400" s="193" t="str">
        <f t="shared" si="118"/>
        <v/>
      </c>
      <c r="AN400" s="199"/>
      <c r="AO400" s="199"/>
      <c r="AP400" s="199"/>
      <c r="AQ400" s="199"/>
      <c r="AR400" s="199"/>
      <c r="AS400" s="199"/>
      <c r="AT400" s="193" t="str">
        <f t="shared" si="119"/>
        <v/>
      </c>
      <c r="AU400" s="199"/>
      <c r="AV400" s="199"/>
      <c r="AW400" s="199"/>
      <c r="AX400" s="199"/>
      <c r="AY400" s="199"/>
      <c r="AZ400" s="199"/>
      <c r="BA400" s="193" t="str">
        <f t="shared" si="120"/>
        <v/>
      </c>
      <c r="BB400" s="199"/>
      <c r="BC400" s="199"/>
      <c r="BD400" s="199"/>
      <c r="BE400" s="199"/>
      <c r="BF400" s="199"/>
      <c r="BG400" s="199"/>
      <c r="BH400" s="193" t="str">
        <f t="shared" si="121"/>
        <v/>
      </c>
      <c r="BI400" s="199"/>
      <c r="BJ400" s="199"/>
      <c r="BK400" s="199"/>
      <c r="BL400" s="199"/>
      <c r="BM400" s="199"/>
      <c r="BN400" s="199"/>
      <c r="BO400" s="193" t="str">
        <f t="shared" si="122"/>
        <v/>
      </c>
      <c r="BP400" s="199"/>
      <c r="BQ400" s="199"/>
      <c r="BR400" s="199"/>
      <c r="BS400" s="199"/>
      <c r="BT400" s="199"/>
      <c r="BU400" s="199"/>
      <c r="BV400" s="193" t="str">
        <f t="shared" si="123"/>
        <v/>
      </c>
      <c r="BW400" s="199"/>
      <c r="BX400" s="199"/>
      <c r="BY400" s="199"/>
      <c r="BZ400" s="199"/>
      <c r="CA400" s="199"/>
      <c r="CB400" s="199"/>
      <c r="CC400" s="193" t="str">
        <f t="shared" si="124"/>
        <v/>
      </c>
      <c r="CD400" s="199"/>
      <c r="CE400" s="199"/>
      <c r="CF400" s="199"/>
      <c r="CG400" s="199"/>
      <c r="CH400" s="199"/>
      <c r="CI400" s="199"/>
      <c r="CJ400" s="193" t="str">
        <f t="shared" si="125"/>
        <v/>
      </c>
      <c r="CK400" s="199"/>
      <c r="CL400" s="199"/>
      <c r="CM400" s="199"/>
      <c r="CN400" s="199"/>
      <c r="CO400" s="199"/>
      <c r="CP400" s="199"/>
      <c r="CQ400" s="193" t="str">
        <f t="shared" si="126"/>
        <v/>
      </c>
      <c r="CR400" s="199"/>
      <c r="CS400" s="199"/>
      <c r="CT400" s="199"/>
      <c r="CU400" s="199"/>
      <c r="CV400" s="199"/>
      <c r="CW400" s="199"/>
      <c r="CX400" s="193" t="str">
        <f t="shared" si="127"/>
        <v/>
      </c>
      <c r="CY400" s="199"/>
      <c r="CZ400" s="199"/>
      <c r="DA400" s="199"/>
      <c r="DB400" s="199"/>
      <c r="DC400" s="199"/>
      <c r="DD400" s="199"/>
      <c r="DE400" s="193" t="str">
        <f t="shared" si="128"/>
        <v/>
      </c>
      <c r="DF400" s="199"/>
      <c r="DG400" s="199"/>
      <c r="DH400" s="199"/>
      <c r="DI400" s="199"/>
      <c r="DJ400" s="199"/>
      <c r="DK400" s="199"/>
      <c r="DL400" s="193" t="str">
        <f t="shared" si="129"/>
        <v/>
      </c>
      <c r="DM400" s="199"/>
      <c r="DN400" s="199"/>
      <c r="DO400" s="199"/>
      <c r="DP400" s="199"/>
      <c r="DQ400" s="199"/>
      <c r="DR400" s="199"/>
      <c r="DS400" s="193" t="str">
        <f t="shared" si="130"/>
        <v/>
      </c>
      <c r="DT400" s="194" t="str">
        <f t="shared" si="131"/>
        <v/>
      </c>
      <c r="DU400" s="195" t="str">
        <f t="shared" si="132"/>
        <v/>
      </c>
      <c r="DV400" s="196" t="str">
        <f>IF(OR(C400="",E400=""),"",RANK(DT400,$DT$9:$DT$408)+COUNTIF(DT$9:DT400,DT400)-1)</f>
        <v/>
      </c>
      <c r="DW400" s="173"/>
    </row>
    <row r="401" spans="1:127" ht="20.100000000000001" customHeight="1">
      <c r="A401" s="173"/>
      <c r="B401" s="190" t="str">
        <f>BIODATA_SISWA!B402</f>
        <v/>
      </c>
      <c r="C401" s="191" t="str">
        <f>IF(BIODATA_SISWA!C402="","",BIODATA_SISWA!C402)</f>
        <v/>
      </c>
      <c r="D401" s="191" t="str">
        <f>IF(BIODATA_SISWA!L402="","",BIODATA_SISWA!L402)</f>
        <v/>
      </c>
      <c r="E401" s="199"/>
      <c r="F401" s="199"/>
      <c r="G401" s="199"/>
      <c r="H401" s="199"/>
      <c r="I401" s="199"/>
      <c r="J401" s="199"/>
      <c r="K401" s="193" t="str">
        <f t="shared" si="114"/>
        <v/>
      </c>
      <c r="L401" s="199"/>
      <c r="M401" s="199"/>
      <c r="N401" s="199"/>
      <c r="O401" s="199"/>
      <c r="P401" s="199"/>
      <c r="Q401" s="199"/>
      <c r="R401" s="193" t="str">
        <f t="shared" si="115"/>
        <v/>
      </c>
      <c r="S401" s="199"/>
      <c r="T401" s="199"/>
      <c r="U401" s="199"/>
      <c r="V401" s="199"/>
      <c r="W401" s="199"/>
      <c r="X401" s="199"/>
      <c r="Y401" s="193" t="str">
        <f t="shared" si="116"/>
        <v/>
      </c>
      <c r="Z401" s="199"/>
      <c r="AA401" s="199"/>
      <c r="AB401" s="199"/>
      <c r="AC401" s="199"/>
      <c r="AD401" s="199"/>
      <c r="AE401" s="199"/>
      <c r="AF401" s="193" t="str">
        <f t="shared" si="117"/>
        <v/>
      </c>
      <c r="AG401" s="199"/>
      <c r="AH401" s="199"/>
      <c r="AI401" s="199"/>
      <c r="AJ401" s="199"/>
      <c r="AK401" s="199"/>
      <c r="AL401" s="199"/>
      <c r="AM401" s="193" t="str">
        <f t="shared" si="118"/>
        <v/>
      </c>
      <c r="AN401" s="199"/>
      <c r="AO401" s="199"/>
      <c r="AP401" s="199"/>
      <c r="AQ401" s="199"/>
      <c r="AR401" s="199"/>
      <c r="AS401" s="199"/>
      <c r="AT401" s="193" t="str">
        <f t="shared" si="119"/>
        <v/>
      </c>
      <c r="AU401" s="199"/>
      <c r="AV401" s="199"/>
      <c r="AW401" s="199"/>
      <c r="AX401" s="199"/>
      <c r="AY401" s="199"/>
      <c r="AZ401" s="199"/>
      <c r="BA401" s="193" t="str">
        <f t="shared" si="120"/>
        <v/>
      </c>
      <c r="BB401" s="199"/>
      <c r="BC401" s="199"/>
      <c r="BD401" s="199"/>
      <c r="BE401" s="199"/>
      <c r="BF401" s="199"/>
      <c r="BG401" s="199"/>
      <c r="BH401" s="193" t="str">
        <f t="shared" si="121"/>
        <v/>
      </c>
      <c r="BI401" s="199"/>
      <c r="BJ401" s="199"/>
      <c r="BK401" s="199"/>
      <c r="BL401" s="199"/>
      <c r="BM401" s="199"/>
      <c r="BN401" s="199"/>
      <c r="BO401" s="193" t="str">
        <f t="shared" si="122"/>
        <v/>
      </c>
      <c r="BP401" s="199"/>
      <c r="BQ401" s="199"/>
      <c r="BR401" s="199"/>
      <c r="BS401" s="199"/>
      <c r="BT401" s="199"/>
      <c r="BU401" s="199"/>
      <c r="BV401" s="193" t="str">
        <f t="shared" si="123"/>
        <v/>
      </c>
      <c r="BW401" s="199"/>
      <c r="BX401" s="199"/>
      <c r="BY401" s="199"/>
      <c r="BZ401" s="199"/>
      <c r="CA401" s="199"/>
      <c r="CB401" s="199"/>
      <c r="CC401" s="193" t="str">
        <f t="shared" si="124"/>
        <v/>
      </c>
      <c r="CD401" s="199"/>
      <c r="CE401" s="199"/>
      <c r="CF401" s="199"/>
      <c r="CG401" s="199"/>
      <c r="CH401" s="199"/>
      <c r="CI401" s="199"/>
      <c r="CJ401" s="193" t="str">
        <f t="shared" si="125"/>
        <v/>
      </c>
      <c r="CK401" s="199"/>
      <c r="CL401" s="199"/>
      <c r="CM401" s="199"/>
      <c r="CN401" s="199"/>
      <c r="CO401" s="199"/>
      <c r="CP401" s="199"/>
      <c r="CQ401" s="193" t="str">
        <f t="shared" si="126"/>
        <v/>
      </c>
      <c r="CR401" s="199"/>
      <c r="CS401" s="199"/>
      <c r="CT401" s="199"/>
      <c r="CU401" s="199"/>
      <c r="CV401" s="199"/>
      <c r="CW401" s="199"/>
      <c r="CX401" s="193" t="str">
        <f t="shared" si="127"/>
        <v/>
      </c>
      <c r="CY401" s="199"/>
      <c r="CZ401" s="199"/>
      <c r="DA401" s="199"/>
      <c r="DB401" s="199"/>
      <c r="DC401" s="199"/>
      <c r="DD401" s="199"/>
      <c r="DE401" s="193" t="str">
        <f t="shared" si="128"/>
        <v/>
      </c>
      <c r="DF401" s="199"/>
      <c r="DG401" s="199"/>
      <c r="DH401" s="199"/>
      <c r="DI401" s="199"/>
      <c r="DJ401" s="199"/>
      <c r="DK401" s="199"/>
      <c r="DL401" s="193" t="str">
        <f t="shared" si="129"/>
        <v/>
      </c>
      <c r="DM401" s="199"/>
      <c r="DN401" s="199"/>
      <c r="DO401" s="199"/>
      <c r="DP401" s="199"/>
      <c r="DQ401" s="199"/>
      <c r="DR401" s="199"/>
      <c r="DS401" s="193" t="str">
        <f t="shared" si="130"/>
        <v/>
      </c>
      <c r="DT401" s="194" t="str">
        <f t="shared" si="131"/>
        <v/>
      </c>
      <c r="DU401" s="195" t="str">
        <f t="shared" si="132"/>
        <v/>
      </c>
      <c r="DV401" s="196" t="str">
        <f>IF(OR(C401="",E401=""),"",RANK(DT401,$DT$9:$DT$408)+COUNTIF(DT$9:DT401,DT401)-1)</f>
        <v/>
      </c>
      <c r="DW401" s="173"/>
    </row>
    <row r="402" spans="1:127" ht="20.100000000000001" customHeight="1">
      <c r="A402" s="173"/>
      <c r="B402" s="190" t="str">
        <f>BIODATA_SISWA!B403</f>
        <v/>
      </c>
      <c r="C402" s="191" t="str">
        <f>IF(BIODATA_SISWA!C403="","",BIODATA_SISWA!C403)</f>
        <v/>
      </c>
      <c r="D402" s="191" t="str">
        <f>IF(BIODATA_SISWA!L403="","",BIODATA_SISWA!L403)</f>
        <v/>
      </c>
      <c r="E402" s="199"/>
      <c r="F402" s="199"/>
      <c r="G402" s="199"/>
      <c r="H402" s="199"/>
      <c r="I402" s="199"/>
      <c r="J402" s="199"/>
      <c r="K402" s="193" t="str">
        <f t="shared" si="114"/>
        <v/>
      </c>
      <c r="L402" s="199"/>
      <c r="M402" s="199"/>
      <c r="N402" s="199"/>
      <c r="O402" s="199"/>
      <c r="P402" s="199"/>
      <c r="Q402" s="199"/>
      <c r="R402" s="193" t="str">
        <f t="shared" si="115"/>
        <v/>
      </c>
      <c r="S402" s="199"/>
      <c r="T402" s="199"/>
      <c r="U402" s="199"/>
      <c r="V402" s="199"/>
      <c r="W402" s="199"/>
      <c r="X402" s="199"/>
      <c r="Y402" s="193" t="str">
        <f t="shared" si="116"/>
        <v/>
      </c>
      <c r="Z402" s="199"/>
      <c r="AA402" s="199"/>
      <c r="AB402" s="199"/>
      <c r="AC402" s="199"/>
      <c r="AD402" s="199"/>
      <c r="AE402" s="199"/>
      <c r="AF402" s="193" t="str">
        <f t="shared" si="117"/>
        <v/>
      </c>
      <c r="AG402" s="199"/>
      <c r="AH402" s="199"/>
      <c r="AI402" s="199"/>
      <c r="AJ402" s="199"/>
      <c r="AK402" s="199"/>
      <c r="AL402" s="199"/>
      <c r="AM402" s="193" t="str">
        <f t="shared" si="118"/>
        <v/>
      </c>
      <c r="AN402" s="199"/>
      <c r="AO402" s="199"/>
      <c r="AP402" s="199"/>
      <c r="AQ402" s="199"/>
      <c r="AR402" s="199"/>
      <c r="AS402" s="199"/>
      <c r="AT402" s="193" t="str">
        <f t="shared" si="119"/>
        <v/>
      </c>
      <c r="AU402" s="199"/>
      <c r="AV402" s="199"/>
      <c r="AW402" s="199"/>
      <c r="AX402" s="199"/>
      <c r="AY402" s="199"/>
      <c r="AZ402" s="199"/>
      <c r="BA402" s="193" t="str">
        <f t="shared" si="120"/>
        <v/>
      </c>
      <c r="BB402" s="199"/>
      <c r="BC402" s="199"/>
      <c r="BD402" s="199"/>
      <c r="BE402" s="199"/>
      <c r="BF402" s="199"/>
      <c r="BG402" s="199"/>
      <c r="BH402" s="193" t="str">
        <f t="shared" si="121"/>
        <v/>
      </c>
      <c r="BI402" s="199"/>
      <c r="BJ402" s="199"/>
      <c r="BK402" s="199"/>
      <c r="BL402" s="199"/>
      <c r="BM402" s="199"/>
      <c r="BN402" s="199"/>
      <c r="BO402" s="193" t="str">
        <f t="shared" si="122"/>
        <v/>
      </c>
      <c r="BP402" s="199"/>
      <c r="BQ402" s="199"/>
      <c r="BR402" s="199"/>
      <c r="BS402" s="199"/>
      <c r="BT402" s="199"/>
      <c r="BU402" s="199"/>
      <c r="BV402" s="193" t="str">
        <f t="shared" si="123"/>
        <v/>
      </c>
      <c r="BW402" s="199"/>
      <c r="BX402" s="199"/>
      <c r="BY402" s="199"/>
      <c r="BZ402" s="199"/>
      <c r="CA402" s="199"/>
      <c r="CB402" s="199"/>
      <c r="CC402" s="193" t="str">
        <f t="shared" si="124"/>
        <v/>
      </c>
      <c r="CD402" s="199"/>
      <c r="CE402" s="199"/>
      <c r="CF402" s="199"/>
      <c r="CG402" s="199"/>
      <c r="CH402" s="199"/>
      <c r="CI402" s="199"/>
      <c r="CJ402" s="193" t="str">
        <f>IFERROR(AVERAGE(CD402:CI402),"")</f>
        <v/>
      </c>
      <c r="CK402" s="199"/>
      <c r="CL402" s="199"/>
      <c r="CM402" s="199"/>
      <c r="CN402" s="199"/>
      <c r="CO402" s="199"/>
      <c r="CP402" s="199"/>
      <c r="CQ402" s="193" t="str">
        <f t="shared" si="126"/>
        <v/>
      </c>
      <c r="CR402" s="199"/>
      <c r="CS402" s="199"/>
      <c r="CT402" s="199"/>
      <c r="CU402" s="199"/>
      <c r="CV402" s="199"/>
      <c r="CW402" s="199"/>
      <c r="CX402" s="193" t="str">
        <f t="shared" si="127"/>
        <v/>
      </c>
      <c r="CY402" s="199"/>
      <c r="CZ402" s="199"/>
      <c r="DA402" s="199"/>
      <c r="DB402" s="199"/>
      <c r="DC402" s="199"/>
      <c r="DD402" s="199"/>
      <c r="DE402" s="193" t="str">
        <f t="shared" si="128"/>
        <v/>
      </c>
      <c r="DF402" s="199"/>
      <c r="DG402" s="199"/>
      <c r="DH402" s="199"/>
      <c r="DI402" s="199"/>
      <c r="DJ402" s="199"/>
      <c r="DK402" s="199"/>
      <c r="DL402" s="193" t="str">
        <f t="shared" si="129"/>
        <v/>
      </c>
      <c r="DM402" s="199"/>
      <c r="DN402" s="199"/>
      <c r="DO402" s="199"/>
      <c r="DP402" s="199"/>
      <c r="DQ402" s="199"/>
      <c r="DR402" s="199"/>
      <c r="DS402" s="193" t="str">
        <f t="shared" si="130"/>
        <v/>
      </c>
      <c r="DT402" s="194" t="str">
        <f t="shared" si="131"/>
        <v/>
      </c>
      <c r="DU402" s="195" t="str">
        <f t="shared" si="132"/>
        <v/>
      </c>
      <c r="DV402" s="196" t="str">
        <f>IF(OR(C402="",E402=""),"",RANK(DT402,$DT$9:$DT$408)+COUNTIF(DT$9:DT402,DT402)-1)</f>
        <v/>
      </c>
      <c r="DW402" s="173"/>
    </row>
    <row r="403" spans="1:127" ht="20.100000000000001" customHeight="1">
      <c r="A403" s="173"/>
      <c r="B403" s="190" t="str">
        <f>BIODATA_SISWA!B404</f>
        <v/>
      </c>
      <c r="C403" s="191" t="str">
        <f>IF(BIODATA_SISWA!C404="","",BIODATA_SISWA!C404)</f>
        <v/>
      </c>
      <c r="D403" s="191" t="str">
        <f>IF(BIODATA_SISWA!L404="","",BIODATA_SISWA!L404)</f>
        <v/>
      </c>
      <c r="E403" s="199"/>
      <c r="F403" s="199"/>
      <c r="G403" s="199"/>
      <c r="H403" s="199"/>
      <c r="I403" s="199"/>
      <c r="J403" s="199"/>
      <c r="K403" s="193" t="str">
        <f t="shared" si="114"/>
        <v/>
      </c>
      <c r="L403" s="199"/>
      <c r="M403" s="199"/>
      <c r="N403" s="199"/>
      <c r="O403" s="199"/>
      <c r="P403" s="199"/>
      <c r="Q403" s="199"/>
      <c r="R403" s="193" t="str">
        <f t="shared" si="115"/>
        <v/>
      </c>
      <c r="S403" s="199"/>
      <c r="T403" s="199"/>
      <c r="U403" s="199"/>
      <c r="V403" s="199"/>
      <c r="W403" s="199"/>
      <c r="X403" s="199"/>
      <c r="Y403" s="193" t="str">
        <f t="shared" si="116"/>
        <v/>
      </c>
      <c r="Z403" s="199"/>
      <c r="AA403" s="199"/>
      <c r="AB403" s="199"/>
      <c r="AC403" s="199"/>
      <c r="AD403" s="199"/>
      <c r="AE403" s="199"/>
      <c r="AF403" s="193" t="str">
        <f t="shared" si="117"/>
        <v/>
      </c>
      <c r="AG403" s="199"/>
      <c r="AH403" s="199"/>
      <c r="AI403" s="199"/>
      <c r="AJ403" s="199"/>
      <c r="AK403" s="199"/>
      <c r="AL403" s="199"/>
      <c r="AM403" s="193" t="str">
        <f t="shared" si="118"/>
        <v/>
      </c>
      <c r="AN403" s="199"/>
      <c r="AO403" s="199"/>
      <c r="AP403" s="199"/>
      <c r="AQ403" s="199"/>
      <c r="AR403" s="199"/>
      <c r="AS403" s="199"/>
      <c r="AT403" s="193" t="str">
        <f t="shared" si="119"/>
        <v/>
      </c>
      <c r="AU403" s="199"/>
      <c r="AV403" s="199"/>
      <c r="AW403" s="199"/>
      <c r="AX403" s="199"/>
      <c r="AY403" s="199"/>
      <c r="AZ403" s="199"/>
      <c r="BA403" s="193" t="str">
        <f t="shared" si="120"/>
        <v/>
      </c>
      <c r="BB403" s="199"/>
      <c r="BC403" s="199"/>
      <c r="BD403" s="199"/>
      <c r="BE403" s="199"/>
      <c r="BF403" s="199"/>
      <c r="BG403" s="199"/>
      <c r="BH403" s="193" t="str">
        <f t="shared" si="121"/>
        <v/>
      </c>
      <c r="BI403" s="199"/>
      <c r="BJ403" s="199"/>
      <c r="BK403" s="199"/>
      <c r="BL403" s="199"/>
      <c r="BM403" s="199"/>
      <c r="BN403" s="199"/>
      <c r="BO403" s="193" t="str">
        <f t="shared" si="122"/>
        <v/>
      </c>
      <c r="BP403" s="199"/>
      <c r="BQ403" s="199"/>
      <c r="BR403" s="199"/>
      <c r="BS403" s="199"/>
      <c r="BT403" s="199"/>
      <c r="BU403" s="199"/>
      <c r="BV403" s="193" t="str">
        <f t="shared" si="123"/>
        <v/>
      </c>
      <c r="BW403" s="199"/>
      <c r="BX403" s="199"/>
      <c r="BY403" s="199"/>
      <c r="BZ403" s="199"/>
      <c r="CA403" s="199"/>
      <c r="CB403" s="199"/>
      <c r="CC403" s="193" t="str">
        <f t="shared" si="124"/>
        <v/>
      </c>
      <c r="CD403" s="199"/>
      <c r="CE403" s="199"/>
      <c r="CF403" s="199"/>
      <c r="CG403" s="199"/>
      <c r="CH403" s="199"/>
      <c r="CI403" s="199"/>
      <c r="CJ403" s="193" t="str">
        <f t="shared" si="125"/>
        <v/>
      </c>
      <c r="CK403" s="199"/>
      <c r="CL403" s="199"/>
      <c r="CM403" s="199"/>
      <c r="CN403" s="199"/>
      <c r="CO403" s="199"/>
      <c r="CP403" s="199"/>
      <c r="CQ403" s="193" t="str">
        <f t="shared" si="126"/>
        <v/>
      </c>
      <c r="CR403" s="199"/>
      <c r="CS403" s="199"/>
      <c r="CT403" s="199"/>
      <c r="CU403" s="199"/>
      <c r="CV403" s="199"/>
      <c r="CW403" s="199"/>
      <c r="CX403" s="193" t="str">
        <f t="shared" si="127"/>
        <v/>
      </c>
      <c r="CY403" s="199"/>
      <c r="CZ403" s="199"/>
      <c r="DA403" s="199"/>
      <c r="DB403" s="199"/>
      <c r="DC403" s="199"/>
      <c r="DD403" s="199"/>
      <c r="DE403" s="193" t="str">
        <f t="shared" si="128"/>
        <v/>
      </c>
      <c r="DF403" s="199"/>
      <c r="DG403" s="199"/>
      <c r="DH403" s="199"/>
      <c r="DI403" s="199"/>
      <c r="DJ403" s="199"/>
      <c r="DK403" s="199"/>
      <c r="DL403" s="193" t="str">
        <f t="shared" si="129"/>
        <v/>
      </c>
      <c r="DM403" s="199"/>
      <c r="DN403" s="199"/>
      <c r="DO403" s="199"/>
      <c r="DP403" s="199"/>
      <c r="DQ403" s="199"/>
      <c r="DR403" s="199"/>
      <c r="DS403" s="193" t="str">
        <f t="shared" si="130"/>
        <v/>
      </c>
      <c r="DT403" s="194" t="str">
        <f t="shared" si="131"/>
        <v/>
      </c>
      <c r="DU403" s="195" t="str">
        <f t="shared" si="132"/>
        <v/>
      </c>
      <c r="DV403" s="196" t="str">
        <f>IF(OR(C403="",E403=""),"",RANK(DT403,$DT$9:$DT$408)+COUNTIF(DT$9:DT403,DT403)-1)</f>
        <v/>
      </c>
      <c r="DW403" s="173"/>
    </row>
    <row r="404" spans="1:127" ht="20.100000000000001" customHeight="1">
      <c r="A404" s="173"/>
      <c r="B404" s="190" t="str">
        <f>BIODATA_SISWA!B405</f>
        <v/>
      </c>
      <c r="C404" s="191" t="str">
        <f>IF(BIODATA_SISWA!C405="","",BIODATA_SISWA!C405)</f>
        <v/>
      </c>
      <c r="D404" s="191" t="str">
        <f>IF(BIODATA_SISWA!L405="","",BIODATA_SISWA!L405)</f>
        <v/>
      </c>
      <c r="E404" s="199"/>
      <c r="F404" s="199"/>
      <c r="G404" s="199"/>
      <c r="H404" s="199"/>
      <c r="I404" s="199"/>
      <c r="J404" s="199"/>
      <c r="K404" s="193" t="str">
        <f t="shared" si="114"/>
        <v/>
      </c>
      <c r="L404" s="199"/>
      <c r="M404" s="199"/>
      <c r="N404" s="199"/>
      <c r="O404" s="199"/>
      <c r="P404" s="199"/>
      <c r="Q404" s="199"/>
      <c r="R404" s="193" t="str">
        <f t="shared" si="115"/>
        <v/>
      </c>
      <c r="S404" s="199"/>
      <c r="T404" s="199"/>
      <c r="U404" s="199"/>
      <c r="V404" s="199"/>
      <c r="W404" s="199"/>
      <c r="X404" s="199"/>
      <c r="Y404" s="193" t="str">
        <f t="shared" si="116"/>
        <v/>
      </c>
      <c r="Z404" s="199"/>
      <c r="AA404" s="199"/>
      <c r="AB404" s="199"/>
      <c r="AC404" s="199"/>
      <c r="AD404" s="199"/>
      <c r="AE404" s="199"/>
      <c r="AF404" s="193" t="str">
        <f t="shared" si="117"/>
        <v/>
      </c>
      <c r="AG404" s="199"/>
      <c r="AH404" s="199"/>
      <c r="AI404" s="199"/>
      <c r="AJ404" s="199"/>
      <c r="AK404" s="199"/>
      <c r="AL404" s="199"/>
      <c r="AM404" s="193" t="str">
        <f t="shared" si="118"/>
        <v/>
      </c>
      <c r="AN404" s="199"/>
      <c r="AO404" s="199"/>
      <c r="AP404" s="199"/>
      <c r="AQ404" s="199"/>
      <c r="AR404" s="199"/>
      <c r="AS404" s="199"/>
      <c r="AT404" s="193" t="str">
        <f t="shared" si="119"/>
        <v/>
      </c>
      <c r="AU404" s="199"/>
      <c r="AV404" s="199"/>
      <c r="AW404" s="199"/>
      <c r="AX404" s="199"/>
      <c r="AY404" s="199"/>
      <c r="AZ404" s="199"/>
      <c r="BA404" s="193" t="str">
        <f t="shared" si="120"/>
        <v/>
      </c>
      <c r="BB404" s="199"/>
      <c r="BC404" s="199"/>
      <c r="BD404" s="199"/>
      <c r="BE404" s="199"/>
      <c r="BF404" s="199"/>
      <c r="BG404" s="199"/>
      <c r="BH404" s="193" t="str">
        <f t="shared" si="121"/>
        <v/>
      </c>
      <c r="BI404" s="199"/>
      <c r="BJ404" s="199"/>
      <c r="BK404" s="199"/>
      <c r="BL404" s="199"/>
      <c r="BM404" s="199"/>
      <c r="BN404" s="199"/>
      <c r="BO404" s="193" t="str">
        <f t="shared" si="122"/>
        <v/>
      </c>
      <c r="BP404" s="199"/>
      <c r="BQ404" s="199"/>
      <c r="BR404" s="199"/>
      <c r="BS404" s="199"/>
      <c r="BT404" s="199"/>
      <c r="BU404" s="199"/>
      <c r="BV404" s="193" t="str">
        <f t="shared" si="123"/>
        <v/>
      </c>
      <c r="BW404" s="199"/>
      <c r="BX404" s="199"/>
      <c r="BY404" s="199"/>
      <c r="BZ404" s="199"/>
      <c r="CA404" s="199"/>
      <c r="CB404" s="199"/>
      <c r="CC404" s="193" t="str">
        <f t="shared" si="124"/>
        <v/>
      </c>
      <c r="CD404" s="199"/>
      <c r="CE404" s="199"/>
      <c r="CF404" s="199"/>
      <c r="CG404" s="199"/>
      <c r="CH404" s="199"/>
      <c r="CI404" s="199"/>
      <c r="CJ404" s="193" t="str">
        <f t="shared" si="125"/>
        <v/>
      </c>
      <c r="CK404" s="199"/>
      <c r="CL404" s="199"/>
      <c r="CM404" s="199"/>
      <c r="CN404" s="199"/>
      <c r="CO404" s="199"/>
      <c r="CP404" s="199"/>
      <c r="CQ404" s="193" t="str">
        <f t="shared" si="126"/>
        <v/>
      </c>
      <c r="CR404" s="199"/>
      <c r="CS404" s="199"/>
      <c r="CT404" s="199"/>
      <c r="CU404" s="199"/>
      <c r="CV404" s="199"/>
      <c r="CW404" s="199"/>
      <c r="CX404" s="193" t="str">
        <f t="shared" si="127"/>
        <v/>
      </c>
      <c r="CY404" s="199"/>
      <c r="CZ404" s="199"/>
      <c r="DA404" s="199"/>
      <c r="DB404" s="199"/>
      <c r="DC404" s="199"/>
      <c r="DD404" s="199"/>
      <c r="DE404" s="193" t="str">
        <f t="shared" si="128"/>
        <v/>
      </c>
      <c r="DF404" s="199"/>
      <c r="DG404" s="199"/>
      <c r="DH404" s="199"/>
      <c r="DI404" s="199"/>
      <c r="DJ404" s="199"/>
      <c r="DK404" s="199"/>
      <c r="DL404" s="193" t="str">
        <f t="shared" si="129"/>
        <v/>
      </c>
      <c r="DM404" s="199"/>
      <c r="DN404" s="199"/>
      <c r="DO404" s="199"/>
      <c r="DP404" s="199"/>
      <c r="DQ404" s="199"/>
      <c r="DR404" s="199"/>
      <c r="DS404" s="193" t="str">
        <f t="shared" si="130"/>
        <v/>
      </c>
      <c r="DT404" s="194" t="str">
        <f t="shared" si="131"/>
        <v/>
      </c>
      <c r="DU404" s="195" t="str">
        <f t="shared" si="132"/>
        <v/>
      </c>
      <c r="DV404" s="196" t="str">
        <f>IF(OR(C404="",E404=""),"",RANK(DT404,$DT$9:$DT$408)+COUNTIF(DT$9:DT404,DT404)-1)</f>
        <v/>
      </c>
      <c r="DW404" s="173"/>
    </row>
    <row r="405" spans="1:127" ht="20.100000000000001" customHeight="1">
      <c r="A405" s="173"/>
      <c r="B405" s="190" t="str">
        <f>BIODATA_SISWA!B406</f>
        <v/>
      </c>
      <c r="C405" s="191" t="str">
        <f>IF(BIODATA_SISWA!C406="","",BIODATA_SISWA!C406)</f>
        <v/>
      </c>
      <c r="D405" s="191" t="str">
        <f>IF(BIODATA_SISWA!L406="","",BIODATA_SISWA!L406)</f>
        <v/>
      </c>
      <c r="E405" s="199"/>
      <c r="F405" s="199"/>
      <c r="G405" s="199"/>
      <c r="H405" s="199"/>
      <c r="I405" s="199"/>
      <c r="J405" s="199"/>
      <c r="K405" s="193" t="str">
        <f t="shared" si="114"/>
        <v/>
      </c>
      <c r="L405" s="199"/>
      <c r="M405" s="199"/>
      <c r="N405" s="199"/>
      <c r="O405" s="199"/>
      <c r="P405" s="199"/>
      <c r="Q405" s="199"/>
      <c r="R405" s="193" t="str">
        <f t="shared" si="115"/>
        <v/>
      </c>
      <c r="S405" s="199"/>
      <c r="T405" s="199"/>
      <c r="U405" s="199"/>
      <c r="V405" s="199"/>
      <c r="W405" s="199"/>
      <c r="X405" s="199"/>
      <c r="Y405" s="193" t="str">
        <f t="shared" si="116"/>
        <v/>
      </c>
      <c r="Z405" s="199"/>
      <c r="AA405" s="199"/>
      <c r="AB405" s="199"/>
      <c r="AC405" s="199"/>
      <c r="AD405" s="199"/>
      <c r="AE405" s="199"/>
      <c r="AF405" s="193" t="str">
        <f t="shared" si="117"/>
        <v/>
      </c>
      <c r="AG405" s="199"/>
      <c r="AH405" s="199"/>
      <c r="AI405" s="199"/>
      <c r="AJ405" s="199"/>
      <c r="AK405" s="199"/>
      <c r="AL405" s="199"/>
      <c r="AM405" s="193" t="str">
        <f t="shared" si="118"/>
        <v/>
      </c>
      <c r="AN405" s="199"/>
      <c r="AO405" s="199"/>
      <c r="AP405" s="199"/>
      <c r="AQ405" s="199"/>
      <c r="AR405" s="199"/>
      <c r="AS405" s="199"/>
      <c r="AT405" s="193" t="str">
        <f t="shared" si="119"/>
        <v/>
      </c>
      <c r="AU405" s="199"/>
      <c r="AV405" s="199"/>
      <c r="AW405" s="199"/>
      <c r="AX405" s="199"/>
      <c r="AY405" s="199"/>
      <c r="AZ405" s="199"/>
      <c r="BA405" s="193" t="str">
        <f t="shared" si="120"/>
        <v/>
      </c>
      <c r="BB405" s="199"/>
      <c r="BC405" s="199"/>
      <c r="BD405" s="199"/>
      <c r="BE405" s="199"/>
      <c r="BF405" s="199"/>
      <c r="BG405" s="199"/>
      <c r="BH405" s="193" t="str">
        <f t="shared" si="121"/>
        <v/>
      </c>
      <c r="BI405" s="199"/>
      <c r="BJ405" s="199"/>
      <c r="BK405" s="199"/>
      <c r="BL405" s="199"/>
      <c r="BM405" s="199"/>
      <c r="BN405" s="199"/>
      <c r="BO405" s="193" t="str">
        <f t="shared" si="122"/>
        <v/>
      </c>
      <c r="BP405" s="199"/>
      <c r="BQ405" s="199"/>
      <c r="BR405" s="199"/>
      <c r="BS405" s="199"/>
      <c r="BT405" s="199"/>
      <c r="BU405" s="199"/>
      <c r="BV405" s="193" t="str">
        <f t="shared" si="123"/>
        <v/>
      </c>
      <c r="BW405" s="199"/>
      <c r="BX405" s="199"/>
      <c r="BY405" s="199"/>
      <c r="BZ405" s="199"/>
      <c r="CA405" s="199"/>
      <c r="CB405" s="199"/>
      <c r="CC405" s="193" t="str">
        <f t="shared" si="124"/>
        <v/>
      </c>
      <c r="CD405" s="199"/>
      <c r="CE405" s="199"/>
      <c r="CF405" s="199"/>
      <c r="CG405" s="199"/>
      <c r="CH405" s="199"/>
      <c r="CI405" s="199"/>
      <c r="CJ405" s="193" t="str">
        <f t="shared" si="125"/>
        <v/>
      </c>
      <c r="CK405" s="199"/>
      <c r="CL405" s="199"/>
      <c r="CM405" s="199"/>
      <c r="CN405" s="199"/>
      <c r="CO405" s="199"/>
      <c r="CP405" s="199"/>
      <c r="CQ405" s="193" t="str">
        <f t="shared" si="126"/>
        <v/>
      </c>
      <c r="CR405" s="199"/>
      <c r="CS405" s="199"/>
      <c r="CT405" s="199"/>
      <c r="CU405" s="199"/>
      <c r="CV405" s="199"/>
      <c r="CW405" s="199"/>
      <c r="CX405" s="193" t="str">
        <f t="shared" si="127"/>
        <v/>
      </c>
      <c r="CY405" s="199"/>
      <c r="CZ405" s="199"/>
      <c r="DA405" s="199"/>
      <c r="DB405" s="199"/>
      <c r="DC405" s="199"/>
      <c r="DD405" s="199"/>
      <c r="DE405" s="193" t="str">
        <f t="shared" si="128"/>
        <v/>
      </c>
      <c r="DF405" s="199"/>
      <c r="DG405" s="199"/>
      <c r="DH405" s="199"/>
      <c r="DI405" s="199"/>
      <c r="DJ405" s="199"/>
      <c r="DK405" s="199"/>
      <c r="DL405" s="193" t="str">
        <f t="shared" si="129"/>
        <v/>
      </c>
      <c r="DM405" s="199"/>
      <c r="DN405" s="199"/>
      <c r="DO405" s="199"/>
      <c r="DP405" s="199"/>
      <c r="DQ405" s="199"/>
      <c r="DR405" s="199"/>
      <c r="DS405" s="193" t="str">
        <f t="shared" si="130"/>
        <v/>
      </c>
      <c r="DT405" s="194" t="str">
        <f t="shared" si="131"/>
        <v/>
      </c>
      <c r="DU405" s="195" t="str">
        <f t="shared" si="132"/>
        <v/>
      </c>
      <c r="DV405" s="196" t="str">
        <f>IF(OR(C405="",E405=""),"",RANK(DT405,$DT$9:$DT$408)+COUNTIF(DT$9:DT405,DT405)-1)</f>
        <v/>
      </c>
      <c r="DW405" s="173"/>
    </row>
    <row r="406" spans="1:127" ht="20.100000000000001" customHeight="1">
      <c r="A406" s="173"/>
      <c r="B406" s="190" t="str">
        <f>BIODATA_SISWA!B407</f>
        <v/>
      </c>
      <c r="C406" s="191" t="str">
        <f>IF(BIODATA_SISWA!C407="","",BIODATA_SISWA!C407)</f>
        <v/>
      </c>
      <c r="D406" s="191" t="str">
        <f>IF(BIODATA_SISWA!L407="","",BIODATA_SISWA!L407)</f>
        <v/>
      </c>
      <c r="E406" s="199"/>
      <c r="F406" s="199"/>
      <c r="G406" s="199"/>
      <c r="H406" s="199"/>
      <c r="I406" s="199"/>
      <c r="J406" s="199"/>
      <c r="K406" s="193" t="str">
        <f t="shared" si="114"/>
        <v/>
      </c>
      <c r="L406" s="199"/>
      <c r="M406" s="199"/>
      <c r="N406" s="199"/>
      <c r="O406" s="199"/>
      <c r="P406" s="199"/>
      <c r="Q406" s="199"/>
      <c r="R406" s="193" t="str">
        <f t="shared" si="115"/>
        <v/>
      </c>
      <c r="S406" s="199"/>
      <c r="T406" s="199"/>
      <c r="U406" s="199"/>
      <c r="V406" s="199"/>
      <c r="W406" s="199"/>
      <c r="X406" s="199"/>
      <c r="Y406" s="193" t="str">
        <f t="shared" si="116"/>
        <v/>
      </c>
      <c r="Z406" s="199"/>
      <c r="AA406" s="199"/>
      <c r="AB406" s="199"/>
      <c r="AC406" s="199"/>
      <c r="AD406" s="199"/>
      <c r="AE406" s="199"/>
      <c r="AF406" s="193" t="str">
        <f t="shared" si="117"/>
        <v/>
      </c>
      <c r="AG406" s="199"/>
      <c r="AH406" s="199"/>
      <c r="AI406" s="199"/>
      <c r="AJ406" s="199"/>
      <c r="AK406" s="199"/>
      <c r="AL406" s="199"/>
      <c r="AM406" s="193" t="str">
        <f t="shared" si="118"/>
        <v/>
      </c>
      <c r="AN406" s="199"/>
      <c r="AO406" s="199"/>
      <c r="AP406" s="199"/>
      <c r="AQ406" s="199"/>
      <c r="AR406" s="199"/>
      <c r="AS406" s="199"/>
      <c r="AT406" s="193" t="str">
        <f t="shared" si="119"/>
        <v/>
      </c>
      <c r="AU406" s="199"/>
      <c r="AV406" s="199"/>
      <c r="AW406" s="199"/>
      <c r="AX406" s="199"/>
      <c r="AY406" s="199"/>
      <c r="AZ406" s="199"/>
      <c r="BA406" s="193" t="str">
        <f t="shared" si="120"/>
        <v/>
      </c>
      <c r="BB406" s="199"/>
      <c r="BC406" s="199"/>
      <c r="BD406" s="199"/>
      <c r="BE406" s="199"/>
      <c r="BF406" s="199"/>
      <c r="BG406" s="199"/>
      <c r="BH406" s="193" t="str">
        <f t="shared" si="121"/>
        <v/>
      </c>
      <c r="BI406" s="199"/>
      <c r="BJ406" s="199"/>
      <c r="BK406" s="199"/>
      <c r="BL406" s="199"/>
      <c r="BM406" s="199"/>
      <c r="BN406" s="199"/>
      <c r="BO406" s="193" t="str">
        <f t="shared" si="122"/>
        <v/>
      </c>
      <c r="BP406" s="199"/>
      <c r="BQ406" s="199"/>
      <c r="BR406" s="199"/>
      <c r="BS406" s="199"/>
      <c r="BT406" s="199"/>
      <c r="BU406" s="199"/>
      <c r="BV406" s="193" t="str">
        <f t="shared" si="123"/>
        <v/>
      </c>
      <c r="BW406" s="199"/>
      <c r="BX406" s="199"/>
      <c r="BY406" s="199"/>
      <c r="BZ406" s="199"/>
      <c r="CA406" s="199"/>
      <c r="CB406" s="199"/>
      <c r="CC406" s="193" t="str">
        <f t="shared" si="124"/>
        <v/>
      </c>
      <c r="CD406" s="199"/>
      <c r="CE406" s="199"/>
      <c r="CF406" s="199"/>
      <c r="CG406" s="199"/>
      <c r="CH406" s="199"/>
      <c r="CI406" s="199"/>
      <c r="CJ406" s="193" t="str">
        <f t="shared" si="125"/>
        <v/>
      </c>
      <c r="CK406" s="199"/>
      <c r="CL406" s="199"/>
      <c r="CM406" s="199"/>
      <c r="CN406" s="199"/>
      <c r="CO406" s="199"/>
      <c r="CP406" s="199"/>
      <c r="CQ406" s="193" t="str">
        <f t="shared" si="126"/>
        <v/>
      </c>
      <c r="CR406" s="199"/>
      <c r="CS406" s="199"/>
      <c r="CT406" s="199"/>
      <c r="CU406" s="199"/>
      <c r="CV406" s="199"/>
      <c r="CW406" s="199"/>
      <c r="CX406" s="193" t="str">
        <f t="shared" si="127"/>
        <v/>
      </c>
      <c r="CY406" s="199"/>
      <c r="CZ406" s="199"/>
      <c r="DA406" s="199"/>
      <c r="DB406" s="199"/>
      <c r="DC406" s="199"/>
      <c r="DD406" s="199"/>
      <c r="DE406" s="193" t="str">
        <f t="shared" si="128"/>
        <v/>
      </c>
      <c r="DF406" s="199"/>
      <c r="DG406" s="199"/>
      <c r="DH406" s="199"/>
      <c r="DI406" s="199"/>
      <c r="DJ406" s="199"/>
      <c r="DK406" s="199"/>
      <c r="DL406" s="193" t="str">
        <f t="shared" si="129"/>
        <v/>
      </c>
      <c r="DM406" s="199"/>
      <c r="DN406" s="199"/>
      <c r="DO406" s="199"/>
      <c r="DP406" s="199"/>
      <c r="DQ406" s="199"/>
      <c r="DR406" s="199"/>
      <c r="DS406" s="193" t="str">
        <f t="shared" si="130"/>
        <v/>
      </c>
      <c r="DT406" s="194" t="str">
        <f t="shared" si="131"/>
        <v/>
      </c>
      <c r="DU406" s="195" t="str">
        <f t="shared" si="132"/>
        <v/>
      </c>
      <c r="DV406" s="196" t="str">
        <f>IF(OR(C406="",E406=""),"",RANK(DT406,$DT$9:$DT$408)+COUNTIF(DT$9:DT406,DT406)-1)</f>
        <v/>
      </c>
      <c r="DW406" s="173"/>
    </row>
    <row r="407" spans="1:127" ht="20.100000000000001" customHeight="1">
      <c r="A407" s="173"/>
      <c r="B407" s="190" t="str">
        <f>BIODATA_SISWA!B408</f>
        <v/>
      </c>
      <c r="C407" s="191" t="str">
        <f>IF(BIODATA_SISWA!C408="","",BIODATA_SISWA!C408)</f>
        <v/>
      </c>
      <c r="D407" s="191" t="str">
        <f>IF(BIODATA_SISWA!L408="","",BIODATA_SISWA!L408)</f>
        <v/>
      </c>
      <c r="E407" s="199"/>
      <c r="F407" s="199"/>
      <c r="G407" s="199"/>
      <c r="H407" s="199"/>
      <c r="I407" s="199"/>
      <c r="J407" s="199"/>
      <c r="K407" s="193" t="str">
        <f t="shared" si="114"/>
        <v/>
      </c>
      <c r="L407" s="199"/>
      <c r="M407" s="199"/>
      <c r="N407" s="199"/>
      <c r="O407" s="199"/>
      <c r="P407" s="199"/>
      <c r="Q407" s="199"/>
      <c r="R407" s="193" t="str">
        <f t="shared" si="115"/>
        <v/>
      </c>
      <c r="S407" s="199"/>
      <c r="T407" s="199"/>
      <c r="U407" s="199"/>
      <c r="V407" s="199"/>
      <c r="W407" s="199"/>
      <c r="X407" s="199"/>
      <c r="Y407" s="193" t="str">
        <f t="shared" si="116"/>
        <v/>
      </c>
      <c r="Z407" s="199"/>
      <c r="AA407" s="199"/>
      <c r="AB407" s="199"/>
      <c r="AC407" s="199"/>
      <c r="AD407" s="199"/>
      <c r="AE407" s="199"/>
      <c r="AF407" s="193" t="str">
        <f t="shared" si="117"/>
        <v/>
      </c>
      <c r="AG407" s="199"/>
      <c r="AH407" s="199"/>
      <c r="AI407" s="199"/>
      <c r="AJ407" s="199"/>
      <c r="AK407" s="199"/>
      <c r="AL407" s="199"/>
      <c r="AM407" s="193" t="str">
        <f t="shared" si="118"/>
        <v/>
      </c>
      <c r="AN407" s="199"/>
      <c r="AO407" s="199"/>
      <c r="AP407" s="199"/>
      <c r="AQ407" s="199"/>
      <c r="AR407" s="199"/>
      <c r="AS407" s="199"/>
      <c r="AT407" s="193" t="str">
        <f t="shared" si="119"/>
        <v/>
      </c>
      <c r="AU407" s="199"/>
      <c r="AV407" s="199"/>
      <c r="AW407" s="199"/>
      <c r="AX407" s="199"/>
      <c r="AY407" s="199"/>
      <c r="AZ407" s="199"/>
      <c r="BA407" s="193" t="str">
        <f t="shared" si="120"/>
        <v/>
      </c>
      <c r="BB407" s="199"/>
      <c r="BC407" s="199"/>
      <c r="BD407" s="199"/>
      <c r="BE407" s="199"/>
      <c r="BF407" s="199"/>
      <c r="BG407" s="199"/>
      <c r="BH407" s="193" t="str">
        <f t="shared" si="121"/>
        <v/>
      </c>
      <c r="BI407" s="199"/>
      <c r="BJ407" s="199"/>
      <c r="BK407" s="199"/>
      <c r="BL407" s="199"/>
      <c r="BM407" s="199"/>
      <c r="BN407" s="199"/>
      <c r="BO407" s="193" t="str">
        <f t="shared" si="122"/>
        <v/>
      </c>
      <c r="BP407" s="199"/>
      <c r="BQ407" s="199"/>
      <c r="BR407" s="199"/>
      <c r="BS407" s="199"/>
      <c r="BT407" s="199"/>
      <c r="BU407" s="199"/>
      <c r="BV407" s="193" t="str">
        <f t="shared" si="123"/>
        <v/>
      </c>
      <c r="BW407" s="199"/>
      <c r="BX407" s="199"/>
      <c r="BY407" s="199"/>
      <c r="BZ407" s="199"/>
      <c r="CA407" s="199"/>
      <c r="CB407" s="199"/>
      <c r="CC407" s="193" t="str">
        <f t="shared" si="124"/>
        <v/>
      </c>
      <c r="CD407" s="199"/>
      <c r="CE407" s="199"/>
      <c r="CF407" s="199"/>
      <c r="CG407" s="199"/>
      <c r="CH407" s="199"/>
      <c r="CI407" s="199"/>
      <c r="CJ407" s="193" t="str">
        <f t="shared" si="125"/>
        <v/>
      </c>
      <c r="CK407" s="199"/>
      <c r="CL407" s="199"/>
      <c r="CM407" s="199"/>
      <c r="CN407" s="199"/>
      <c r="CO407" s="199"/>
      <c r="CP407" s="199"/>
      <c r="CQ407" s="193" t="str">
        <f t="shared" si="126"/>
        <v/>
      </c>
      <c r="CR407" s="199"/>
      <c r="CS407" s="199"/>
      <c r="CT407" s="199"/>
      <c r="CU407" s="199"/>
      <c r="CV407" s="199"/>
      <c r="CW407" s="199"/>
      <c r="CX407" s="193" t="str">
        <f t="shared" si="127"/>
        <v/>
      </c>
      <c r="CY407" s="199"/>
      <c r="CZ407" s="199"/>
      <c r="DA407" s="199"/>
      <c r="DB407" s="199"/>
      <c r="DC407" s="199"/>
      <c r="DD407" s="199"/>
      <c r="DE407" s="193" t="str">
        <f t="shared" si="128"/>
        <v/>
      </c>
      <c r="DF407" s="199"/>
      <c r="DG407" s="199"/>
      <c r="DH407" s="199"/>
      <c r="DI407" s="199"/>
      <c r="DJ407" s="199"/>
      <c r="DK407" s="199"/>
      <c r="DL407" s="193" t="str">
        <f t="shared" si="129"/>
        <v/>
      </c>
      <c r="DM407" s="199"/>
      <c r="DN407" s="199"/>
      <c r="DO407" s="199"/>
      <c r="DP407" s="199"/>
      <c r="DQ407" s="199"/>
      <c r="DR407" s="199"/>
      <c r="DS407" s="193" t="str">
        <f t="shared" si="130"/>
        <v/>
      </c>
      <c r="DT407" s="194" t="str">
        <f t="shared" si="131"/>
        <v/>
      </c>
      <c r="DU407" s="195" t="str">
        <f t="shared" si="132"/>
        <v/>
      </c>
      <c r="DV407" s="196" t="str">
        <f>IF(OR(C407="",E407=""),"",RANK(DT407,$DT$9:$DT$408)+COUNTIF(DT$9:DT407,DT407)-1)</f>
        <v/>
      </c>
      <c r="DW407" s="173"/>
    </row>
    <row r="408" spans="1:127" ht="20.100000000000001" customHeight="1">
      <c r="A408" s="173"/>
      <c r="B408" s="190" t="str">
        <f>BIODATA_SISWA!B409</f>
        <v/>
      </c>
      <c r="C408" s="191" t="str">
        <f>IF(BIODATA_SISWA!C409="","",BIODATA_SISWA!C409)</f>
        <v/>
      </c>
      <c r="D408" s="191" t="str">
        <f>IF(BIODATA_SISWA!L409="","",BIODATA_SISWA!L409)</f>
        <v/>
      </c>
      <c r="E408" s="199"/>
      <c r="F408" s="199"/>
      <c r="G408" s="199"/>
      <c r="H408" s="199"/>
      <c r="I408" s="199"/>
      <c r="J408" s="199"/>
      <c r="K408" s="193" t="str">
        <f t="shared" si="114"/>
        <v/>
      </c>
      <c r="L408" s="199"/>
      <c r="M408" s="199"/>
      <c r="N408" s="199"/>
      <c r="O408" s="199"/>
      <c r="P408" s="199"/>
      <c r="Q408" s="199"/>
      <c r="R408" s="193" t="str">
        <f t="shared" si="115"/>
        <v/>
      </c>
      <c r="S408" s="199"/>
      <c r="T408" s="199"/>
      <c r="U408" s="199"/>
      <c r="V408" s="199"/>
      <c r="W408" s="199"/>
      <c r="X408" s="199"/>
      <c r="Y408" s="193" t="str">
        <f t="shared" si="116"/>
        <v/>
      </c>
      <c r="Z408" s="199"/>
      <c r="AA408" s="199"/>
      <c r="AB408" s="199"/>
      <c r="AC408" s="199"/>
      <c r="AD408" s="199"/>
      <c r="AE408" s="199"/>
      <c r="AF408" s="193" t="str">
        <f t="shared" si="117"/>
        <v/>
      </c>
      <c r="AG408" s="199"/>
      <c r="AH408" s="199"/>
      <c r="AI408" s="199"/>
      <c r="AJ408" s="199"/>
      <c r="AK408" s="199"/>
      <c r="AL408" s="199"/>
      <c r="AM408" s="193" t="str">
        <f t="shared" si="118"/>
        <v/>
      </c>
      <c r="AN408" s="199"/>
      <c r="AO408" s="199"/>
      <c r="AP408" s="199"/>
      <c r="AQ408" s="199"/>
      <c r="AR408" s="199"/>
      <c r="AS408" s="199"/>
      <c r="AT408" s="193" t="str">
        <f t="shared" si="119"/>
        <v/>
      </c>
      <c r="AU408" s="199"/>
      <c r="AV408" s="199"/>
      <c r="AW408" s="199"/>
      <c r="AX408" s="199"/>
      <c r="AY408" s="199"/>
      <c r="AZ408" s="199"/>
      <c r="BA408" s="193" t="str">
        <f t="shared" si="120"/>
        <v/>
      </c>
      <c r="BB408" s="199"/>
      <c r="BC408" s="199"/>
      <c r="BD408" s="199"/>
      <c r="BE408" s="199"/>
      <c r="BF408" s="199"/>
      <c r="BG408" s="199"/>
      <c r="BH408" s="193" t="str">
        <f t="shared" si="121"/>
        <v/>
      </c>
      <c r="BI408" s="199"/>
      <c r="BJ408" s="199"/>
      <c r="BK408" s="199"/>
      <c r="BL408" s="199"/>
      <c r="BM408" s="199"/>
      <c r="BN408" s="199"/>
      <c r="BO408" s="193" t="str">
        <f t="shared" si="122"/>
        <v/>
      </c>
      <c r="BP408" s="199"/>
      <c r="BQ408" s="199"/>
      <c r="BR408" s="199"/>
      <c r="BS408" s="199"/>
      <c r="BT408" s="199"/>
      <c r="BU408" s="199"/>
      <c r="BV408" s="193" t="str">
        <f t="shared" si="123"/>
        <v/>
      </c>
      <c r="BW408" s="199"/>
      <c r="BX408" s="199"/>
      <c r="BY408" s="199"/>
      <c r="BZ408" s="199"/>
      <c r="CA408" s="199"/>
      <c r="CB408" s="199"/>
      <c r="CC408" s="193" t="str">
        <f t="shared" si="124"/>
        <v/>
      </c>
      <c r="CD408" s="199"/>
      <c r="CE408" s="199"/>
      <c r="CF408" s="199"/>
      <c r="CG408" s="199"/>
      <c r="CH408" s="199"/>
      <c r="CI408" s="199"/>
      <c r="CJ408" s="193" t="str">
        <f t="shared" si="125"/>
        <v/>
      </c>
      <c r="CK408" s="199"/>
      <c r="CL408" s="199"/>
      <c r="CM408" s="199"/>
      <c r="CN408" s="199"/>
      <c r="CO408" s="199"/>
      <c r="CP408" s="199"/>
      <c r="CQ408" s="193" t="str">
        <f t="shared" si="126"/>
        <v/>
      </c>
      <c r="CR408" s="199"/>
      <c r="CS408" s="199"/>
      <c r="CT408" s="199"/>
      <c r="CU408" s="199"/>
      <c r="CV408" s="199"/>
      <c r="CW408" s="199"/>
      <c r="CX408" s="193" t="str">
        <f t="shared" si="127"/>
        <v/>
      </c>
      <c r="CY408" s="199"/>
      <c r="CZ408" s="199"/>
      <c r="DA408" s="199"/>
      <c r="DB408" s="199"/>
      <c r="DC408" s="199"/>
      <c r="DD408" s="199"/>
      <c r="DE408" s="193" t="str">
        <f t="shared" si="128"/>
        <v/>
      </c>
      <c r="DF408" s="199"/>
      <c r="DG408" s="199"/>
      <c r="DH408" s="199"/>
      <c r="DI408" s="199"/>
      <c r="DJ408" s="199"/>
      <c r="DK408" s="199"/>
      <c r="DL408" s="193" t="str">
        <f t="shared" si="129"/>
        <v/>
      </c>
      <c r="DM408" s="199"/>
      <c r="DN408" s="199"/>
      <c r="DO408" s="199"/>
      <c r="DP408" s="199"/>
      <c r="DQ408" s="199"/>
      <c r="DR408" s="199"/>
      <c r="DS408" s="193" t="str">
        <f t="shared" si="130"/>
        <v/>
      </c>
      <c r="DT408" s="194" t="str">
        <f t="shared" si="131"/>
        <v/>
      </c>
      <c r="DU408" s="195" t="str">
        <f t="shared" si="132"/>
        <v/>
      </c>
      <c r="DV408" s="196" t="str">
        <f>IF(OR(C408="",E408=""),"",RANK(DT408,$DT$9:$DT$408)+COUNTIF(DT$9:DT408,DT408)-1)</f>
        <v/>
      </c>
      <c r="DW408" s="173"/>
    </row>
    <row r="409" spans="1:127" ht="20.100000000000001" customHeight="1">
      <c r="A409" s="173"/>
      <c r="B409" s="178"/>
      <c r="C409" s="179"/>
      <c r="D409" s="179"/>
      <c r="E409" s="198"/>
      <c r="F409" s="198"/>
      <c r="G409" s="198"/>
      <c r="H409" s="198"/>
      <c r="I409" s="198"/>
      <c r="J409" s="198"/>
      <c r="K409" s="179"/>
      <c r="L409" s="198"/>
      <c r="M409" s="198"/>
      <c r="N409" s="198"/>
      <c r="O409" s="198"/>
      <c r="P409" s="198"/>
      <c r="Q409" s="198"/>
      <c r="R409" s="179"/>
      <c r="S409" s="198"/>
      <c r="T409" s="198"/>
      <c r="U409" s="198"/>
      <c r="V409" s="198"/>
      <c r="W409" s="198"/>
      <c r="X409" s="198"/>
      <c r="Y409" s="179"/>
      <c r="Z409" s="198"/>
      <c r="AA409" s="198"/>
      <c r="AB409" s="198"/>
      <c r="AC409" s="198"/>
      <c r="AD409" s="198"/>
      <c r="AE409" s="198"/>
      <c r="AF409" s="179"/>
      <c r="AG409" s="198"/>
      <c r="AH409" s="198"/>
      <c r="AI409" s="198"/>
      <c r="AJ409" s="198"/>
      <c r="AK409" s="198"/>
      <c r="AL409" s="198"/>
      <c r="AM409" s="179"/>
      <c r="AN409" s="198"/>
      <c r="AO409" s="198"/>
      <c r="AP409" s="198"/>
      <c r="AQ409" s="198"/>
      <c r="AR409" s="198"/>
      <c r="AS409" s="198"/>
      <c r="AT409" s="179"/>
      <c r="AU409" s="198"/>
      <c r="AV409" s="198"/>
      <c r="AW409" s="198"/>
      <c r="AX409" s="198"/>
      <c r="AY409" s="198"/>
      <c r="AZ409" s="198"/>
      <c r="BA409" s="179"/>
      <c r="BB409" s="198"/>
      <c r="BC409" s="198"/>
      <c r="BD409" s="198"/>
      <c r="BE409" s="198"/>
      <c r="BF409" s="198"/>
      <c r="BG409" s="198"/>
      <c r="BH409" s="179"/>
      <c r="BI409" s="198"/>
      <c r="BJ409" s="198"/>
      <c r="BK409" s="198"/>
      <c r="BL409" s="198"/>
      <c r="BM409" s="198"/>
      <c r="BN409" s="198"/>
      <c r="BO409" s="179"/>
      <c r="BP409" s="198"/>
      <c r="BQ409" s="198"/>
      <c r="BR409" s="198"/>
      <c r="BS409" s="198"/>
      <c r="BT409" s="198"/>
      <c r="BU409" s="198"/>
      <c r="BV409" s="179"/>
      <c r="BW409" s="198"/>
      <c r="BX409" s="198"/>
      <c r="BY409" s="198"/>
      <c r="BZ409" s="198"/>
      <c r="CA409" s="198"/>
      <c r="CB409" s="198"/>
      <c r="CC409" s="179"/>
      <c r="CD409" s="179"/>
      <c r="CE409" s="179"/>
      <c r="CF409" s="179"/>
      <c r="CG409" s="179"/>
      <c r="CH409" s="179"/>
      <c r="CI409" s="179"/>
      <c r="CJ409" s="179"/>
      <c r="CK409" s="179"/>
      <c r="CL409" s="179"/>
      <c r="CM409" s="179"/>
      <c r="CN409" s="179"/>
      <c r="CO409" s="179"/>
      <c r="CP409" s="179"/>
      <c r="CQ409" s="179"/>
      <c r="CR409" s="179"/>
      <c r="CS409" s="179"/>
      <c r="CT409" s="179"/>
      <c r="CU409" s="179"/>
      <c r="CV409" s="179"/>
      <c r="CW409" s="179"/>
      <c r="CX409" s="179"/>
      <c r="CY409" s="179"/>
      <c r="CZ409" s="179"/>
      <c r="DA409" s="179"/>
      <c r="DB409" s="179"/>
      <c r="DC409" s="179"/>
      <c r="DD409" s="179"/>
      <c r="DE409" s="179"/>
      <c r="DF409" s="198"/>
      <c r="DG409" s="198"/>
      <c r="DH409" s="198"/>
      <c r="DI409" s="198"/>
      <c r="DJ409" s="198"/>
      <c r="DK409" s="198"/>
      <c r="DL409" s="179"/>
      <c r="DM409" s="198"/>
      <c r="DN409" s="198"/>
      <c r="DO409" s="198"/>
      <c r="DP409" s="198"/>
      <c r="DQ409" s="198"/>
      <c r="DR409" s="198"/>
      <c r="DS409" s="179"/>
      <c r="DT409" s="173"/>
      <c r="DU409" s="173"/>
      <c r="DV409" s="173"/>
      <c r="DW409" s="173"/>
    </row>
    <row r="410" spans="1:127" ht="20.100000000000001" customHeight="1">
      <c r="A410" s="173"/>
      <c r="B410" s="178"/>
      <c r="C410" s="179"/>
      <c r="D410" s="179"/>
      <c r="E410" s="198"/>
      <c r="F410" s="198"/>
      <c r="G410" s="198"/>
      <c r="H410" s="198"/>
      <c r="I410" s="198"/>
      <c r="J410" s="198"/>
      <c r="K410" s="179"/>
      <c r="L410" s="198"/>
      <c r="M410" s="198"/>
      <c r="N410" s="198"/>
      <c r="O410" s="198"/>
      <c r="P410" s="198"/>
      <c r="Q410" s="198"/>
      <c r="R410" s="179"/>
      <c r="S410" s="198"/>
      <c r="T410" s="198"/>
      <c r="U410" s="198"/>
      <c r="V410" s="198"/>
      <c r="W410" s="198"/>
      <c r="X410" s="198"/>
      <c r="Y410" s="179"/>
      <c r="Z410" s="198"/>
      <c r="AA410" s="198"/>
      <c r="AB410" s="198"/>
      <c r="AC410" s="198"/>
      <c r="AD410" s="198"/>
      <c r="AE410" s="198"/>
      <c r="AF410" s="179"/>
      <c r="AG410" s="198"/>
      <c r="AH410" s="198"/>
      <c r="AI410" s="198"/>
      <c r="AJ410" s="198"/>
      <c r="AK410" s="198"/>
      <c r="AL410" s="198"/>
      <c r="AM410" s="179"/>
      <c r="AN410" s="198"/>
      <c r="AO410" s="198"/>
      <c r="AP410" s="198"/>
      <c r="AQ410" s="198"/>
      <c r="AR410" s="198"/>
      <c r="AS410" s="198"/>
      <c r="AT410" s="179"/>
      <c r="AU410" s="198"/>
      <c r="AV410" s="198"/>
      <c r="AW410" s="198"/>
      <c r="AX410" s="198"/>
      <c r="AY410" s="198"/>
      <c r="AZ410" s="198"/>
      <c r="BA410" s="179"/>
      <c r="BB410" s="198"/>
      <c r="BC410" s="198"/>
      <c r="BD410" s="198"/>
      <c r="BE410" s="198"/>
      <c r="BF410" s="198"/>
      <c r="BG410" s="198"/>
      <c r="BH410" s="179"/>
      <c r="BI410" s="198"/>
      <c r="BJ410" s="198"/>
      <c r="BK410" s="198"/>
      <c r="BL410" s="198"/>
      <c r="BM410" s="198"/>
      <c r="BN410" s="198"/>
      <c r="BO410" s="179"/>
      <c r="BP410" s="198"/>
      <c r="BQ410" s="198"/>
      <c r="BR410" s="198"/>
      <c r="BS410" s="198"/>
      <c r="BT410" s="198"/>
      <c r="BU410" s="198"/>
      <c r="BV410" s="179"/>
      <c r="BW410" s="198"/>
      <c r="BX410" s="198"/>
      <c r="BY410" s="198"/>
      <c r="BZ410" s="198"/>
      <c r="CA410" s="198"/>
      <c r="CB410" s="198"/>
      <c r="CC410" s="179"/>
      <c r="CD410" s="179"/>
      <c r="CE410" s="179"/>
      <c r="CF410" s="179"/>
      <c r="CG410" s="179"/>
      <c r="CH410" s="179"/>
      <c r="CI410" s="179"/>
      <c r="CJ410" s="179"/>
      <c r="CK410" s="179"/>
      <c r="CL410" s="179"/>
      <c r="CM410" s="179"/>
      <c r="CN410" s="179"/>
      <c r="CO410" s="179"/>
      <c r="CP410" s="179"/>
      <c r="CQ410" s="179"/>
      <c r="CR410" s="179"/>
      <c r="CS410" s="179"/>
      <c r="CT410" s="179"/>
      <c r="CU410" s="179"/>
      <c r="CV410" s="179"/>
      <c r="CW410" s="179"/>
      <c r="CX410" s="179"/>
      <c r="CY410" s="179"/>
      <c r="CZ410" s="179"/>
      <c r="DA410" s="179"/>
      <c r="DB410" s="179"/>
      <c r="DC410" s="179"/>
      <c r="DD410" s="179"/>
      <c r="DE410" s="179"/>
      <c r="DF410" s="198"/>
      <c r="DG410" s="198"/>
      <c r="DH410" s="198"/>
      <c r="DI410" s="198"/>
      <c r="DJ410" s="198"/>
      <c r="DK410" s="198"/>
      <c r="DL410" s="179"/>
      <c r="DM410" s="198"/>
      <c r="DN410" s="198"/>
      <c r="DO410" s="198"/>
      <c r="DP410" s="198"/>
      <c r="DQ410" s="198"/>
      <c r="DR410" s="198"/>
      <c r="DS410" s="179"/>
      <c r="DT410" s="173"/>
      <c r="DU410" s="173"/>
      <c r="DV410" s="173"/>
      <c r="DW410" s="173"/>
    </row>
    <row r="411" spans="1:127" ht="20.100000000000001" customHeight="1">
      <c r="A411" s="173"/>
      <c r="B411" s="178"/>
      <c r="C411" s="179"/>
      <c r="D411" s="179"/>
      <c r="E411" s="198"/>
      <c r="F411" s="198"/>
      <c r="G411" s="198"/>
      <c r="H411" s="198"/>
      <c r="I411" s="198"/>
      <c r="J411" s="198"/>
      <c r="K411" s="179"/>
      <c r="L411" s="198"/>
      <c r="M411" s="198"/>
      <c r="N411" s="198"/>
      <c r="O411" s="198"/>
      <c r="P411" s="198"/>
      <c r="Q411" s="198"/>
      <c r="R411" s="179"/>
      <c r="S411" s="198"/>
      <c r="T411" s="198"/>
      <c r="U411" s="198"/>
      <c r="V411" s="198"/>
      <c r="W411" s="198"/>
      <c r="X411" s="198"/>
      <c r="Y411" s="179"/>
      <c r="Z411" s="198"/>
      <c r="AA411" s="198"/>
      <c r="AB411" s="198"/>
      <c r="AC411" s="198"/>
      <c r="AD411" s="198"/>
      <c r="AE411" s="198"/>
      <c r="AF411" s="179"/>
      <c r="AG411" s="198"/>
      <c r="AH411" s="198"/>
      <c r="AI411" s="198"/>
      <c r="AJ411" s="198"/>
      <c r="AK411" s="198"/>
      <c r="AL411" s="198"/>
      <c r="AM411" s="179"/>
      <c r="AN411" s="198"/>
      <c r="AO411" s="198"/>
      <c r="AP411" s="198"/>
      <c r="AQ411" s="198"/>
      <c r="AR411" s="198"/>
      <c r="AS411" s="198"/>
      <c r="AT411" s="179"/>
      <c r="AU411" s="198"/>
      <c r="AV411" s="198"/>
      <c r="AW411" s="198"/>
      <c r="AX411" s="198"/>
      <c r="AY411" s="198"/>
      <c r="AZ411" s="198"/>
      <c r="BA411" s="179"/>
      <c r="BB411" s="198"/>
      <c r="BC411" s="198"/>
      <c r="BD411" s="198"/>
      <c r="BE411" s="198"/>
      <c r="BF411" s="198"/>
      <c r="BG411" s="198"/>
      <c r="BH411" s="179"/>
      <c r="BI411" s="198"/>
      <c r="BJ411" s="198"/>
      <c r="BK411" s="198"/>
      <c r="BL411" s="198"/>
      <c r="BM411" s="198"/>
      <c r="BN411" s="198"/>
      <c r="BO411" s="179"/>
      <c r="BP411" s="198"/>
      <c r="BQ411" s="198"/>
      <c r="BR411" s="198"/>
      <c r="BS411" s="198"/>
      <c r="BT411" s="198"/>
      <c r="BU411" s="198"/>
      <c r="BV411" s="179"/>
      <c r="BW411" s="198"/>
      <c r="BX411" s="198"/>
      <c r="BY411" s="198"/>
      <c r="BZ411" s="198"/>
      <c r="CA411" s="198"/>
      <c r="CB411" s="198"/>
      <c r="CC411" s="179"/>
      <c r="CD411" s="179"/>
      <c r="CE411" s="179"/>
      <c r="CF411" s="179"/>
      <c r="CG411" s="179"/>
      <c r="CH411" s="179"/>
      <c r="CI411" s="179"/>
      <c r="CJ411" s="179"/>
      <c r="CK411" s="179"/>
      <c r="CL411" s="179"/>
      <c r="CM411" s="179"/>
      <c r="CN411" s="179"/>
      <c r="CO411" s="179"/>
      <c r="CP411" s="179"/>
      <c r="CQ411" s="179"/>
      <c r="CR411" s="179"/>
      <c r="CS411" s="179"/>
      <c r="CT411" s="179"/>
      <c r="CU411" s="179"/>
      <c r="CV411" s="179"/>
      <c r="CW411" s="179"/>
      <c r="CX411" s="179"/>
      <c r="CY411" s="179"/>
      <c r="CZ411" s="179"/>
      <c r="DA411" s="179"/>
      <c r="DB411" s="179"/>
      <c r="DC411" s="179"/>
      <c r="DD411" s="179"/>
      <c r="DE411" s="179"/>
      <c r="DF411" s="198"/>
      <c r="DG411" s="198"/>
      <c r="DH411" s="198"/>
      <c r="DI411" s="198"/>
      <c r="DJ411" s="198"/>
      <c r="DK411" s="198"/>
      <c r="DL411" s="179"/>
      <c r="DM411" s="198"/>
      <c r="DN411" s="198"/>
      <c r="DO411" s="198"/>
      <c r="DP411" s="198"/>
      <c r="DQ411" s="198"/>
      <c r="DR411" s="198"/>
      <c r="DS411" s="179"/>
      <c r="DT411" s="173"/>
      <c r="DU411" s="173"/>
      <c r="DV411" s="173"/>
      <c r="DW411" s="173"/>
    </row>
  </sheetData>
  <sheetProtection algorithmName="SHA-512" hashValue="RL1x4gQ/ZNQ75PfuphY/bcpVDKpaMMNyBcEJMIjjoSxwRHKam2B/eQXUOYwY4faHqTWgxDDWnaF5O5qPySV9Iw==" saltValue="seeZSCQUqjQtA9wO+CrohA==" spinCount="100000" sheet="1" selectLockedCells="1"/>
  <mergeCells count="63">
    <mergeCell ref="BI7:BN7"/>
    <mergeCell ref="BP7:BU7"/>
    <mergeCell ref="BW7:CB7"/>
    <mergeCell ref="CD6:CJ6"/>
    <mergeCell ref="CD7:CI7"/>
    <mergeCell ref="CJ7:CJ8"/>
    <mergeCell ref="BW6:CC6"/>
    <mergeCell ref="DL7:DL8"/>
    <mergeCell ref="DF6:DL6"/>
    <mergeCell ref="CK6:CQ6"/>
    <mergeCell ref="CK7:CP7"/>
    <mergeCell ref="CQ7:CQ8"/>
    <mergeCell ref="CR6:CX6"/>
    <mergeCell ref="CR7:CW7"/>
    <mergeCell ref="CX7:CX8"/>
    <mergeCell ref="B2:AB2"/>
    <mergeCell ref="B3:AB3"/>
    <mergeCell ref="L7:Q7"/>
    <mergeCell ref="S7:X7"/>
    <mergeCell ref="Z7:AE7"/>
    <mergeCell ref="E7:J7"/>
    <mergeCell ref="B5:B8"/>
    <mergeCell ref="C5:C8"/>
    <mergeCell ref="E5:AM5"/>
    <mergeCell ref="AG7:AL7"/>
    <mergeCell ref="K7:K8"/>
    <mergeCell ref="E6:K6"/>
    <mergeCell ref="R7:R8"/>
    <mergeCell ref="L6:R6"/>
    <mergeCell ref="AF7:AF8"/>
    <mergeCell ref="Z6:AF6"/>
    <mergeCell ref="Y7:Y8"/>
    <mergeCell ref="D5:D8"/>
    <mergeCell ref="S6:Y6"/>
    <mergeCell ref="DT7:DT8"/>
    <mergeCell ref="DU7:DU8"/>
    <mergeCell ref="BA7:BA8"/>
    <mergeCell ref="AU6:BA6"/>
    <mergeCell ref="BB6:BH6"/>
    <mergeCell ref="BO7:BO8"/>
    <mergeCell ref="BI6:BO6"/>
    <mergeCell ref="BV7:BV8"/>
    <mergeCell ref="BP6:BV6"/>
    <mergeCell ref="AG6:AM6"/>
    <mergeCell ref="AM7:AM8"/>
    <mergeCell ref="AT7:AT8"/>
    <mergeCell ref="AN6:AT6"/>
    <mergeCell ref="DV7:DV8"/>
    <mergeCell ref="DT5:DV6"/>
    <mergeCell ref="AN7:AS7"/>
    <mergeCell ref="AU7:AZ7"/>
    <mergeCell ref="BB7:BG7"/>
    <mergeCell ref="AN5:DE5"/>
    <mergeCell ref="BH7:BH8"/>
    <mergeCell ref="DF5:DS5"/>
    <mergeCell ref="DF7:DK7"/>
    <mergeCell ref="DM7:DR7"/>
    <mergeCell ref="DS7:DS8"/>
    <mergeCell ref="DM6:DS6"/>
    <mergeCell ref="CC7:CC8"/>
    <mergeCell ref="CY6:DE6"/>
    <mergeCell ref="CY7:DD7"/>
    <mergeCell ref="DE7:DE8"/>
  </mergeCells>
  <conditionalFormatting sqref="B9:CC408 DF9:DV408">
    <cfRule type="expression" dxfId="31" priority="115">
      <formula>$B9&lt;&gt;""</formula>
    </cfRule>
  </conditionalFormatting>
  <conditionalFormatting sqref="CD12:CJ408 CJ9:CJ11">
    <cfRule type="expression" dxfId="30" priority="22">
      <formula>$B9&lt;&gt;""</formula>
    </cfRule>
  </conditionalFormatting>
  <conditionalFormatting sqref="CK12:CQ408 CQ9:CQ11">
    <cfRule type="expression" dxfId="29" priority="21">
      <formula>$B9&lt;&gt;""</formula>
    </cfRule>
  </conditionalFormatting>
  <conditionalFormatting sqref="CR12:CX408 CX9:CX11">
    <cfRule type="expression" dxfId="28" priority="20">
      <formula>$B9&lt;&gt;""</formula>
    </cfRule>
  </conditionalFormatting>
  <conditionalFormatting sqref="CY12:DE408 DE9:DE11">
    <cfRule type="expression" dxfId="27" priority="19">
      <formula>$B9&lt;&gt;""</formula>
    </cfRule>
  </conditionalFormatting>
  <conditionalFormatting sqref="CD9:CI9">
    <cfRule type="expression" dxfId="26" priority="12">
      <formula>$B9&lt;&gt;""</formula>
    </cfRule>
  </conditionalFormatting>
  <conditionalFormatting sqref="CK9:CP9">
    <cfRule type="expression" dxfId="25" priority="11">
      <formula>$B9&lt;&gt;""</formula>
    </cfRule>
  </conditionalFormatting>
  <conditionalFormatting sqref="CR9:CW9">
    <cfRule type="expression" dxfId="24" priority="10">
      <formula>$B9&lt;&gt;""</formula>
    </cfRule>
  </conditionalFormatting>
  <conditionalFormatting sqref="CY9:DD9">
    <cfRule type="expression" dxfId="23" priority="9">
      <formula>$B9&lt;&gt;""</formula>
    </cfRule>
  </conditionalFormatting>
  <conditionalFormatting sqref="CD10:CI10">
    <cfRule type="expression" dxfId="22" priority="8">
      <formula>$B10&lt;&gt;""</formula>
    </cfRule>
  </conditionalFormatting>
  <conditionalFormatting sqref="CK10:CP10">
    <cfRule type="expression" dxfId="21" priority="7">
      <formula>$B10&lt;&gt;""</formula>
    </cfRule>
  </conditionalFormatting>
  <conditionalFormatting sqref="CR10:CW10">
    <cfRule type="expression" dxfId="20" priority="6">
      <formula>$B10&lt;&gt;""</formula>
    </cfRule>
  </conditionalFormatting>
  <conditionalFormatting sqref="CY10:DD10">
    <cfRule type="expression" dxfId="19" priority="5">
      <formula>$B10&lt;&gt;""</formula>
    </cfRule>
  </conditionalFormatting>
  <conditionalFormatting sqref="CD11:CI11">
    <cfRule type="expression" dxfId="18" priority="4">
      <formula>$B11&lt;&gt;""</formula>
    </cfRule>
  </conditionalFormatting>
  <conditionalFormatting sqref="CK11:CP11">
    <cfRule type="expression" dxfId="17" priority="3">
      <formula>$B11&lt;&gt;""</formula>
    </cfRule>
  </conditionalFormatting>
  <conditionalFormatting sqref="CR11:CW11">
    <cfRule type="expression" dxfId="16" priority="2">
      <formula>$B11&lt;&gt;""</formula>
    </cfRule>
  </conditionalFormatting>
  <conditionalFormatting sqref="CY11:DD11">
    <cfRule type="expression" dxfId="15" priority="1">
      <formula>$B11&lt;&gt;""</formula>
    </cfRule>
  </conditionalFormatting>
  <dataValidations xWindow="400" yWindow="456" count="1">
    <dataValidation type="decimal" allowBlank="1" showInputMessage="1" showErrorMessage="1" errorTitle="Maaf!" error="NIlai di Input dari Rentang 0-100" promptTitle="Input Nilai:" prompt="0-100" sqref="E9:J408 L9:Q408 CK9:CP408 DF9:DK408 S9:X408 Z9:AE408 AG9:AL408 AN9:AS408 AU9:AZ408 BB9:BG408 BI9:BN408 DM9:DR408 CR9:CW408 BP9:BU408 BW9:CB408 CD9:CI408 CY9:DD408">
      <formula1>0</formula1>
      <formula2>100</formula2>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Y411"/>
  <sheetViews>
    <sheetView showGridLines="0" showRowColHeaders="0" topLeftCell="A3" workbookViewId="0">
      <pane xSplit="4" ySplit="6" topLeftCell="N9" activePane="bottomRight" state="frozen"/>
      <selection activeCell="A3" sqref="A3"/>
      <selection pane="topRight" activeCell="E3" sqref="E3"/>
      <selection pane="bottomLeft" activeCell="A9" sqref="A9"/>
      <selection pane="bottomRight" activeCell="T17" sqref="T17"/>
    </sheetView>
  </sheetViews>
  <sheetFormatPr defaultColWidth="0" defaultRowHeight="0" customHeight="1" zeroHeight="1"/>
  <cols>
    <col min="1" max="1" width="2.7109375" style="172" customWidth="1"/>
    <col min="2" max="2" width="8" style="174" customWidth="1"/>
    <col min="3" max="3" width="36.85546875" style="176" customWidth="1"/>
    <col min="4" max="4" width="27.5703125" style="176" customWidth="1"/>
    <col min="5" max="24" width="10.28515625" style="197" customWidth="1"/>
    <col min="25" max="25" width="9.140625" style="172" customWidth="1"/>
    <col min="26" max="16384" width="9.140625" style="172" hidden="1"/>
  </cols>
  <sheetData>
    <row r="1" spans="1:25" ht="15" hidden="1">
      <c r="B1" s="172"/>
      <c r="C1" s="172"/>
      <c r="D1" s="172"/>
      <c r="E1" s="172"/>
      <c r="F1" s="172"/>
      <c r="G1" s="172"/>
      <c r="H1" s="172"/>
      <c r="I1" s="172"/>
      <c r="J1" s="172"/>
      <c r="K1" s="172"/>
      <c r="L1" s="172"/>
      <c r="M1" s="172"/>
      <c r="N1" s="172"/>
      <c r="O1" s="172"/>
      <c r="P1" s="172"/>
      <c r="Q1" s="172"/>
      <c r="R1" s="172"/>
      <c r="S1" s="172"/>
      <c r="T1" s="172"/>
      <c r="U1" s="172"/>
      <c r="V1" s="172"/>
      <c r="W1" s="172"/>
      <c r="X1" s="172"/>
    </row>
    <row r="2" spans="1:25" ht="15" hidden="1">
      <c r="B2" s="172"/>
      <c r="C2" s="172"/>
      <c r="D2" s="172"/>
      <c r="E2" s="172"/>
      <c r="F2" s="172"/>
      <c r="G2" s="172"/>
      <c r="H2" s="172"/>
      <c r="I2" s="172"/>
      <c r="J2" s="172"/>
      <c r="K2" s="172"/>
      <c r="L2" s="172"/>
      <c r="M2" s="172"/>
      <c r="N2" s="172"/>
      <c r="O2" s="172"/>
      <c r="P2" s="172"/>
      <c r="Q2" s="172"/>
      <c r="R2" s="172"/>
      <c r="S2" s="172"/>
      <c r="T2" s="172"/>
      <c r="U2" s="172"/>
      <c r="V2" s="172"/>
      <c r="W2" s="172"/>
      <c r="X2" s="172"/>
    </row>
    <row r="3" spans="1:25" ht="8.25" customHeight="1" thickBot="1">
      <c r="A3" s="173"/>
      <c r="B3" s="173"/>
      <c r="C3" s="173"/>
      <c r="D3" s="173"/>
      <c r="E3" s="173"/>
      <c r="F3" s="173"/>
      <c r="G3" s="173"/>
      <c r="H3" s="173"/>
      <c r="I3" s="173"/>
      <c r="J3" s="173"/>
      <c r="K3" s="173"/>
      <c r="L3" s="173"/>
      <c r="M3" s="173"/>
      <c r="N3" s="173"/>
      <c r="O3" s="173"/>
      <c r="P3" s="173"/>
      <c r="Q3" s="173"/>
      <c r="R3" s="173"/>
      <c r="S3" s="173"/>
      <c r="T3" s="173"/>
      <c r="U3" s="173"/>
      <c r="V3" s="173"/>
      <c r="W3" s="173"/>
      <c r="X3" s="173"/>
      <c r="Y3" s="173"/>
    </row>
    <row r="4" spans="1:25" ht="19.5" customHeight="1">
      <c r="A4" s="173"/>
      <c r="B4" s="414" t="s">
        <v>68</v>
      </c>
      <c r="C4" s="415"/>
      <c r="D4" s="415"/>
      <c r="E4" s="415"/>
      <c r="F4" s="415"/>
      <c r="G4" s="415"/>
      <c r="H4" s="415"/>
      <c r="I4" s="415"/>
      <c r="J4" s="415"/>
      <c r="K4" s="415"/>
      <c r="L4" s="415"/>
      <c r="M4" s="415"/>
      <c r="N4" s="415"/>
      <c r="O4" s="415"/>
      <c r="P4" s="415"/>
      <c r="Q4" s="415"/>
      <c r="R4" s="415"/>
      <c r="S4" s="415"/>
      <c r="T4" s="415"/>
      <c r="U4" s="415"/>
      <c r="V4" s="415"/>
      <c r="W4" s="415"/>
      <c r="X4" s="416"/>
      <c r="Y4" s="173"/>
    </row>
    <row r="5" spans="1:25" ht="20.25" thickBot="1">
      <c r="A5" s="173"/>
      <c r="B5" s="417" t="str">
        <f>BIODATA_SISWA!B5</f>
        <v>SMKN 1 MAJALENGKA - TAHUN AJARAN 2018/2019</v>
      </c>
      <c r="C5" s="418"/>
      <c r="D5" s="418"/>
      <c r="E5" s="418"/>
      <c r="F5" s="418"/>
      <c r="G5" s="418"/>
      <c r="H5" s="418"/>
      <c r="I5" s="418"/>
      <c r="J5" s="418"/>
      <c r="K5" s="418"/>
      <c r="L5" s="418"/>
      <c r="M5" s="418"/>
      <c r="N5" s="418"/>
      <c r="O5" s="418"/>
      <c r="P5" s="418"/>
      <c r="Q5" s="418"/>
      <c r="R5" s="418"/>
      <c r="S5" s="418"/>
      <c r="T5" s="418"/>
      <c r="U5" s="418"/>
      <c r="V5" s="418"/>
      <c r="W5" s="418"/>
      <c r="X5" s="419"/>
      <c r="Y5" s="173"/>
    </row>
    <row r="6" spans="1:25" ht="8.25" customHeight="1">
      <c r="A6" s="173"/>
      <c r="B6" s="173"/>
      <c r="C6" s="173"/>
      <c r="D6" s="173"/>
      <c r="E6" s="173"/>
      <c r="F6" s="173"/>
      <c r="G6" s="173"/>
      <c r="H6" s="173"/>
      <c r="I6" s="173"/>
      <c r="J6" s="173"/>
      <c r="K6" s="173"/>
      <c r="L6" s="173"/>
      <c r="M6" s="173"/>
      <c r="N6" s="173"/>
      <c r="O6" s="173"/>
      <c r="P6" s="173"/>
      <c r="Q6" s="173"/>
      <c r="R6" s="173"/>
      <c r="S6" s="173"/>
      <c r="T6" s="173"/>
      <c r="U6" s="173"/>
      <c r="V6" s="173"/>
      <c r="W6" s="173"/>
      <c r="X6" s="173"/>
      <c r="Y6" s="173"/>
    </row>
    <row r="7" spans="1:25" ht="20.100000000000001" customHeight="1">
      <c r="A7" s="173"/>
      <c r="B7" s="366" t="s">
        <v>25</v>
      </c>
      <c r="C7" s="364" t="s">
        <v>26</v>
      </c>
      <c r="D7" s="364" t="str">
        <f>BIODATA_SISWA!L8</f>
        <v>Kompetensi Keahlian</v>
      </c>
      <c r="E7" s="399" t="str">
        <f>IF('MAPPING-MAPEL'!C8="","",'MAPPING-MAPEL'!C8)</f>
        <v>I. Normatif</v>
      </c>
      <c r="F7" s="399"/>
      <c r="G7" s="399"/>
      <c r="H7" s="399"/>
      <c r="I7" s="399"/>
      <c r="J7" s="399" t="str">
        <f>IF('MAPPING-MAPEL'!C14="","",'MAPPING-MAPEL'!C14)</f>
        <v>II. Adaptif</v>
      </c>
      <c r="K7" s="399"/>
      <c r="L7" s="399"/>
      <c r="M7" s="399"/>
      <c r="N7" s="399"/>
      <c r="O7" s="399"/>
      <c r="P7" s="399"/>
      <c r="Q7" s="399"/>
      <c r="R7" s="399"/>
      <c r="S7" s="399"/>
      <c r="T7" s="399" t="str">
        <f>IF('MAPPING-MAPEL'!F8="","",'MAPPING-MAPEL'!F8)</f>
        <v>III. Produktif</v>
      </c>
      <c r="U7" s="399"/>
      <c r="V7" s="425" t="s">
        <v>64</v>
      </c>
      <c r="W7" s="425"/>
      <c r="X7" s="425"/>
      <c r="Y7" s="173"/>
    </row>
    <row r="8" spans="1:25" ht="57" customHeight="1">
      <c r="A8" s="173"/>
      <c r="B8" s="420"/>
      <c r="C8" s="421"/>
      <c r="D8" s="405"/>
      <c r="E8" s="17" t="str">
        <f>'NILAI-RAPOR'!E6</f>
        <v>Pendidikan Agama</v>
      </c>
      <c r="F8" s="17" t="str">
        <f>'NILAI-RAPOR'!L6</f>
        <v>Pendidikan Kewarganegaraan</v>
      </c>
      <c r="G8" s="17" t="str">
        <f>'NILAI-RAPOR'!S6</f>
        <v>Bahasa Indonesia</v>
      </c>
      <c r="H8" s="17" t="str">
        <f>'NILAI-RAPOR'!Z6</f>
        <v>Penjaskes</v>
      </c>
      <c r="I8" s="17" t="str">
        <f>'NILAI-RAPOR'!AG6</f>
        <v>Seni Budaya</v>
      </c>
      <c r="J8" s="17" t="str">
        <f>'NILAI-RAPOR'!AN6</f>
        <v>Matematika</v>
      </c>
      <c r="K8" s="17" t="str">
        <f>'NILAI-RAPOR'!AU6</f>
        <v>Bahasa Inggris</v>
      </c>
      <c r="L8" s="17" t="str">
        <f>'NILAI-RAPOR'!BB6</f>
        <v>Keterampilan Komputer dan Pengelolaan Informasi (KKPI)</v>
      </c>
      <c r="M8" s="17" t="str">
        <f>'NILAI-RAPOR'!BI6</f>
        <v>Kewira Usahaan</v>
      </c>
      <c r="N8" s="17" t="str">
        <f>'NILAI-RAPOR'!BP6</f>
        <v>Ilmu Pengetahuan Alam (IPA)</v>
      </c>
      <c r="O8" s="17" t="str">
        <f>'NILAI-RAPOR'!BW6</f>
        <v>Ilmu Pengetahuan Sosial (IPS)</v>
      </c>
      <c r="P8" s="17" t="str">
        <f>'NILAI-RAPOR'!CD6</f>
        <v>Fisika</v>
      </c>
      <c r="Q8" s="17" t="str">
        <f>'NILAI-RAPOR'!CK6</f>
        <v>Kimia</v>
      </c>
      <c r="R8" s="17" t="str">
        <f>'NILAI-RAPOR'!CR6</f>
        <v>a. Bahasa Sunda</v>
      </c>
      <c r="S8" s="17" t="str">
        <f>'NILAI-RAPOR'!CY6</f>
        <v>b. ..................</v>
      </c>
      <c r="T8" s="17" t="str">
        <f>'NILAI-RAPOR'!DF6</f>
        <v>Dasar Kompetensi Kejuruan</v>
      </c>
      <c r="U8" s="17" t="str">
        <f>'NILAI-RAPOR'!DM6</f>
        <v>Kompetensi Kejuruan</v>
      </c>
      <c r="V8" s="18" t="s">
        <v>57</v>
      </c>
      <c r="W8" s="19" t="s">
        <v>61</v>
      </c>
      <c r="X8" s="20" t="s">
        <v>65</v>
      </c>
      <c r="Y8" s="173"/>
    </row>
    <row r="9" spans="1:25" ht="20.100000000000001" customHeight="1">
      <c r="A9" s="173"/>
      <c r="B9" s="190">
        <f>BIODATA_SISWA!B10</f>
        <v>1</v>
      </c>
      <c r="C9" s="191" t="str">
        <f>IF(BIODATA_SISWA!C10="","",BIODATA_SISWA!C10)</f>
        <v>Maulidaini</v>
      </c>
      <c r="D9" s="191" t="str">
        <f>IF(BIODATA_SISWA!L10="","",BIODATA_SISWA!L10)</f>
        <v>Akuntansi</v>
      </c>
      <c r="E9" s="199">
        <v>18</v>
      </c>
      <c r="F9" s="199">
        <v>19</v>
      </c>
      <c r="G9" s="199">
        <v>20</v>
      </c>
      <c r="H9" s="199">
        <v>21</v>
      </c>
      <c r="I9" s="199">
        <v>22</v>
      </c>
      <c r="J9" s="199">
        <v>23</v>
      </c>
      <c r="K9" s="199">
        <v>24</v>
      </c>
      <c r="L9" s="199">
        <v>25</v>
      </c>
      <c r="M9" s="199">
        <v>26</v>
      </c>
      <c r="N9" s="199">
        <v>27</v>
      </c>
      <c r="O9" s="199">
        <v>28</v>
      </c>
      <c r="P9" s="199">
        <v>29</v>
      </c>
      <c r="Q9" s="199">
        <v>30</v>
      </c>
      <c r="R9" s="199">
        <v>31</v>
      </c>
      <c r="S9" s="199"/>
      <c r="T9" s="199">
        <v>33</v>
      </c>
      <c r="U9" s="199">
        <v>34</v>
      </c>
      <c r="V9" s="194">
        <f>IF(OR(C9="",E9=""),"",SUM(E9:U9))</f>
        <v>410</v>
      </c>
      <c r="W9" s="195">
        <f>IF(OR(C9="",E9=""),"",AVERAGE(E9:U9))</f>
        <v>25.625</v>
      </c>
      <c r="X9" s="196">
        <f>IF(OR(C9="",E9=""),"",RANK(V9,$V$9:$V$408)+COUNTIF(V$9:V9,V9)-1)</f>
        <v>3</v>
      </c>
      <c r="Y9" s="173"/>
    </row>
    <row r="10" spans="1:25" ht="20.100000000000001" customHeight="1">
      <c r="A10" s="173"/>
      <c r="B10" s="190">
        <f>BIODATA_SISWA!B11</f>
        <v>2</v>
      </c>
      <c r="C10" s="191" t="str">
        <f>IF(BIODATA_SISWA!C11="","",BIODATA_SISWA!C11)</f>
        <v>Syarlisma</v>
      </c>
      <c r="D10" s="191" t="str">
        <f>IF(BIODATA_SISWA!L11="","",BIODATA_SISWA!L11)</f>
        <v>Teknik Audio Video</v>
      </c>
      <c r="E10" s="199">
        <v>70</v>
      </c>
      <c r="F10" s="199">
        <v>70</v>
      </c>
      <c r="G10" s="199">
        <v>70</v>
      </c>
      <c r="H10" s="199">
        <v>70</v>
      </c>
      <c r="I10" s="199">
        <v>70</v>
      </c>
      <c r="J10" s="199">
        <v>70</v>
      </c>
      <c r="K10" s="199">
        <v>70</v>
      </c>
      <c r="L10" s="199">
        <v>70</v>
      </c>
      <c r="M10" s="199">
        <v>70</v>
      </c>
      <c r="N10" s="199">
        <v>70</v>
      </c>
      <c r="O10" s="199">
        <v>70</v>
      </c>
      <c r="P10" s="199">
        <v>70</v>
      </c>
      <c r="Q10" s="199">
        <v>70</v>
      </c>
      <c r="R10" s="199">
        <v>31</v>
      </c>
      <c r="S10" s="199"/>
      <c r="T10" s="199">
        <v>70</v>
      </c>
      <c r="U10" s="199">
        <v>70</v>
      </c>
      <c r="V10" s="194">
        <f t="shared" ref="V10:V72" si="0">IF(OR(C10="",E10=""),"",SUM(E10:U10))</f>
        <v>1081</v>
      </c>
      <c r="W10" s="195">
        <f t="shared" ref="W10:W72" si="1">IF(OR(C10="",E10=""),"",AVERAGE(E10:U10))</f>
        <v>67.5625</v>
      </c>
      <c r="X10" s="196">
        <f>IF(OR(C10="",E10=""),"",RANK(V10,$V$9:$V$408)+COUNTIF(V$9:V10,V10)-1)</f>
        <v>2</v>
      </c>
      <c r="Y10" s="173"/>
    </row>
    <row r="11" spans="1:25" ht="20.100000000000001" customHeight="1">
      <c r="A11" s="173"/>
      <c r="B11" s="190">
        <f>BIODATA_SISWA!B12</f>
        <v>3</v>
      </c>
      <c r="C11" s="191" t="str">
        <f>IF(BIODATA_SISWA!C12="","",BIODATA_SISWA!C12)</f>
        <v>Wanita</v>
      </c>
      <c r="D11" s="191" t="str">
        <f>IF(BIODATA_SISWA!L12="","",BIODATA_SISWA!L12)</f>
        <v>Teknik Kendaraan Ringan</v>
      </c>
      <c r="E11" s="199">
        <v>80</v>
      </c>
      <c r="F11" s="199">
        <v>80</v>
      </c>
      <c r="G11" s="199">
        <v>80</v>
      </c>
      <c r="H11" s="199">
        <v>80</v>
      </c>
      <c r="I11" s="199">
        <v>80</v>
      </c>
      <c r="J11" s="199">
        <v>80</v>
      </c>
      <c r="K11" s="199">
        <v>80</v>
      </c>
      <c r="L11" s="199">
        <v>80</v>
      </c>
      <c r="M11" s="199">
        <v>80</v>
      </c>
      <c r="N11" s="199">
        <v>80</v>
      </c>
      <c r="O11" s="199">
        <v>80</v>
      </c>
      <c r="P11" s="199">
        <v>80</v>
      </c>
      <c r="Q11" s="199">
        <v>80</v>
      </c>
      <c r="R11" s="199">
        <v>80</v>
      </c>
      <c r="S11" s="199"/>
      <c r="T11" s="199">
        <v>80</v>
      </c>
      <c r="U11" s="199">
        <v>80</v>
      </c>
      <c r="V11" s="194">
        <f t="shared" si="0"/>
        <v>1280</v>
      </c>
      <c r="W11" s="195">
        <f t="shared" si="1"/>
        <v>80</v>
      </c>
      <c r="X11" s="196">
        <f>IF(OR(C11="",E11=""),"",RANK(V11,$V$9:$V$408)+COUNTIF(V$9:V11,V11)-1)</f>
        <v>1</v>
      </c>
      <c r="Y11" s="173"/>
    </row>
    <row r="12" spans="1:25" ht="20.100000000000001" customHeight="1">
      <c r="A12" s="173"/>
      <c r="B12" s="190" t="str">
        <f>BIODATA_SISWA!B13</f>
        <v/>
      </c>
      <c r="C12" s="191" t="str">
        <f>IF(BIODATA_SISWA!C13="","",BIODATA_SISWA!C13)</f>
        <v/>
      </c>
      <c r="D12" s="191" t="str">
        <f>IF(BIODATA_SISWA!L13="","",BIODATA_SISWA!L13)</f>
        <v/>
      </c>
      <c r="E12" s="199"/>
      <c r="F12" s="199"/>
      <c r="G12" s="199"/>
      <c r="H12" s="199"/>
      <c r="I12" s="199"/>
      <c r="J12" s="199"/>
      <c r="K12" s="199"/>
      <c r="L12" s="199"/>
      <c r="M12" s="199"/>
      <c r="N12" s="199"/>
      <c r="O12" s="199"/>
      <c r="P12" s="199"/>
      <c r="Q12" s="199"/>
      <c r="R12" s="199"/>
      <c r="S12" s="199"/>
      <c r="T12" s="199"/>
      <c r="U12" s="199"/>
      <c r="V12" s="194" t="str">
        <f t="shared" si="0"/>
        <v/>
      </c>
      <c r="W12" s="195" t="str">
        <f t="shared" si="1"/>
        <v/>
      </c>
      <c r="X12" s="196" t="str">
        <f>IF(OR(C12="",E12=""),"",RANK(V12,$V$9:$V$408)+COUNTIF(V$9:V12,V12)-1)</f>
        <v/>
      </c>
      <c r="Y12" s="173"/>
    </row>
    <row r="13" spans="1:25" ht="20.100000000000001" customHeight="1">
      <c r="A13" s="173"/>
      <c r="B13" s="190" t="str">
        <f>BIODATA_SISWA!B14</f>
        <v/>
      </c>
      <c r="C13" s="191" t="str">
        <f>IF(BIODATA_SISWA!C14="","",BIODATA_SISWA!C14)</f>
        <v/>
      </c>
      <c r="D13" s="191" t="str">
        <f>IF(BIODATA_SISWA!L14="","",BIODATA_SISWA!L14)</f>
        <v/>
      </c>
      <c r="E13" s="199"/>
      <c r="F13" s="199"/>
      <c r="G13" s="199"/>
      <c r="H13" s="199"/>
      <c r="I13" s="199"/>
      <c r="J13" s="199"/>
      <c r="K13" s="199"/>
      <c r="L13" s="199"/>
      <c r="M13" s="199"/>
      <c r="N13" s="199"/>
      <c r="O13" s="199"/>
      <c r="P13" s="199"/>
      <c r="Q13" s="199"/>
      <c r="R13" s="199"/>
      <c r="S13" s="199"/>
      <c r="T13" s="199"/>
      <c r="U13" s="199"/>
      <c r="V13" s="194" t="str">
        <f t="shared" si="0"/>
        <v/>
      </c>
      <c r="W13" s="195" t="str">
        <f t="shared" si="1"/>
        <v/>
      </c>
      <c r="X13" s="196" t="str">
        <f>IF(OR(C13="",E13=""),"",RANK(V13,$V$9:$V$408)+COUNTIF(V$9:V13,V13)-1)</f>
        <v/>
      </c>
      <c r="Y13" s="173"/>
    </row>
    <row r="14" spans="1:25" ht="20.100000000000001" customHeight="1">
      <c r="A14" s="173"/>
      <c r="B14" s="190" t="str">
        <f>BIODATA_SISWA!B15</f>
        <v/>
      </c>
      <c r="C14" s="191" t="str">
        <f>IF(BIODATA_SISWA!C15="","",BIODATA_SISWA!C15)</f>
        <v/>
      </c>
      <c r="D14" s="191" t="str">
        <f>IF(BIODATA_SISWA!L15="","",BIODATA_SISWA!L15)</f>
        <v/>
      </c>
      <c r="E14" s="199"/>
      <c r="F14" s="199"/>
      <c r="G14" s="199"/>
      <c r="H14" s="199"/>
      <c r="I14" s="199"/>
      <c r="J14" s="199"/>
      <c r="K14" s="199"/>
      <c r="L14" s="199"/>
      <c r="M14" s="199"/>
      <c r="N14" s="199"/>
      <c r="O14" s="199"/>
      <c r="P14" s="199"/>
      <c r="Q14" s="199"/>
      <c r="R14" s="199"/>
      <c r="S14" s="199"/>
      <c r="T14" s="199"/>
      <c r="U14" s="199"/>
      <c r="V14" s="194" t="str">
        <f t="shared" si="0"/>
        <v/>
      </c>
      <c r="W14" s="195" t="str">
        <f t="shared" si="1"/>
        <v/>
      </c>
      <c r="X14" s="196" t="str">
        <f>IF(OR(C14="",E14=""),"",RANK(V14,$V$9:$V$408)+COUNTIF(V$9:V14,V14)-1)</f>
        <v/>
      </c>
      <c r="Y14" s="173"/>
    </row>
    <row r="15" spans="1:25" ht="20.100000000000001" customHeight="1">
      <c r="A15" s="173"/>
      <c r="B15" s="190" t="str">
        <f>BIODATA_SISWA!B16</f>
        <v/>
      </c>
      <c r="C15" s="191" t="str">
        <f>IF(BIODATA_SISWA!C16="","",BIODATA_SISWA!C16)</f>
        <v/>
      </c>
      <c r="D15" s="191" t="str">
        <f>IF(BIODATA_SISWA!L16="","",BIODATA_SISWA!L16)</f>
        <v/>
      </c>
      <c r="E15" s="199"/>
      <c r="F15" s="199"/>
      <c r="G15" s="199"/>
      <c r="H15" s="199"/>
      <c r="I15" s="199"/>
      <c r="J15" s="199"/>
      <c r="K15" s="199"/>
      <c r="L15" s="199"/>
      <c r="M15" s="199"/>
      <c r="N15" s="199"/>
      <c r="O15" s="199"/>
      <c r="P15" s="199"/>
      <c r="Q15" s="199"/>
      <c r="R15" s="199"/>
      <c r="S15" s="199"/>
      <c r="T15" s="199"/>
      <c r="U15" s="199"/>
      <c r="V15" s="194" t="str">
        <f t="shared" si="0"/>
        <v/>
      </c>
      <c r="W15" s="195" t="str">
        <f t="shared" si="1"/>
        <v/>
      </c>
      <c r="X15" s="196" t="str">
        <f>IF(OR(C15="",E15=""),"",RANK(V15,$V$9:$V$408)+COUNTIF(V$9:V15,V15)-1)</f>
        <v/>
      </c>
      <c r="Y15" s="173"/>
    </row>
    <row r="16" spans="1:25" ht="20.100000000000001" customHeight="1">
      <c r="A16" s="173"/>
      <c r="B16" s="190" t="str">
        <f>BIODATA_SISWA!B17</f>
        <v/>
      </c>
      <c r="C16" s="191" t="str">
        <f>IF(BIODATA_SISWA!C17="","",BIODATA_SISWA!C17)</f>
        <v/>
      </c>
      <c r="D16" s="191" t="str">
        <f>IF(BIODATA_SISWA!L17="","",BIODATA_SISWA!L17)</f>
        <v/>
      </c>
      <c r="E16" s="199"/>
      <c r="F16" s="199"/>
      <c r="G16" s="199"/>
      <c r="H16" s="199"/>
      <c r="I16" s="199"/>
      <c r="J16" s="199"/>
      <c r="K16" s="199"/>
      <c r="L16" s="199"/>
      <c r="M16" s="199"/>
      <c r="N16" s="199"/>
      <c r="O16" s="199"/>
      <c r="P16" s="199"/>
      <c r="Q16" s="199"/>
      <c r="R16" s="199"/>
      <c r="S16" s="199"/>
      <c r="T16" s="199"/>
      <c r="U16" s="199"/>
      <c r="V16" s="194" t="str">
        <f t="shared" si="0"/>
        <v/>
      </c>
      <c r="W16" s="195" t="str">
        <f t="shared" si="1"/>
        <v/>
      </c>
      <c r="X16" s="196" t="str">
        <f>IF(OR(C16="",E16=""),"",RANK(V16,$V$9:$V$408)+COUNTIF(V$9:V16,V16)-1)</f>
        <v/>
      </c>
      <c r="Y16" s="173"/>
    </row>
    <row r="17" spans="1:25" ht="20.100000000000001" customHeight="1">
      <c r="A17" s="173"/>
      <c r="B17" s="190" t="str">
        <f>BIODATA_SISWA!B18</f>
        <v/>
      </c>
      <c r="C17" s="191" t="str">
        <f>IF(BIODATA_SISWA!C18="","",BIODATA_SISWA!C18)</f>
        <v/>
      </c>
      <c r="D17" s="191" t="str">
        <f>IF(BIODATA_SISWA!L18="","",BIODATA_SISWA!L18)</f>
        <v/>
      </c>
      <c r="E17" s="199"/>
      <c r="F17" s="199"/>
      <c r="G17" s="199"/>
      <c r="H17" s="199"/>
      <c r="I17" s="199"/>
      <c r="J17" s="199"/>
      <c r="K17" s="199"/>
      <c r="L17" s="199"/>
      <c r="M17" s="199"/>
      <c r="N17" s="199"/>
      <c r="O17" s="199"/>
      <c r="P17" s="199"/>
      <c r="Q17" s="199"/>
      <c r="R17" s="199"/>
      <c r="S17" s="199"/>
      <c r="T17" s="199"/>
      <c r="U17" s="199"/>
      <c r="V17" s="194" t="str">
        <f t="shared" si="0"/>
        <v/>
      </c>
      <c r="W17" s="195" t="str">
        <f t="shared" si="1"/>
        <v/>
      </c>
      <c r="X17" s="196" t="str">
        <f>IF(OR(C17="",E17=""),"",RANK(V17,$V$9:$V$408)+COUNTIF(V$9:V17,V17)-1)</f>
        <v/>
      </c>
      <c r="Y17" s="173"/>
    </row>
    <row r="18" spans="1:25" ht="20.100000000000001" customHeight="1">
      <c r="A18" s="173"/>
      <c r="B18" s="190" t="str">
        <f>BIODATA_SISWA!B19</f>
        <v/>
      </c>
      <c r="C18" s="191" t="str">
        <f>IF(BIODATA_SISWA!C19="","",BIODATA_SISWA!C19)</f>
        <v/>
      </c>
      <c r="D18" s="191" t="str">
        <f>IF(BIODATA_SISWA!L19="","",BIODATA_SISWA!L19)</f>
        <v/>
      </c>
      <c r="E18" s="199"/>
      <c r="F18" s="199"/>
      <c r="G18" s="199"/>
      <c r="H18" s="199"/>
      <c r="I18" s="199"/>
      <c r="J18" s="199"/>
      <c r="K18" s="199"/>
      <c r="L18" s="199"/>
      <c r="M18" s="199"/>
      <c r="N18" s="199"/>
      <c r="O18" s="199"/>
      <c r="P18" s="199"/>
      <c r="Q18" s="199"/>
      <c r="R18" s="199"/>
      <c r="S18" s="199"/>
      <c r="T18" s="199"/>
      <c r="U18" s="199"/>
      <c r="V18" s="194" t="str">
        <f t="shared" si="0"/>
        <v/>
      </c>
      <c r="W18" s="195" t="str">
        <f t="shared" si="1"/>
        <v/>
      </c>
      <c r="X18" s="196" t="str">
        <f>IF(OR(C18="",E18=""),"",RANK(V18,$V$9:$V$408)+COUNTIF(V$9:V18,V18)-1)</f>
        <v/>
      </c>
      <c r="Y18" s="173"/>
    </row>
    <row r="19" spans="1:25" ht="20.100000000000001" customHeight="1">
      <c r="A19" s="173"/>
      <c r="B19" s="190" t="str">
        <f>BIODATA_SISWA!B20</f>
        <v/>
      </c>
      <c r="C19" s="191" t="str">
        <f>IF(BIODATA_SISWA!C20="","",BIODATA_SISWA!C20)</f>
        <v/>
      </c>
      <c r="D19" s="191" t="str">
        <f>IF(BIODATA_SISWA!L20="","",BIODATA_SISWA!L20)</f>
        <v/>
      </c>
      <c r="E19" s="199"/>
      <c r="F19" s="199"/>
      <c r="G19" s="199"/>
      <c r="H19" s="199"/>
      <c r="I19" s="199"/>
      <c r="J19" s="199"/>
      <c r="K19" s="199"/>
      <c r="L19" s="199"/>
      <c r="M19" s="199"/>
      <c r="N19" s="199"/>
      <c r="O19" s="199"/>
      <c r="P19" s="199"/>
      <c r="Q19" s="199"/>
      <c r="R19" s="199"/>
      <c r="S19" s="199"/>
      <c r="T19" s="199"/>
      <c r="U19" s="199"/>
      <c r="V19" s="194" t="str">
        <f t="shared" si="0"/>
        <v/>
      </c>
      <c r="W19" s="195" t="str">
        <f t="shared" si="1"/>
        <v/>
      </c>
      <c r="X19" s="196" t="str">
        <f>IF(OR(C19="",E19=""),"",RANK(V19,$V$9:$V$408)+COUNTIF(V$9:V19,V19)-1)</f>
        <v/>
      </c>
      <c r="Y19" s="173"/>
    </row>
    <row r="20" spans="1:25" ht="20.100000000000001" customHeight="1">
      <c r="A20" s="173"/>
      <c r="B20" s="190" t="str">
        <f>BIODATA_SISWA!B21</f>
        <v/>
      </c>
      <c r="C20" s="191" t="str">
        <f>IF(BIODATA_SISWA!C21="","",BIODATA_SISWA!C21)</f>
        <v/>
      </c>
      <c r="D20" s="191" t="str">
        <f>IF(BIODATA_SISWA!L21="","",BIODATA_SISWA!L21)</f>
        <v/>
      </c>
      <c r="E20" s="199"/>
      <c r="F20" s="199"/>
      <c r="G20" s="199"/>
      <c r="H20" s="199"/>
      <c r="I20" s="199"/>
      <c r="J20" s="199"/>
      <c r="K20" s="199"/>
      <c r="L20" s="199"/>
      <c r="M20" s="199"/>
      <c r="N20" s="199"/>
      <c r="O20" s="199"/>
      <c r="P20" s="199"/>
      <c r="Q20" s="199"/>
      <c r="R20" s="199"/>
      <c r="S20" s="199"/>
      <c r="T20" s="199"/>
      <c r="U20" s="199"/>
      <c r="V20" s="194" t="str">
        <f t="shared" si="0"/>
        <v/>
      </c>
      <c r="W20" s="195" t="str">
        <f t="shared" si="1"/>
        <v/>
      </c>
      <c r="X20" s="196" t="str">
        <f>IF(OR(C20="",E20=""),"",RANK(V20,$V$9:$V$408)+COUNTIF(V$9:V20,V20)-1)</f>
        <v/>
      </c>
      <c r="Y20" s="173"/>
    </row>
    <row r="21" spans="1:25" ht="20.100000000000001" customHeight="1">
      <c r="A21" s="173"/>
      <c r="B21" s="190" t="str">
        <f>BIODATA_SISWA!B22</f>
        <v/>
      </c>
      <c r="C21" s="191" t="str">
        <f>IF(BIODATA_SISWA!C22="","",BIODATA_SISWA!C22)</f>
        <v/>
      </c>
      <c r="D21" s="191" t="str">
        <f>IF(BIODATA_SISWA!L22="","",BIODATA_SISWA!L22)</f>
        <v/>
      </c>
      <c r="E21" s="199"/>
      <c r="F21" s="199"/>
      <c r="G21" s="199"/>
      <c r="H21" s="199"/>
      <c r="I21" s="199"/>
      <c r="J21" s="199"/>
      <c r="K21" s="199"/>
      <c r="L21" s="199"/>
      <c r="M21" s="199"/>
      <c r="N21" s="199"/>
      <c r="O21" s="199"/>
      <c r="P21" s="199"/>
      <c r="Q21" s="199"/>
      <c r="R21" s="199"/>
      <c r="S21" s="199"/>
      <c r="T21" s="199"/>
      <c r="U21" s="199"/>
      <c r="V21" s="194" t="str">
        <f t="shared" si="0"/>
        <v/>
      </c>
      <c r="W21" s="195" t="str">
        <f t="shared" si="1"/>
        <v/>
      </c>
      <c r="X21" s="196" t="str">
        <f>IF(OR(C21="",E21=""),"",RANK(V21,$V$9:$V$408)+COUNTIF(V$9:V21,V21)-1)</f>
        <v/>
      </c>
      <c r="Y21" s="173"/>
    </row>
    <row r="22" spans="1:25" ht="20.100000000000001" customHeight="1">
      <c r="A22" s="173"/>
      <c r="B22" s="190" t="str">
        <f>BIODATA_SISWA!B23</f>
        <v/>
      </c>
      <c r="C22" s="191" t="str">
        <f>IF(BIODATA_SISWA!C23="","",BIODATA_SISWA!C23)</f>
        <v/>
      </c>
      <c r="D22" s="191" t="str">
        <f>IF(BIODATA_SISWA!L23="","",BIODATA_SISWA!L23)</f>
        <v/>
      </c>
      <c r="E22" s="199"/>
      <c r="F22" s="199"/>
      <c r="G22" s="199"/>
      <c r="H22" s="199"/>
      <c r="I22" s="199"/>
      <c r="J22" s="199"/>
      <c r="K22" s="199"/>
      <c r="L22" s="199"/>
      <c r="M22" s="199"/>
      <c r="N22" s="199"/>
      <c r="O22" s="199"/>
      <c r="P22" s="199"/>
      <c r="Q22" s="199"/>
      <c r="R22" s="199"/>
      <c r="S22" s="199"/>
      <c r="T22" s="199"/>
      <c r="U22" s="199"/>
      <c r="V22" s="194" t="str">
        <f t="shared" si="0"/>
        <v/>
      </c>
      <c r="W22" s="195" t="str">
        <f t="shared" si="1"/>
        <v/>
      </c>
      <c r="X22" s="196" t="str">
        <f>IF(OR(C22="",E22=""),"",RANK(V22,$V$9:$V$408)+COUNTIF(V$9:V22,V22)-1)</f>
        <v/>
      </c>
      <c r="Y22" s="173"/>
    </row>
    <row r="23" spans="1:25" ht="20.100000000000001" customHeight="1">
      <c r="A23" s="173"/>
      <c r="B23" s="190" t="str">
        <f>BIODATA_SISWA!B24</f>
        <v/>
      </c>
      <c r="C23" s="191" t="str">
        <f>IF(BIODATA_SISWA!C24="","",BIODATA_SISWA!C24)</f>
        <v/>
      </c>
      <c r="D23" s="191" t="str">
        <f>IF(BIODATA_SISWA!L24="","",BIODATA_SISWA!L24)</f>
        <v/>
      </c>
      <c r="E23" s="199"/>
      <c r="F23" s="199"/>
      <c r="G23" s="199"/>
      <c r="H23" s="199"/>
      <c r="I23" s="199"/>
      <c r="J23" s="199"/>
      <c r="K23" s="199"/>
      <c r="L23" s="199"/>
      <c r="M23" s="199"/>
      <c r="N23" s="199"/>
      <c r="O23" s="199"/>
      <c r="P23" s="199"/>
      <c r="Q23" s="199"/>
      <c r="R23" s="199"/>
      <c r="S23" s="199"/>
      <c r="T23" s="199"/>
      <c r="U23" s="199"/>
      <c r="V23" s="194" t="str">
        <f t="shared" si="0"/>
        <v/>
      </c>
      <c r="W23" s="195" t="str">
        <f t="shared" si="1"/>
        <v/>
      </c>
      <c r="X23" s="196" t="str">
        <f>IF(OR(C23="",E23=""),"",RANK(V23,$V$9:$V$408)+COUNTIF(V$9:V23,V23)-1)</f>
        <v/>
      </c>
      <c r="Y23" s="173"/>
    </row>
    <row r="24" spans="1:25" ht="20.100000000000001" customHeight="1">
      <c r="A24" s="173"/>
      <c r="B24" s="190" t="str">
        <f>BIODATA_SISWA!B25</f>
        <v/>
      </c>
      <c r="C24" s="191" t="str">
        <f>IF(BIODATA_SISWA!C25="","",BIODATA_SISWA!C25)</f>
        <v/>
      </c>
      <c r="D24" s="191" t="str">
        <f>IF(BIODATA_SISWA!L25="","",BIODATA_SISWA!L25)</f>
        <v/>
      </c>
      <c r="E24" s="199"/>
      <c r="F24" s="199"/>
      <c r="G24" s="199"/>
      <c r="H24" s="199"/>
      <c r="I24" s="199"/>
      <c r="J24" s="199"/>
      <c r="K24" s="199"/>
      <c r="L24" s="199"/>
      <c r="M24" s="199"/>
      <c r="N24" s="199"/>
      <c r="O24" s="199"/>
      <c r="P24" s="199"/>
      <c r="Q24" s="199"/>
      <c r="R24" s="199"/>
      <c r="S24" s="199"/>
      <c r="T24" s="199"/>
      <c r="U24" s="199"/>
      <c r="V24" s="194" t="str">
        <f t="shared" si="0"/>
        <v/>
      </c>
      <c r="W24" s="195" t="str">
        <f t="shared" si="1"/>
        <v/>
      </c>
      <c r="X24" s="196" t="str">
        <f>IF(OR(C24="",E24=""),"",RANK(V24,$V$9:$V$408)+COUNTIF(V$9:V24,V24)-1)</f>
        <v/>
      </c>
      <c r="Y24" s="173"/>
    </row>
    <row r="25" spans="1:25" ht="20.100000000000001" customHeight="1">
      <c r="A25" s="173"/>
      <c r="B25" s="190" t="str">
        <f>BIODATA_SISWA!B26</f>
        <v/>
      </c>
      <c r="C25" s="191" t="str">
        <f>IF(BIODATA_SISWA!C26="","",BIODATA_SISWA!C26)</f>
        <v/>
      </c>
      <c r="D25" s="191" t="str">
        <f>IF(BIODATA_SISWA!L26="","",BIODATA_SISWA!L26)</f>
        <v/>
      </c>
      <c r="E25" s="199"/>
      <c r="F25" s="199"/>
      <c r="G25" s="199"/>
      <c r="H25" s="199"/>
      <c r="I25" s="199"/>
      <c r="J25" s="199"/>
      <c r="K25" s="199"/>
      <c r="L25" s="199"/>
      <c r="M25" s="199"/>
      <c r="N25" s="199"/>
      <c r="O25" s="199"/>
      <c r="P25" s="199"/>
      <c r="Q25" s="199"/>
      <c r="R25" s="199"/>
      <c r="S25" s="199"/>
      <c r="T25" s="199"/>
      <c r="U25" s="199"/>
      <c r="V25" s="194" t="str">
        <f t="shared" si="0"/>
        <v/>
      </c>
      <c r="W25" s="195" t="str">
        <f t="shared" si="1"/>
        <v/>
      </c>
      <c r="X25" s="196" t="str">
        <f>IF(OR(C25="",E25=""),"",RANK(V25,$V$9:$V$408)+COUNTIF(V$9:V25,V25)-1)</f>
        <v/>
      </c>
      <c r="Y25" s="173"/>
    </row>
    <row r="26" spans="1:25" ht="20.100000000000001" customHeight="1">
      <c r="A26" s="173"/>
      <c r="B26" s="190" t="str">
        <f>BIODATA_SISWA!B27</f>
        <v/>
      </c>
      <c r="C26" s="191" t="str">
        <f>IF(BIODATA_SISWA!C27="","",BIODATA_SISWA!C27)</f>
        <v/>
      </c>
      <c r="D26" s="191" t="str">
        <f>IF(BIODATA_SISWA!L27="","",BIODATA_SISWA!L27)</f>
        <v/>
      </c>
      <c r="E26" s="199"/>
      <c r="F26" s="199"/>
      <c r="G26" s="199"/>
      <c r="H26" s="199"/>
      <c r="I26" s="199"/>
      <c r="J26" s="199"/>
      <c r="K26" s="199"/>
      <c r="L26" s="199"/>
      <c r="M26" s="199"/>
      <c r="N26" s="199"/>
      <c r="O26" s="199"/>
      <c r="P26" s="199"/>
      <c r="Q26" s="199"/>
      <c r="R26" s="199"/>
      <c r="S26" s="199"/>
      <c r="T26" s="199"/>
      <c r="U26" s="199"/>
      <c r="V26" s="194" t="str">
        <f t="shared" si="0"/>
        <v/>
      </c>
      <c r="W26" s="195" t="str">
        <f t="shared" si="1"/>
        <v/>
      </c>
      <c r="X26" s="196" t="str">
        <f>IF(OR(C26="",E26=""),"",RANK(V26,$V$9:$V$408)+COUNTIF(V$9:V26,V26)-1)</f>
        <v/>
      </c>
      <c r="Y26" s="173"/>
    </row>
    <row r="27" spans="1:25" ht="20.100000000000001" customHeight="1">
      <c r="A27" s="173"/>
      <c r="B27" s="190" t="str">
        <f>BIODATA_SISWA!B28</f>
        <v/>
      </c>
      <c r="C27" s="191" t="str">
        <f>IF(BIODATA_SISWA!C28="","",BIODATA_SISWA!C28)</f>
        <v/>
      </c>
      <c r="D27" s="191" t="str">
        <f>IF(BIODATA_SISWA!L28="","",BIODATA_SISWA!L28)</f>
        <v/>
      </c>
      <c r="E27" s="199"/>
      <c r="F27" s="199"/>
      <c r="G27" s="199"/>
      <c r="H27" s="199"/>
      <c r="I27" s="199"/>
      <c r="J27" s="199"/>
      <c r="K27" s="199"/>
      <c r="L27" s="199"/>
      <c r="M27" s="199"/>
      <c r="N27" s="199"/>
      <c r="O27" s="199"/>
      <c r="P27" s="199"/>
      <c r="Q27" s="199"/>
      <c r="R27" s="199"/>
      <c r="S27" s="199"/>
      <c r="T27" s="199"/>
      <c r="U27" s="199"/>
      <c r="V27" s="194" t="str">
        <f t="shared" si="0"/>
        <v/>
      </c>
      <c r="W27" s="195" t="str">
        <f t="shared" si="1"/>
        <v/>
      </c>
      <c r="X27" s="196" t="str">
        <f>IF(OR(C27="",E27=""),"",RANK(V27,$V$9:$V$408)+COUNTIF(V$9:V27,V27)-1)</f>
        <v/>
      </c>
      <c r="Y27" s="173"/>
    </row>
    <row r="28" spans="1:25" ht="20.100000000000001" customHeight="1">
      <c r="A28" s="173"/>
      <c r="B28" s="190" t="str">
        <f>BIODATA_SISWA!B29</f>
        <v/>
      </c>
      <c r="C28" s="191" t="str">
        <f>IF(BIODATA_SISWA!C29="","",BIODATA_SISWA!C29)</f>
        <v/>
      </c>
      <c r="D28" s="191" t="str">
        <f>IF(BIODATA_SISWA!L29="","",BIODATA_SISWA!L29)</f>
        <v/>
      </c>
      <c r="E28" s="199"/>
      <c r="F28" s="199"/>
      <c r="G28" s="199"/>
      <c r="H28" s="199"/>
      <c r="I28" s="199"/>
      <c r="J28" s="199"/>
      <c r="K28" s="199"/>
      <c r="L28" s="199"/>
      <c r="M28" s="199"/>
      <c r="N28" s="199"/>
      <c r="O28" s="199"/>
      <c r="P28" s="199"/>
      <c r="Q28" s="199"/>
      <c r="R28" s="199"/>
      <c r="S28" s="199"/>
      <c r="T28" s="199"/>
      <c r="U28" s="199"/>
      <c r="V28" s="194" t="str">
        <f t="shared" si="0"/>
        <v/>
      </c>
      <c r="W28" s="195" t="str">
        <f t="shared" si="1"/>
        <v/>
      </c>
      <c r="X28" s="196" t="str">
        <f>IF(OR(C28="",E28=""),"",RANK(V28,$V$9:$V$408)+COUNTIF(V$9:V28,V28)-1)</f>
        <v/>
      </c>
      <c r="Y28" s="173"/>
    </row>
    <row r="29" spans="1:25" ht="20.100000000000001" customHeight="1">
      <c r="A29" s="173"/>
      <c r="B29" s="190" t="str">
        <f>BIODATA_SISWA!B30</f>
        <v/>
      </c>
      <c r="C29" s="191" t="str">
        <f>IF(BIODATA_SISWA!C30="","",BIODATA_SISWA!C30)</f>
        <v/>
      </c>
      <c r="D29" s="191" t="str">
        <f>IF(BIODATA_SISWA!L30="","",BIODATA_SISWA!L30)</f>
        <v/>
      </c>
      <c r="E29" s="199"/>
      <c r="F29" s="199"/>
      <c r="G29" s="199"/>
      <c r="H29" s="199"/>
      <c r="I29" s="199"/>
      <c r="J29" s="199"/>
      <c r="K29" s="199"/>
      <c r="L29" s="199"/>
      <c r="M29" s="199"/>
      <c r="N29" s="199"/>
      <c r="O29" s="199"/>
      <c r="P29" s="199"/>
      <c r="Q29" s="199"/>
      <c r="R29" s="199"/>
      <c r="S29" s="199"/>
      <c r="T29" s="199"/>
      <c r="U29" s="199"/>
      <c r="V29" s="194" t="str">
        <f t="shared" si="0"/>
        <v/>
      </c>
      <c r="W29" s="195" t="str">
        <f t="shared" si="1"/>
        <v/>
      </c>
      <c r="X29" s="196" t="str">
        <f>IF(OR(C29="",E29=""),"",RANK(V29,$V$9:$V$408)+COUNTIF(V$9:V29,V29)-1)</f>
        <v/>
      </c>
      <c r="Y29" s="173"/>
    </row>
    <row r="30" spans="1:25" ht="20.100000000000001" customHeight="1">
      <c r="A30" s="173"/>
      <c r="B30" s="190" t="str">
        <f>BIODATA_SISWA!B31</f>
        <v/>
      </c>
      <c r="C30" s="191" t="str">
        <f>IF(BIODATA_SISWA!C31="","",BIODATA_SISWA!C31)</f>
        <v/>
      </c>
      <c r="D30" s="191" t="str">
        <f>IF(BIODATA_SISWA!L31="","",BIODATA_SISWA!L31)</f>
        <v/>
      </c>
      <c r="E30" s="199"/>
      <c r="F30" s="199"/>
      <c r="G30" s="199"/>
      <c r="H30" s="199"/>
      <c r="I30" s="199"/>
      <c r="J30" s="199"/>
      <c r="K30" s="199"/>
      <c r="L30" s="199"/>
      <c r="M30" s="199"/>
      <c r="N30" s="199"/>
      <c r="O30" s="199"/>
      <c r="P30" s="199"/>
      <c r="Q30" s="199"/>
      <c r="R30" s="199"/>
      <c r="S30" s="199"/>
      <c r="T30" s="199"/>
      <c r="U30" s="199"/>
      <c r="V30" s="194" t="str">
        <f t="shared" si="0"/>
        <v/>
      </c>
      <c r="W30" s="195" t="str">
        <f t="shared" si="1"/>
        <v/>
      </c>
      <c r="X30" s="196" t="str">
        <f>IF(OR(C30="",E30=""),"",RANK(V30,$V$9:$V$408)+COUNTIF(V$9:V30,V30)-1)</f>
        <v/>
      </c>
      <c r="Y30" s="173"/>
    </row>
    <row r="31" spans="1:25" ht="20.100000000000001" customHeight="1">
      <c r="A31" s="173"/>
      <c r="B31" s="190" t="str">
        <f>BIODATA_SISWA!B32</f>
        <v/>
      </c>
      <c r="C31" s="191" t="str">
        <f>IF(BIODATA_SISWA!C32="","",BIODATA_SISWA!C32)</f>
        <v/>
      </c>
      <c r="D31" s="191" t="str">
        <f>IF(BIODATA_SISWA!L32="","",BIODATA_SISWA!L32)</f>
        <v/>
      </c>
      <c r="E31" s="199"/>
      <c r="F31" s="199"/>
      <c r="G31" s="199"/>
      <c r="H31" s="199"/>
      <c r="I31" s="199"/>
      <c r="J31" s="199"/>
      <c r="K31" s="199"/>
      <c r="L31" s="199"/>
      <c r="M31" s="199"/>
      <c r="N31" s="199"/>
      <c r="O31" s="199"/>
      <c r="P31" s="199"/>
      <c r="Q31" s="199"/>
      <c r="R31" s="199"/>
      <c r="S31" s="199"/>
      <c r="T31" s="199"/>
      <c r="U31" s="199"/>
      <c r="V31" s="194" t="str">
        <f t="shared" si="0"/>
        <v/>
      </c>
      <c r="W31" s="195" t="str">
        <f t="shared" si="1"/>
        <v/>
      </c>
      <c r="X31" s="196" t="str">
        <f>IF(OR(C31="",E31=""),"",RANK(V31,$V$9:$V$408)+COUNTIF(V$9:V31,V31)-1)</f>
        <v/>
      </c>
      <c r="Y31" s="173"/>
    </row>
    <row r="32" spans="1:25" ht="20.100000000000001" customHeight="1">
      <c r="A32" s="173"/>
      <c r="B32" s="190" t="str">
        <f>BIODATA_SISWA!B33</f>
        <v/>
      </c>
      <c r="C32" s="191" t="str">
        <f>IF(BIODATA_SISWA!C33="","",BIODATA_SISWA!C33)</f>
        <v/>
      </c>
      <c r="D32" s="191" t="str">
        <f>IF(BIODATA_SISWA!L33="","",BIODATA_SISWA!L33)</f>
        <v/>
      </c>
      <c r="E32" s="199"/>
      <c r="F32" s="199"/>
      <c r="G32" s="199"/>
      <c r="H32" s="199"/>
      <c r="I32" s="199"/>
      <c r="J32" s="199"/>
      <c r="K32" s="199"/>
      <c r="L32" s="199"/>
      <c r="M32" s="199"/>
      <c r="N32" s="199"/>
      <c r="O32" s="199"/>
      <c r="P32" s="199"/>
      <c r="Q32" s="199"/>
      <c r="R32" s="199"/>
      <c r="S32" s="199"/>
      <c r="T32" s="199"/>
      <c r="U32" s="199"/>
      <c r="V32" s="194" t="str">
        <f t="shared" si="0"/>
        <v/>
      </c>
      <c r="W32" s="195" t="str">
        <f t="shared" si="1"/>
        <v/>
      </c>
      <c r="X32" s="196" t="str">
        <f>IF(OR(C32="",E32=""),"",RANK(V32,$V$9:$V$408)+COUNTIF(V$9:V32,V32)-1)</f>
        <v/>
      </c>
      <c r="Y32" s="173"/>
    </row>
    <row r="33" spans="1:25" ht="20.100000000000001" customHeight="1">
      <c r="A33" s="173"/>
      <c r="B33" s="190" t="str">
        <f>BIODATA_SISWA!B34</f>
        <v/>
      </c>
      <c r="C33" s="191" t="str">
        <f>IF(BIODATA_SISWA!C34="","",BIODATA_SISWA!C34)</f>
        <v/>
      </c>
      <c r="D33" s="191" t="str">
        <f>IF(BIODATA_SISWA!L34="","",BIODATA_SISWA!L34)</f>
        <v/>
      </c>
      <c r="E33" s="199"/>
      <c r="F33" s="199"/>
      <c r="G33" s="199"/>
      <c r="H33" s="199"/>
      <c r="I33" s="199"/>
      <c r="J33" s="199"/>
      <c r="K33" s="199"/>
      <c r="L33" s="199"/>
      <c r="M33" s="199"/>
      <c r="N33" s="199"/>
      <c r="O33" s="199"/>
      <c r="P33" s="199"/>
      <c r="Q33" s="199"/>
      <c r="R33" s="199"/>
      <c r="S33" s="199"/>
      <c r="T33" s="199"/>
      <c r="U33" s="199"/>
      <c r="V33" s="194" t="str">
        <f t="shared" si="0"/>
        <v/>
      </c>
      <c r="W33" s="195" t="str">
        <f t="shared" si="1"/>
        <v/>
      </c>
      <c r="X33" s="196" t="str">
        <f>IF(OR(C33="",E33=""),"",RANK(V33,$V$9:$V$408)+COUNTIF(V$9:V33,V33)-1)</f>
        <v/>
      </c>
      <c r="Y33" s="173"/>
    </row>
    <row r="34" spans="1:25" ht="20.100000000000001" customHeight="1">
      <c r="A34" s="173"/>
      <c r="B34" s="190" t="str">
        <f>BIODATA_SISWA!B35</f>
        <v/>
      </c>
      <c r="C34" s="191" t="str">
        <f>IF(BIODATA_SISWA!C35="","",BIODATA_SISWA!C35)</f>
        <v/>
      </c>
      <c r="D34" s="191" t="str">
        <f>IF(BIODATA_SISWA!L35="","",BIODATA_SISWA!L35)</f>
        <v/>
      </c>
      <c r="E34" s="199"/>
      <c r="F34" s="199"/>
      <c r="G34" s="199"/>
      <c r="H34" s="199"/>
      <c r="I34" s="199"/>
      <c r="J34" s="199"/>
      <c r="K34" s="199"/>
      <c r="L34" s="199"/>
      <c r="M34" s="199"/>
      <c r="N34" s="199"/>
      <c r="O34" s="199"/>
      <c r="P34" s="199"/>
      <c r="Q34" s="199"/>
      <c r="R34" s="199"/>
      <c r="S34" s="199"/>
      <c r="T34" s="199"/>
      <c r="U34" s="199"/>
      <c r="V34" s="194" t="str">
        <f t="shared" si="0"/>
        <v/>
      </c>
      <c r="W34" s="195" t="str">
        <f t="shared" si="1"/>
        <v/>
      </c>
      <c r="X34" s="196" t="str">
        <f>IF(OR(C34="",E34=""),"",RANK(V34,$V$9:$V$408)+COUNTIF(V$9:V34,V34)-1)</f>
        <v/>
      </c>
      <c r="Y34" s="173"/>
    </row>
    <row r="35" spans="1:25" ht="20.100000000000001" customHeight="1">
      <c r="A35" s="173"/>
      <c r="B35" s="190" t="str">
        <f>BIODATA_SISWA!B36</f>
        <v/>
      </c>
      <c r="C35" s="191" t="str">
        <f>IF(BIODATA_SISWA!C36="","",BIODATA_SISWA!C36)</f>
        <v/>
      </c>
      <c r="D35" s="191" t="str">
        <f>IF(BIODATA_SISWA!L36="","",BIODATA_SISWA!L36)</f>
        <v/>
      </c>
      <c r="E35" s="199"/>
      <c r="F35" s="199"/>
      <c r="G35" s="199"/>
      <c r="H35" s="199"/>
      <c r="I35" s="199"/>
      <c r="J35" s="199"/>
      <c r="K35" s="199"/>
      <c r="L35" s="199"/>
      <c r="M35" s="199"/>
      <c r="N35" s="199"/>
      <c r="O35" s="199"/>
      <c r="P35" s="199"/>
      <c r="Q35" s="199"/>
      <c r="R35" s="199"/>
      <c r="S35" s="199"/>
      <c r="T35" s="199"/>
      <c r="U35" s="199"/>
      <c r="V35" s="194" t="str">
        <f t="shared" si="0"/>
        <v/>
      </c>
      <c r="W35" s="195" t="str">
        <f t="shared" si="1"/>
        <v/>
      </c>
      <c r="X35" s="196" t="str">
        <f>IF(OR(C35="",E35=""),"",RANK(V35,$V$9:$V$408)+COUNTIF(V$9:V35,V35)-1)</f>
        <v/>
      </c>
      <c r="Y35" s="173"/>
    </row>
    <row r="36" spans="1:25" ht="20.100000000000001" customHeight="1">
      <c r="A36" s="173"/>
      <c r="B36" s="190" t="str">
        <f>BIODATA_SISWA!B37</f>
        <v/>
      </c>
      <c r="C36" s="191" t="str">
        <f>IF(BIODATA_SISWA!C37="","",BIODATA_SISWA!C37)</f>
        <v/>
      </c>
      <c r="D36" s="191" t="str">
        <f>IF(BIODATA_SISWA!L37="","",BIODATA_SISWA!L37)</f>
        <v/>
      </c>
      <c r="E36" s="199"/>
      <c r="F36" s="199"/>
      <c r="G36" s="199"/>
      <c r="H36" s="199"/>
      <c r="I36" s="199"/>
      <c r="J36" s="199"/>
      <c r="K36" s="199"/>
      <c r="L36" s="199"/>
      <c r="M36" s="199"/>
      <c r="N36" s="199"/>
      <c r="O36" s="199"/>
      <c r="P36" s="199"/>
      <c r="Q36" s="199"/>
      <c r="R36" s="199"/>
      <c r="S36" s="199"/>
      <c r="T36" s="199"/>
      <c r="U36" s="199"/>
      <c r="V36" s="194" t="str">
        <f t="shared" si="0"/>
        <v/>
      </c>
      <c r="W36" s="195" t="str">
        <f t="shared" si="1"/>
        <v/>
      </c>
      <c r="X36" s="196" t="str">
        <f>IF(OR(C36="",E36=""),"",RANK(V36,$V$9:$V$408)+COUNTIF(V$9:V36,V36)-1)</f>
        <v/>
      </c>
      <c r="Y36" s="173"/>
    </row>
    <row r="37" spans="1:25" ht="20.100000000000001" customHeight="1">
      <c r="A37" s="173"/>
      <c r="B37" s="190" t="str">
        <f>BIODATA_SISWA!B38</f>
        <v/>
      </c>
      <c r="C37" s="191" t="str">
        <f>IF(BIODATA_SISWA!C38="","",BIODATA_SISWA!C38)</f>
        <v/>
      </c>
      <c r="D37" s="191" t="str">
        <f>IF(BIODATA_SISWA!L38="","",BIODATA_SISWA!L38)</f>
        <v/>
      </c>
      <c r="E37" s="199"/>
      <c r="F37" s="199"/>
      <c r="G37" s="199"/>
      <c r="H37" s="199"/>
      <c r="I37" s="199"/>
      <c r="J37" s="199"/>
      <c r="K37" s="199"/>
      <c r="L37" s="199"/>
      <c r="M37" s="199"/>
      <c r="N37" s="199"/>
      <c r="O37" s="199"/>
      <c r="P37" s="199"/>
      <c r="Q37" s="199"/>
      <c r="R37" s="199"/>
      <c r="S37" s="199"/>
      <c r="T37" s="199"/>
      <c r="U37" s="199"/>
      <c r="V37" s="194" t="str">
        <f t="shared" si="0"/>
        <v/>
      </c>
      <c r="W37" s="195" t="str">
        <f t="shared" si="1"/>
        <v/>
      </c>
      <c r="X37" s="196" t="str">
        <f>IF(OR(C37="",E37=""),"",RANK(V37,$V$9:$V$408)+COUNTIF(V$9:V37,V37)-1)</f>
        <v/>
      </c>
      <c r="Y37" s="173"/>
    </row>
    <row r="38" spans="1:25" ht="20.100000000000001" customHeight="1">
      <c r="A38" s="173"/>
      <c r="B38" s="190" t="str">
        <f>BIODATA_SISWA!B39</f>
        <v/>
      </c>
      <c r="C38" s="191" t="str">
        <f>IF(BIODATA_SISWA!C39="","",BIODATA_SISWA!C39)</f>
        <v/>
      </c>
      <c r="D38" s="191" t="str">
        <f>IF(BIODATA_SISWA!L39="","",BIODATA_SISWA!L39)</f>
        <v/>
      </c>
      <c r="E38" s="199"/>
      <c r="F38" s="199"/>
      <c r="G38" s="199"/>
      <c r="H38" s="199"/>
      <c r="I38" s="199"/>
      <c r="J38" s="199"/>
      <c r="K38" s="199"/>
      <c r="L38" s="199"/>
      <c r="M38" s="199"/>
      <c r="N38" s="199"/>
      <c r="O38" s="199"/>
      <c r="P38" s="199"/>
      <c r="Q38" s="199"/>
      <c r="R38" s="199"/>
      <c r="S38" s="199"/>
      <c r="T38" s="199"/>
      <c r="U38" s="199"/>
      <c r="V38" s="194" t="str">
        <f t="shared" si="0"/>
        <v/>
      </c>
      <c r="W38" s="195" t="str">
        <f t="shared" si="1"/>
        <v/>
      </c>
      <c r="X38" s="196" t="str">
        <f>IF(OR(C38="",E38=""),"",RANK(V38,$V$9:$V$408)+COUNTIF(V$9:V38,V38)-1)</f>
        <v/>
      </c>
      <c r="Y38" s="173"/>
    </row>
    <row r="39" spans="1:25" ht="20.100000000000001" customHeight="1">
      <c r="A39" s="173"/>
      <c r="B39" s="190" t="str">
        <f>BIODATA_SISWA!B40</f>
        <v/>
      </c>
      <c r="C39" s="191" t="str">
        <f>IF(BIODATA_SISWA!C40="","",BIODATA_SISWA!C40)</f>
        <v/>
      </c>
      <c r="D39" s="191" t="str">
        <f>IF(BIODATA_SISWA!L40="","",BIODATA_SISWA!L40)</f>
        <v/>
      </c>
      <c r="E39" s="199"/>
      <c r="F39" s="199"/>
      <c r="G39" s="199"/>
      <c r="H39" s="199"/>
      <c r="I39" s="199"/>
      <c r="J39" s="199"/>
      <c r="K39" s="199"/>
      <c r="L39" s="199"/>
      <c r="M39" s="199"/>
      <c r="N39" s="199"/>
      <c r="O39" s="199"/>
      <c r="P39" s="199"/>
      <c r="Q39" s="199"/>
      <c r="R39" s="199"/>
      <c r="S39" s="199"/>
      <c r="T39" s="199"/>
      <c r="U39" s="199"/>
      <c r="V39" s="194" t="str">
        <f t="shared" si="0"/>
        <v/>
      </c>
      <c r="W39" s="195" t="str">
        <f t="shared" si="1"/>
        <v/>
      </c>
      <c r="X39" s="196" t="str">
        <f>IF(OR(C39="",E39=""),"",RANK(V39,$V$9:$V$408)+COUNTIF(V$9:V39,V39)-1)</f>
        <v/>
      </c>
      <c r="Y39" s="173"/>
    </row>
    <row r="40" spans="1:25" ht="20.100000000000001" customHeight="1">
      <c r="A40" s="173"/>
      <c r="B40" s="190" t="str">
        <f>BIODATA_SISWA!B41</f>
        <v/>
      </c>
      <c r="C40" s="191" t="str">
        <f>IF(BIODATA_SISWA!C41="","",BIODATA_SISWA!C41)</f>
        <v/>
      </c>
      <c r="D40" s="191" t="str">
        <f>IF(BIODATA_SISWA!L41="","",BIODATA_SISWA!L41)</f>
        <v/>
      </c>
      <c r="E40" s="199"/>
      <c r="F40" s="199"/>
      <c r="G40" s="199"/>
      <c r="H40" s="199"/>
      <c r="I40" s="199"/>
      <c r="J40" s="199"/>
      <c r="K40" s="199"/>
      <c r="L40" s="199"/>
      <c r="M40" s="199"/>
      <c r="N40" s="199"/>
      <c r="O40" s="199"/>
      <c r="P40" s="199"/>
      <c r="Q40" s="199"/>
      <c r="R40" s="199"/>
      <c r="S40" s="199"/>
      <c r="T40" s="199"/>
      <c r="U40" s="199"/>
      <c r="V40" s="194" t="str">
        <f t="shared" si="0"/>
        <v/>
      </c>
      <c r="W40" s="195" t="str">
        <f t="shared" si="1"/>
        <v/>
      </c>
      <c r="X40" s="196" t="str">
        <f>IF(OR(C40="",E40=""),"",RANK(V40,$V$9:$V$408)+COUNTIF(V$9:V40,V40)-1)</f>
        <v/>
      </c>
      <c r="Y40" s="173"/>
    </row>
    <row r="41" spans="1:25" ht="20.100000000000001" customHeight="1">
      <c r="A41" s="173"/>
      <c r="B41" s="190" t="str">
        <f>BIODATA_SISWA!B42</f>
        <v/>
      </c>
      <c r="C41" s="191" t="str">
        <f>IF(BIODATA_SISWA!C42="","",BIODATA_SISWA!C42)</f>
        <v/>
      </c>
      <c r="D41" s="191" t="str">
        <f>IF(BIODATA_SISWA!L42="","",BIODATA_SISWA!L42)</f>
        <v/>
      </c>
      <c r="E41" s="199"/>
      <c r="F41" s="199"/>
      <c r="G41" s="199"/>
      <c r="H41" s="199"/>
      <c r="I41" s="199"/>
      <c r="J41" s="199"/>
      <c r="K41" s="199"/>
      <c r="L41" s="199"/>
      <c r="M41" s="199"/>
      <c r="N41" s="199"/>
      <c r="O41" s="199"/>
      <c r="P41" s="199"/>
      <c r="Q41" s="199"/>
      <c r="R41" s="199"/>
      <c r="S41" s="199"/>
      <c r="T41" s="199"/>
      <c r="U41" s="199"/>
      <c r="V41" s="194" t="str">
        <f t="shared" si="0"/>
        <v/>
      </c>
      <c r="W41" s="195" t="str">
        <f t="shared" si="1"/>
        <v/>
      </c>
      <c r="X41" s="196" t="str">
        <f>IF(OR(C41="",E41=""),"",RANK(V41,$V$9:$V$408)+COUNTIF(V$9:V41,V41)-1)</f>
        <v/>
      </c>
      <c r="Y41" s="173"/>
    </row>
    <row r="42" spans="1:25" ht="20.100000000000001" customHeight="1">
      <c r="A42" s="173"/>
      <c r="B42" s="190" t="str">
        <f>BIODATA_SISWA!B43</f>
        <v/>
      </c>
      <c r="C42" s="191" t="str">
        <f>IF(BIODATA_SISWA!C43="","",BIODATA_SISWA!C43)</f>
        <v/>
      </c>
      <c r="D42" s="191" t="str">
        <f>IF(BIODATA_SISWA!L43="","",BIODATA_SISWA!L43)</f>
        <v/>
      </c>
      <c r="E42" s="199"/>
      <c r="F42" s="199"/>
      <c r="G42" s="199"/>
      <c r="H42" s="199"/>
      <c r="I42" s="199"/>
      <c r="J42" s="199"/>
      <c r="K42" s="199"/>
      <c r="L42" s="199"/>
      <c r="M42" s="199"/>
      <c r="N42" s="199"/>
      <c r="O42" s="199"/>
      <c r="P42" s="199"/>
      <c r="Q42" s="199"/>
      <c r="R42" s="199"/>
      <c r="S42" s="199"/>
      <c r="T42" s="199"/>
      <c r="U42" s="199"/>
      <c r="V42" s="194" t="str">
        <f t="shared" si="0"/>
        <v/>
      </c>
      <c r="W42" s="195" t="str">
        <f t="shared" si="1"/>
        <v/>
      </c>
      <c r="X42" s="196" t="str">
        <f>IF(OR(C42="",E42=""),"",RANK(V42,$V$9:$V$408)+COUNTIF(V$9:V42,V42)-1)</f>
        <v/>
      </c>
      <c r="Y42" s="173"/>
    </row>
    <row r="43" spans="1:25" ht="20.100000000000001" customHeight="1">
      <c r="A43" s="173"/>
      <c r="B43" s="190" t="str">
        <f>BIODATA_SISWA!B44</f>
        <v/>
      </c>
      <c r="C43" s="191" t="str">
        <f>IF(BIODATA_SISWA!C44="","",BIODATA_SISWA!C44)</f>
        <v/>
      </c>
      <c r="D43" s="191" t="str">
        <f>IF(BIODATA_SISWA!L44="","",BIODATA_SISWA!L44)</f>
        <v/>
      </c>
      <c r="E43" s="199"/>
      <c r="F43" s="199"/>
      <c r="G43" s="199"/>
      <c r="H43" s="199"/>
      <c r="I43" s="199"/>
      <c r="J43" s="199"/>
      <c r="K43" s="199"/>
      <c r="L43" s="199"/>
      <c r="M43" s="199"/>
      <c r="N43" s="199"/>
      <c r="O43" s="199"/>
      <c r="P43" s="199"/>
      <c r="Q43" s="199"/>
      <c r="R43" s="199"/>
      <c r="S43" s="199"/>
      <c r="T43" s="199"/>
      <c r="U43" s="199"/>
      <c r="V43" s="194" t="str">
        <f t="shared" si="0"/>
        <v/>
      </c>
      <c r="W43" s="195" t="str">
        <f t="shared" si="1"/>
        <v/>
      </c>
      <c r="X43" s="196" t="str">
        <f>IF(OR(C43="",E43=""),"",RANK(V43,$V$9:$V$408)+COUNTIF(V$9:V43,V43)-1)</f>
        <v/>
      </c>
      <c r="Y43" s="173"/>
    </row>
    <row r="44" spans="1:25" ht="20.100000000000001" customHeight="1">
      <c r="A44" s="173"/>
      <c r="B44" s="190" t="str">
        <f>BIODATA_SISWA!B45</f>
        <v/>
      </c>
      <c r="C44" s="191" t="str">
        <f>IF(BIODATA_SISWA!C45="","",BIODATA_SISWA!C45)</f>
        <v/>
      </c>
      <c r="D44" s="191" t="str">
        <f>IF(BIODATA_SISWA!L45="","",BIODATA_SISWA!L45)</f>
        <v/>
      </c>
      <c r="E44" s="199"/>
      <c r="F44" s="199"/>
      <c r="G44" s="199"/>
      <c r="H44" s="199"/>
      <c r="I44" s="199"/>
      <c r="J44" s="199"/>
      <c r="K44" s="199"/>
      <c r="L44" s="199"/>
      <c r="M44" s="199"/>
      <c r="N44" s="199"/>
      <c r="O44" s="199"/>
      <c r="P44" s="199"/>
      <c r="Q44" s="199"/>
      <c r="R44" s="199"/>
      <c r="S44" s="199"/>
      <c r="T44" s="199"/>
      <c r="U44" s="199"/>
      <c r="V44" s="194" t="str">
        <f t="shared" si="0"/>
        <v/>
      </c>
      <c r="W44" s="195" t="str">
        <f t="shared" si="1"/>
        <v/>
      </c>
      <c r="X44" s="196" t="str">
        <f>IF(OR(C44="",E44=""),"",RANK(V44,$V$9:$V$408)+COUNTIF(V$9:V44,V44)-1)</f>
        <v/>
      </c>
      <c r="Y44" s="173"/>
    </row>
    <row r="45" spans="1:25" ht="20.100000000000001" customHeight="1">
      <c r="A45" s="173"/>
      <c r="B45" s="190" t="str">
        <f>BIODATA_SISWA!B46</f>
        <v/>
      </c>
      <c r="C45" s="191" t="str">
        <f>IF(BIODATA_SISWA!C46="","",BIODATA_SISWA!C46)</f>
        <v/>
      </c>
      <c r="D45" s="191" t="str">
        <f>IF(BIODATA_SISWA!L46="","",BIODATA_SISWA!L46)</f>
        <v/>
      </c>
      <c r="E45" s="199"/>
      <c r="F45" s="199"/>
      <c r="G45" s="199"/>
      <c r="H45" s="199"/>
      <c r="I45" s="199"/>
      <c r="J45" s="199"/>
      <c r="K45" s="199"/>
      <c r="L45" s="199"/>
      <c r="M45" s="199"/>
      <c r="N45" s="199"/>
      <c r="O45" s="199"/>
      <c r="P45" s="199"/>
      <c r="Q45" s="199"/>
      <c r="R45" s="199"/>
      <c r="S45" s="199"/>
      <c r="T45" s="199"/>
      <c r="U45" s="199"/>
      <c r="V45" s="194" t="str">
        <f t="shared" si="0"/>
        <v/>
      </c>
      <c r="W45" s="195" t="str">
        <f t="shared" si="1"/>
        <v/>
      </c>
      <c r="X45" s="196" t="str">
        <f>IF(OR(C45="",E45=""),"",RANK(V45,$V$9:$V$408)+COUNTIF(V$9:V45,V45)-1)</f>
        <v/>
      </c>
      <c r="Y45" s="173"/>
    </row>
    <row r="46" spans="1:25" ht="20.100000000000001" customHeight="1">
      <c r="A46" s="173"/>
      <c r="B46" s="190" t="str">
        <f>BIODATA_SISWA!B47</f>
        <v/>
      </c>
      <c r="C46" s="191" t="str">
        <f>IF(BIODATA_SISWA!C47="","",BIODATA_SISWA!C47)</f>
        <v/>
      </c>
      <c r="D46" s="191" t="str">
        <f>IF(BIODATA_SISWA!L47="","",BIODATA_SISWA!L47)</f>
        <v/>
      </c>
      <c r="E46" s="199"/>
      <c r="F46" s="199"/>
      <c r="G46" s="199"/>
      <c r="H46" s="199"/>
      <c r="I46" s="199"/>
      <c r="J46" s="199"/>
      <c r="K46" s="199"/>
      <c r="L46" s="199"/>
      <c r="M46" s="199"/>
      <c r="N46" s="199"/>
      <c r="O46" s="199"/>
      <c r="P46" s="199"/>
      <c r="Q46" s="199"/>
      <c r="R46" s="199"/>
      <c r="S46" s="199"/>
      <c r="T46" s="199"/>
      <c r="U46" s="199"/>
      <c r="V46" s="194" t="str">
        <f t="shared" si="0"/>
        <v/>
      </c>
      <c r="W46" s="195" t="str">
        <f t="shared" si="1"/>
        <v/>
      </c>
      <c r="X46" s="196" t="str">
        <f>IF(OR(C46="",E46=""),"",RANK(V46,$V$9:$V$408)+COUNTIF(V$9:V46,V46)-1)</f>
        <v/>
      </c>
      <c r="Y46" s="173"/>
    </row>
    <row r="47" spans="1:25" ht="20.100000000000001" customHeight="1">
      <c r="A47" s="173"/>
      <c r="B47" s="190" t="str">
        <f>BIODATA_SISWA!B48</f>
        <v/>
      </c>
      <c r="C47" s="191" t="str">
        <f>IF(BIODATA_SISWA!C48="","",BIODATA_SISWA!C48)</f>
        <v/>
      </c>
      <c r="D47" s="191" t="str">
        <f>IF(BIODATA_SISWA!L48="","",BIODATA_SISWA!L48)</f>
        <v/>
      </c>
      <c r="E47" s="199"/>
      <c r="F47" s="199"/>
      <c r="G47" s="199"/>
      <c r="H47" s="199"/>
      <c r="I47" s="199"/>
      <c r="J47" s="199"/>
      <c r="K47" s="199"/>
      <c r="L47" s="199"/>
      <c r="M47" s="199"/>
      <c r="N47" s="199"/>
      <c r="O47" s="199"/>
      <c r="P47" s="199"/>
      <c r="Q47" s="199"/>
      <c r="R47" s="199"/>
      <c r="S47" s="199"/>
      <c r="T47" s="199"/>
      <c r="U47" s="199"/>
      <c r="V47" s="194" t="str">
        <f t="shared" si="0"/>
        <v/>
      </c>
      <c r="W47" s="195" t="str">
        <f t="shared" si="1"/>
        <v/>
      </c>
      <c r="X47" s="196" t="str">
        <f>IF(OR(C47="",E47=""),"",RANK(V47,$V$9:$V$408)+COUNTIF(V$9:V47,V47)-1)</f>
        <v/>
      </c>
      <c r="Y47" s="173"/>
    </row>
    <row r="48" spans="1:25" ht="20.100000000000001" customHeight="1">
      <c r="A48" s="173"/>
      <c r="B48" s="190" t="str">
        <f>BIODATA_SISWA!B49</f>
        <v/>
      </c>
      <c r="C48" s="191" t="str">
        <f>IF(BIODATA_SISWA!C49="","",BIODATA_SISWA!C49)</f>
        <v/>
      </c>
      <c r="D48" s="191" t="str">
        <f>IF(BIODATA_SISWA!L49="","",BIODATA_SISWA!L49)</f>
        <v/>
      </c>
      <c r="E48" s="199"/>
      <c r="F48" s="199"/>
      <c r="G48" s="199"/>
      <c r="H48" s="199"/>
      <c r="I48" s="199"/>
      <c r="J48" s="199"/>
      <c r="K48" s="199"/>
      <c r="L48" s="199"/>
      <c r="M48" s="199"/>
      <c r="N48" s="199"/>
      <c r="O48" s="199"/>
      <c r="P48" s="199"/>
      <c r="Q48" s="199"/>
      <c r="R48" s="199"/>
      <c r="S48" s="199"/>
      <c r="T48" s="199"/>
      <c r="U48" s="199"/>
      <c r="V48" s="194" t="str">
        <f t="shared" si="0"/>
        <v/>
      </c>
      <c r="W48" s="195" t="str">
        <f t="shared" si="1"/>
        <v/>
      </c>
      <c r="X48" s="196" t="str">
        <f>IF(OR(C48="",E48=""),"",RANK(V48,$V$9:$V$408)+COUNTIF(V$9:V48,V48)-1)</f>
        <v/>
      </c>
      <c r="Y48" s="173"/>
    </row>
    <row r="49" spans="1:25" ht="20.100000000000001" customHeight="1">
      <c r="A49" s="173"/>
      <c r="B49" s="190" t="str">
        <f>BIODATA_SISWA!B50</f>
        <v/>
      </c>
      <c r="C49" s="191" t="str">
        <f>IF(BIODATA_SISWA!C50="","",BIODATA_SISWA!C50)</f>
        <v/>
      </c>
      <c r="D49" s="191" t="str">
        <f>IF(BIODATA_SISWA!L50="","",BIODATA_SISWA!L50)</f>
        <v/>
      </c>
      <c r="E49" s="199"/>
      <c r="F49" s="199"/>
      <c r="G49" s="199"/>
      <c r="H49" s="199"/>
      <c r="I49" s="199"/>
      <c r="J49" s="199"/>
      <c r="K49" s="199"/>
      <c r="L49" s="199"/>
      <c r="M49" s="199"/>
      <c r="N49" s="199"/>
      <c r="O49" s="199"/>
      <c r="P49" s="199"/>
      <c r="Q49" s="199"/>
      <c r="R49" s="199"/>
      <c r="S49" s="199"/>
      <c r="T49" s="199"/>
      <c r="U49" s="199"/>
      <c r="V49" s="194" t="str">
        <f t="shared" si="0"/>
        <v/>
      </c>
      <c r="W49" s="195" t="str">
        <f t="shared" si="1"/>
        <v/>
      </c>
      <c r="X49" s="196" t="str">
        <f>IF(OR(C49="",E49=""),"",RANK(V49,$V$9:$V$408)+COUNTIF(V$9:V49,V49)-1)</f>
        <v/>
      </c>
      <c r="Y49" s="173"/>
    </row>
    <row r="50" spans="1:25" ht="20.100000000000001" customHeight="1">
      <c r="A50" s="173"/>
      <c r="B50" s="190" t="str">
        <f>BIODATA_SISWA!B51</f>
        <v/>
      </c>
      <c r="C50" s="191" t="str">
        <f>IF(BIODATA_SISWA!C51="","",BIODATA_SISWA!C51)</f>
        <v/>
      </c>
      <c r="D50" s="191" t="str">
        <f>IF(BIODATA_SISWA!L51="","",BIODATA_SISWA!L51)</f>
        <v/>
      </c>
      <c r="E50" s="199"/>
      <c r="F50" s="199"/>
      <c r="G50" s="199"/>
      <c r="H50" s="199"/>
      <c r="I50" s="199"/>
      <c r="J50" s="199"/>
      <c r="K50" s="199"/>
      <c r="L50" s="199"/>
      <c r="M50" s="199"/>
      <c r="N50" s="199"/>
      <c r="O50" s="199"/>
      <c r="P50" s="199"/>
      <c r="Q50" s="199"/>
      <c r="R50" s="199"/>
      <c r="S50" s="199"/>
      <c r="T50" s="199"/>
      <c r="U50" s="199"/>
      <c r="V50" s="194" t="str">
        <f t="shared" si="0"/>
        <v/>
      </c>
      <c r="W50" s="195" t="str">
        <f t="shared" si="1"/>
        <v/>
      </c>
      <c r="X50" s="196" t="str">
        <f>IF(OR(C50="",E50=""),"",RANK(V50,$V$9:$V$408)+COUNTIF(V$9:V50,V50)-1)</f>
        <v/>
      </c>
      <c r="Y50" s="173"/>
    </row>
    <row r="51" spans="1:25" ht="20.100000000000001" customHeight="1">
      <c r="A51" s="173"/>
      <c r="B51" s="190" t="str">
        <f>BIODATA_SISWA!B52</f>
        <v/>
      </c>
      <c r="C51" s="191" t="str">
        <f>IF(BIODATA_SISWA!C52="","",BIODATA_SISWA!C52)</f>
        <v/>
      </c>
      <c r="D51" s="191" t="str">
        <f>IF(BIODATA_SISWA!L52="","",BIODATA_SISWA!L52)</f>
        <v/>
      </c>
      <c r="E51" s="199"/>
      <c r="F51" s="199"/>
      <c r="G51" s="199"/>
      <c r="H51" s="199"/>
      <c r="I51" s="199"/>
      <c r="J51" s="199"/>
      <c r="K51" s="199"/>
      <c r="L51" s="199"/>
      <c r="M51" s="199"/>
      <c r="N51" s="199"/>
      <c r="O51" s="199"/>
      <c r="P51" s="199"/>
      <c r="Q51" s="199"/>
      <c r="R51" s="199"/>
      <c r="S51" s="199"/>
      <c r="T51" s="199"/>
      <c r="U51" s="199"/>
      <c r="V51" s="194" t="str">
        <f t="shared" si="0"/>
        <v/>
      </c>
      <c r="W51" s="195" t="str">
        <f t="shared" si="1"/>
        <v/>
      </c>
      <c r="X51" s="196" t="str">
        <f>IF(OR(C51="",E51=""),"",RANK(V51,$V$9:$V$408)+COUNTIF(V$9:V51,V51)-1)</f>
        <v/>
      </c>
      <c r="Y51" s="173"/>
    </row>
    <row r="52" spans="1:25" ht="20.100000000000001" customHeight="1">
      <c r="A52" s="173"/>
      <c r="B52" s="190" t="str">
        <f>BIODATA_SISWA!B53</f>
        <v/>
      </c>
      <c r="C52" s="191" t="str">
        <f>IF(BIODATA_SISWA!C53="","",BIODATA_SISWA!C53)</f>
        <v/>
      </c>
      <c r="D52" s="191" t="str">
        <f>IF(BIODATA_SISWA!L53="","",BIODATA_SISWA!L53)</f>
        <v/>
      </c>
      <c r="E52" s="199"/>
      <c r="F52" s="199"/>
      <c r="G52" s="199"/>
      <c r="H52" s="199"/>
      <c r="I52" s="199"/>
      <c r="J52" s="199"/>
      <c r="K52" s="199"/>
      <c r="L52" s="199"/>
      <c r="M52" s="199"/>
      <c r="N52" s="199"/>
      <c r="O52" s="199"/>
      <c r="P52" s="199"/>
      <c r="Q52" s="199"/>
      <c r="R52" s="199"/>
      <c r="S52" s="199"/>
      <c r="T52" s="199"/>
      <c r="U52" s="199"/>
      <c r="V52" s="194" t="str">
        <f t="shared" si="0"/>
        <v/>
      </c>
      <c r="W52" s="195" t="str">
        <f t="shared" si="1"/>
        <v/>
      </c>
      <c r="X52" s="196" t="str">
        <f>IF(OR(C52="",E52=""),"",RANK(V52,$V$9:$V$408)+COUNTIF(V$9:V52,V52)-1)</f>
        <v/>
      </c>
      <c r="Y52" s="173"/>
    </row>
    <row r="53" spans="1:25" ht="20.100000000000001" customHeight="1">
      <c r="A53" s="173"/>
      <c r="B53" s="190" t="str">
        <f>BIODATA_SISWA!B54</f>
        <v/>
      </c>
      <c r="C53" s="191" t="str">
        <f>IF(BIODATA_SISWA!C54="","",BIODATA_SISWA!C54)</f>
        <v/>
      </c>
      <c r="D53" s="191" t="str">
        <f>IF(BIODATA_SISWA!L54="","",BIODATA_SISWA!L54)</f>
        <v/>
      </c>
      <c r="E53" s="199"/>
      <c r="F53" s="199"/>
      <c r="G53" s="199"/>
      <c r="H53" s="199"/>
      <c r="I53" s="199"/>
      <c r="J53" s="199"/>
      <c r="K53" s="199"/>
      <c r="L53" s="199"/>
      <c r="M53" s="199"/>
      <c r="N53" s="199"/>
      <c r="O53" s="199"/>
      <c r="P53" s="199"/>
      <c r="Q53" s="199"/>
      <c r="R53" s="199"/>
      <c r="S53" s="199"/>
      <c r="T53" s="199"/>
      <c r="U53" s="199"/>
      <c r="V53" s="194" t="str">
        <f t="shared" si="0"/>
        <v/>
      </c>
      <c r="W53" s="195" t="str">
        <f t="shared" si="1"/>
        <v/>
      </c>
      <c r="X53" s="196" t="str">
        <f>IF(OR(C53="",E53=""),"",RANK(V53,$V$9:$V$408)+COUNTIF(V$9:V53,V53)-1)</f>
        <v/>
      </c>
      <c r="Y53" s="173"/>
    </row>
    <row r="54" spans="1:25" ht="20.100000000000001" customHeight="1">
      <c r="A54" s="173"/>
      <c r="B54" s="190" t="str">
        <f>BIODATA_SISWA!B55</f>
        <v/>
      </c>
      <c r="C54" s="191" t="str">
        <f>IF(BIODATA_SISWA!C55="","",BIODATA_SISWA!C55)</f>
        <v/>
      </c>
      <c r="D54" s="191" t="str">
        <f>IF(BIODATA_SISWA!L55="","",BIODATA_SISWA!L55)</f>
        <v/>
      </c>
      <c r="E54" s="199"/>
      <c r="F54" s="199"/>
      <c r="G54" s="199"/>
      <c r="H54" s="199"/>
      <c r="I54" s="199"/>
      <c r="J54" s="199"/>
      <c r="K54" s="199"/>
      <c r="L54" s="199"/>
      <c r="M54" s="199"/>
      <c r="N54" s="199"/>
      <c r="O54" s="199"/>
      <c r="P54" s="199"/>
      <c r="Q54" s="199"/>
      <c r="R54" s="199"/>
      <c r="S54" s="199"/>
      <c r="T54" s="199"/>
      <c r="U54" s="199"/>
      <c r="V54" s="194" t="str">
        <f t="shared" si="0"/>
        <v/>
      </c>
      <c r="W54" s="195" t="str">
        <f t="shared" si="1"/>
        <v/>
      </c>
      <c r="X54" s="196" t="str">
        <f>IF(OR(C54="",E54=""),"",RANK(V54,$V$9:$V$408)+COUNTIF(V$9:V54,V54)-1)</f>
        <v/>
      </c>
      <c r="Y54" s="173"/>
    </row>
    <row r="55" spans="1:25" ht="20.100000000000001" customHeight="1">
      <c r="A55" s="173"/>
      <c r="B55" s="190" t="str">
        <f>BIODATA_SISWA!B56</f>
        <v/>
      </c>
      <c r="C55" s="191" t="str">
        <f>IF(BIODATA_SISWA!C56="","",BIODATA_SISWA!C56)</f>
        <v/>
      </c>
      <c r="D55" s="191" t="str">
        <f>IF(BIODATA_SISWA!L56="","",BIODATA_SISWA!L56)</f>
        <v/>
      </c>
      <c r="E55" s="199"/>
      <c r="F55" s="199"/>
      <c r="G55" s="199"/>
      <c r="H55" s="199"/>
      <c r="I55" s="199"/>
      <c r="J55" s="199"/>
      <c r="K55" s="199"/>
      <c r="L55" s="199"/>
      <c r="M55" s="199"/>
      <c r="N55" s="199"/>
      <c r="O55" s="199"/>
      <c r="P55" s="199"/>
      <c r="Q55" s="199"/>
      <c r="R55" s="199"/>
      <c r="S55" s="199"/>
      <c r="T55" s="199"/>
      <c r="U55" s="199"/>
      <c r="V55" s="194" t="str">
        <f t="shared" si="0"/>
        <v/>
      </c>
      <c r="W55" s="195" t="str">
        <f t="shared" si="1"/>
        <v/>
      </c>
      <c r="X55" s="196" t="str">
        <f>IF(OR(C55="",E55=""),"",RANK(V55,$V$9:$V$408)+COUNTIF(V$9:V55,V55)-1)</f>
        <v/>
      </c>
      <c r="Y55" s="173"/>
    </row>
    <row r="56" spans="1:25" ht="20.100000000000001" customHeight="1">
      <c r="A56" s="173"/>
      <c r="B56" s="190" t="str">
        <f>BIODATA_SISWA!B57</f>
        <v/>
      </c>
      <c r="C56" s="191" t="str">
        <f>IF(BIODATA_SISWA!C57="","",BIODATA_SISWA!C57)</f>
        <v/>
      </c>
      <c r="D56" s="191" t="str">
        <f>IF(BIODATA_SISWA!L57="","",BIODATA_SISWA!L57)</f>
        <v/>
      </c>
      <c r="E56" s="199"/>
      <c r="F56" s="199"/>
      <c r="G56" s="199"/>
      <c r="H56" s="199"/>
      <c r="I56" s="199"/>
      <c r="J56" s="199"/>
      <c r="K56" s="199"/>
      <c r="L56" s="199"/>
      <c r="M56" s="199"/>
      <c r="N56" s="199"/>
      <c r="O56" s="199"/>
      <c r="P56" s="199"/>
      <c r="Q56" s="199"/>
      <c r="R56" s="199"/>
      <c r="S56" s="199"/>
      <c r="T56" s="199"/>
      <c r="U56" s="199"/>
      <c r="V56" s="194" t="str">
        <f t="shared" si="0"/>
        <v/>
      </c>
      <c r="W56" s="195" t="str">
        <f t="shared" si="1"/>
        <v/>
      </c>
      <c r="X56" s="196" t="str">
        <f>IF(OR(C56="",E56=""),"",RANK(V56,$V$9:$V$408)+COUNTIF(V$9:V56,V56)-1)</f>
        <v/>
      </c>
      <c r="Y56" s="173"/>
    </row>
    <row r="57" spans="1:25" ht="20.100000000000001" customHeight="1">
      <c r="A57" s="173"/>
      <c r="B57" s="190" t="str">
        <f>BIODATA_SISWA!B58</f>
        <v/>
      </c>
      <c r="C57" s="191" t="str">
        <f>IF(BIODATA_SISWA!C58="","",BIODATA_SISWA!C58)</f>
        <v/>
      </c>
      <c r="D57" s="191" t="str">
        <f>IF(BIODATA_SISWA!L58="","",BIODATA_SISWA!L58)</f>
        <v/>
      </c>
      <c r="E57" s="199"/>
      <c r="F57" s="199"/>
      <c r="G57" s="199"/>
      <c r="H57" s="199"/>
      <c r="I57" s="199"/>
      <c r="J57" s="199"/>
      <c r="K57" s="199"/>
      <c r="L57" s="199"/>
      <c r="M57" s="199"/>
      <c r="N57" s="199"/>
      <c r="O57" s="199"/>
      <c r="P57" s="199"/>
      <c r="Q57" s="199"/>
      <c r="R57" s="199"/>
      <c r="S57" s="199"/>
      <c r="T57" s="199"/>
      <c r="U57" s="199"/>
      <c r="V57" s="194" t="str">
        <f t="shared" si="0"/>
        <v/>
      </c>
      <c r="W57" s="195" t="str">
        <f t="shared" si="1"/>
        <v/>
      </c>
      <c r="X57" s="196" t="str">
        <f>IF(OR(C57="",E57=""),"",RANK(V57,$V$9:$V$408)+COUNTIF(V$9:V57,V57)-1)</f>
        <v/>
      </c>
      <c r="Y57" s="173"/>
    </row>
    <row r="58" spans="1:25" ht="20.100000000000001" customHeight="1">
      <c r="A58" s="173"/>
      <c r="B58" s="190" t="str">
        <f>BIODATA_SISWA!B59</f>
        <v/>
      </c>
      <c r="C58" s="191" t="str">
        <f>IF(BIODATA_SISWA!C59="","",BIODATA_SISWA!C59)</f>
        <v/>
      </c>
      <c r="D58" s="191" t="str">
        <f>IF(BIODATA_SISWA!L59="","",BIODATA_SISWA!L59)</f>
        <v/>
      </c>
      <c r="E58" s="199"/>
      <c r="F58" s="199"/>
      <c r="G58" s="199"/>
      <c r="H58" s="199"/>
      <c r="I58" s="199"/>
      <c r="J58" s="199"/>
      <c r="K58" s="199"/>
      <c r="L58" s="199"/>
      <c r="M58" s="199"/>
      <c r="N58" s="199"/>
      <c r="O58" s="199"/>
      <c r="P58" s="199"/>
      <c r="Q58" s="199"/>
      <c r="R58" s="199"/>
      <c r="S58" s="199"/>
      <c r="T58" s="199"/>
      <c r="U58" s="199"/>
      <c r="V58" s="194" t="str">
        <f t="shared" si="0"/>
        <v/>
      </c>
      <c r="W58" s="195" t="str">
        <f t="shared" si="1"/>
        <v/>
      </c>
      <c r="X58" s="196" t="str">
        <f>IF(OR(C58="",E58=""),"",RANK(V58,$V$9:$V$408)+COUNTIF(V$9:V58,V58)-1)</f>
        <v/>
      </c>
      <c r="Y58" s="173"/>
    </row>
    <row r="59" spans="1:25" ht="20.100000000000001" customHeight="1">
      <c r="A59" s="173"/>
      <c r="B59" s="190" t="str">
        <f>BIODATA_SISWA!B60</f>
        <v/>
      </c>
      <c r="C59" s="191" t="str">
        <f>IF(BIODATA_SISWA!C60="","",BIODATA_SISWA!C60)</f>
        <v/>
      </c>
      <c r="D59" s="191" t="str">
        <f>IF(BIODATA_SISWA!L60="","",BIODATA_SISWA!L60)</f>
        <v/>
      </c>
      <c r="E59" s="199"/>
      <c r="F59" s="199"/>
      <c r="G59" s="199"/>
      <c r="H59" s="199"/>
      <c r="I59" s="199"/>
      <c r="J59" s="199"/>
      <c r="K59" s="199"/>
      <c r="L59" s="199"/>
      <c r="M59" s="199"/>
      <c r="N59" s="199"/>
      <c r="O59" s="199"/>
      <c r="P59" s="199"/>
      <c r="Q59" s="199"/>
      <c r="R59" s="199"/>
      <c r="S59" s="199"/>
      <c r="T59" s="199"/>
      <c r="U59" s="199"/>
      <c r="V59" s="194" t="str">
        <f t="shared" si="0"/>
        <v/>
      </c>
      <c r="W59" s="195" t="str">
        <f t="shared" si="1"/>
        <v/>
      </c>
      <c r="X59" s="196" t="str">
        <f>IF(OR(C59="",E59=""),"",RANK(V59,$V$9:$V$408)+COUNTIF(V$9:V59,V59)-1)</f>
        <v/>
      </c>
      <c r="Y59" s="173"/>
    </row>
    <row r="60" spans="1:25" ht="20.100000000000001" customHeight="1">
      <c r="A60" s="173"/>
      <c r="B60" s="190" t="str">
        <f>BIODATA_SISWA!B61</f>
        <v/>
      </c>
      <c r="C60" s="191" t="str">
        <f>IF(BIODATA_SISWA!C61="","",BIODATA_SISWA!C61)</f>
        <v/>
      </c>
      <c r="D60" s="191" t="str">
        <f>IF(BIODATA_SISWA!L61="","",BIODATA_SISWA!L61)</f>
        <v/>
      </c>
      <c r="E60" s="199"/>
      <c r="F60" s="199"/>
      <c r="G60" s="199"/>
      <c r="H60" s="199"/>
      <c r="I60" s="199"/>
      <c r="J60" s="199"/>
      <c r="K60" s="199"/>
      <c r="L60" s="199"/>
      <c r="M60" s="199"/>
      <c r="N60" s="199"/>
      <c r="O60" s="199"/>
      <c r="P60" s="199"/>
      <c r="Q60" s="199"/>
      <c r="R60" s="199"/>
      <c r="S60" s="199"/>
      <c r="T60" s="199"/>
      <c r="U60" s="199"/>
      <c r="V60" s="194" t="str">
        <f t="shared" si="0"/>
        <v/>
      </c>
      <c r="W60" s="195" t="str">
        <f t="shared" si="1"/>
        <v/>
      </c>
      <c r="X60" s="196" t="str">
        <f>IF(OR(C60="",E60=""),"",RANK(V60,$V$9:$V$408)+COUNTIF(V$9:V60,V60)-1)</f>
        <v/>
      </c>
      <c r="Y60" s="173"/>
    </row>
    <row r="61" spans="1:25" ht="20.100000000000001" customHeight="1">
      <c r="A61" s="173"/>
      <c r="B61" s="190" t="str">
        <f>BIODATA_SISWA!B62</f>
        <v/>
      </c>
      <c r="C61" s="191" t="str">
        <f>IF(BIODATA_SISWA!C62="","",BIODATA_SISWA!C62)</f>
        <v/>
      </c>
      <c r="D61" s="191" t="str">
        <f>IF(BIODATA_SISWA!L62="","",BIODATA_SISWA!L62)</f>
        <v/>
      </c>
      <c r="E61" s="199"/>
      <c r="F61" s="199"/>
      <c r="G61" s="199"/>
      <c r="H61" s="199"/>
      <c r="I61" s="199"/>
      <c r="J61" s="199"/>
      <c r="K61" s="199"/>
      <c r="L61" s="199"/>
      <c r="M61" s="199"/>
      <c r="N61" s="199"/>
      <c r="O61" s="199"/>
      <c r="P61" s="199"/>
      <c r="Q61" s="199"/>
      <c r="R61" s="199"/>
      <c r="S61" s="199"/>
      <c r="T61" s="199"/>
      <c r="U61" s="199"/>
      <c r="V61" s="194" t="str">
        <f t="shared" si="0"/>
        <v/>
      </c>
      <c r="W61" s="195" t="str">
        <f t="shared" si="1"/>
        <v/>
      </c>
      <c r="X61" s="196" t="str">
        <f>IF(OR(C61="",E61=""),"",RANK(V61,$V$9:$V$408)+COUNTIF(V$9:V61,V61)-1)</f>
        <v/>
      </c>
      <c r="Y61" s="173"/>
    </row>
    <row r="62" spans="1:25" ht="20.100000000000001" customHeight="1">
      <c r="A62" s="173"/>
      <c r="B62" s="190" t="str">
        <f>BIODATA_SISWA!B63</f>
        <v/>
      </c>
      <c r="C62" s="191" t="str">
        <f>IF(BIODATA_SISWA!C63="","",BIODATA_SISWA!C63)</f>
        <v/>
      </c>
      <c r="D62" s="191" t="str">
        <f>IF(BIODATA_SISWA!L63="","",BIODATA_SISWA!L63)</f>
        <v/>
      </c>
      <c r="E62" s="199"/>
      <c r="F62" s="199"/>
      <c r="G62" s="199"/>
      <c r="H62" s="199"/>
      <c r="I62" s="199"/>
      <c r="J62" s="199"/>
      <c r="K62" s="199"/>
      <c r="L62" s="199"/>
      <c r="M62" s="199"/>
      <c r="N62" s="199"/>
      <c r="O62" s="199"/>
      <c r="P62" s="199"/>
      <c r="Q62" s="199"/>
      <c r="R62" s="199"/>
      <c r="S62" s="199"/>
      <c r="T62" s="199"/>
      <c r="U62" s="199"/>
      <c r="V62" s="194" t="str">
        <f t="shared" si="0"/>
        <v/>
      </c>
      <c r="W62" s="195" t="str">
        <f t="shared" si="1"/>
        <v/>
      </c>
      <c r="X62" s="196" t="str">
        <f>IF(OR(C62="",E62=""),"",RANK(V62,$V$9:$V$408)+COUNTIF(V$9:V62,V62)-1)</f>
        <v/>
      </c>
      <c r="Y62" s="173"/>
    </row>
    <row r="63" spans="1:25" ht="20.100000000000001" customHeight="1">
      <c r="A63" s="173"/>
      <c r="B63" s="190" t="str">
        <f>BIODATA_SISWA!B64</f>
        <v/>
      </c>
      <c r="C63" s="191" t="str">
        <f>IF(BIODATA_SISWA!C64="","",BIODATA_SISWA!C64)</f>
        <v/>
      </c>
      <c r="D63" s="191" t="str">
        <f>IF(BIODATA_SISWA!L64="","",BIODATA_SISWA!L64)</f>
        <v/>
      </c>
      <c r="E63" s="199"/>
      <c r="F63" s="199"/>
      <c r="G63" s="199"/>
      <c r="H63" s="199"/>
      <c r="I63" s="199"/>
      <c r="J63" s="199"/>
      <c r="K63" s="199"/>
      <c r="L63" s="199"/>
      <c r="M63" s="199"/>
      <c r="N63" s="199"/>
      <c r="O63" s="199"/>
      <c r="P63" s="199"/>
      <c r="Q63" s="199"/>
      <c r="R63" s="199"/>
      <c r="S63" s="199"/>
      <c r="T63" s="199"/>
      <c r="U63" s="199"/>
      <c r="V63" s="194" t="str">
        <f t="shared" si="0"/>
        <v/>
      </c>
      <c r="W63" s="195" t="str">
        <f t="shared" si="1"/>
        <v/>
      </c>
      <c r="X63" s="196" t="str">
        <f>IF(OR(C63="",E63=""),"",RANK(V63,$V$9:$V$408)+COUNTIF(V$9:V63,V63)-1)</f>
        <v/>
      </c>
      <c r="Y63" s="173"/>
    </row>
    <row r="64" spans="1:25" ht="20.100000000000001" customHeight="1">
      <c r="A64" s="173"/>
      <c r="B64" s="190" t="str">
        <f>BIODATA_SISWA!B65</f>
        <v/>
      </c>
      <c r="C64" s="191" t="str">
        <f>IF(BIODATA_SISWA!C65="","",BIODATA_SISWA!C65)</f>
        <v/>
      </c>
      <c r="D64" s="191" t="str">
        <f>IF(BIODATA_SISWA!L65="","",BIODATA_SISWA!L65)</f>
        <v/>
      </c>
      <c r="E64" s="199"/>
      <c r="F64" s="199"/>
      <c r="G64" s="199"/>
      <c r="H64" s="199"/>
      <c r="I64" s="199"/>
      <c r="J64" s="199"/>
      <c r="K64" s="199"/>
      <c r="L64" s="199"/>
      <c r="M64" s="199"/>
      <c r="N64" s="199"/>
      <c r="O64" s="199"/>
      <c r="P64" s="199"/>
      <c r="Q64" s="199"/>
      <c r="R64" s="199"/>
      <c r="S64" s="199"/>
      <c r="T64" s="199"/>
      <c r="U64" s="199"/>
      <c r="V64" s="194" t="str">
        <f t="shared" si="0"/>
        <v/>
      </c>
      <c r="W64" s="195" t="str">
        <f t="shared" si="1"/>
        <v/>
      </c>
      <c r="X64" s="196" t="str">
        <f>IF(OR(C64="",E64=""),"",RANK(V64,$V$9:$V$408)+COUNTIF(V$9:V64,V64)-1)</f>
        <v/>
      </c>
      <c r="Y64" s="173"/>
    </row>
    <row r="65" spans="1:25" ht="20.100000000000001" customHeight="1">
      <c r="A65" s="173"/>
      <c r="B65" s="190" t="str">
        <f>BIODATA_SISWA!B66</f>
        <v/>
      </c>
      <c r="C65" s="191" t="str">
        <f>IF(BIODATA_SISWA!C66="","",BIODATA_SISWA!C66)</f>
        <v/>
      </c>
      <c r="D65" s="191" t="str">
        <f>IF(BIODATA_SISWA!L66="","",BIODATA_SISWA!L66)</f>
        <v/>
      </c>
      <c r="E65" s="199"/>
      <c r="F65" s="199"/>
      <c r="G65" s="199"/>
      <c r="H65" s="199"/>
      <c r="I65" s="199"/>
      <c r="J65" s="199"/>
      <c r="K65" s="199"/>
      <c r="L65" s="199"/>
      <c r="M65" s="199"/>
      <c r="N65" s="199"/>
      <c r="O65" s="199"/>
      <c r="P65" s="199"/>
      <c r="Q65" s="199"/>
      <c r="R65" s="199"/>
      <c r="S65" s="199"/>
      <c r="T65" s="199"/>
      <c r="U65" s="199"/>
      <c r="V65" s="194" t="str">
        <f t="shared" si="0"/>
        <v/>
      </c>
      <c r="W65" s="195" t="str">
        <f t="shared" si="1"/>
        <v/>
      </c>
      <c r="X65" s="196" t="str">
        <f>IF(OR(C65="",E65=""),"",RANK(V65,$V$9:$V$408)+COUNTIF(V$9:V65,V65)-1)</f>
        <v/>
      </c>
      <c r="Y65" s="173"/>
    </row>
    <row r="66" spans="1:25" ht="20.100000000000001" customHeight="1">
      <c r="A66" s="173"/>
      <c r="B66" s="190" t="str">
        <f>BIODATA_SISWA!B67</f>
        <v/>
      </c>
      <c r="C66" s="191" t="str">
        <f>IF(BIODATA_SISWA!C67="","",BIODATA_SISWA!C67)</f>
        <v/>
      </c>
      <c r="D66" s="191" t="str">
        <f>IF(BIODATA_SISWA!L67="","",BIODATA_SISWA!L67)</f>
        <v/>
      </c>
      <c r="E66" s="199"/>
      <c r="F66" s="199"/>
      <c r="G66" s="199"/>
      <c r="H66" s="199"/>
      <c r="I66" s="199"/>
      <c r="J66" s="199"/>
      <c r="K66" s="199"/>
      <c r="L66" s="199"/>
      <c r="M66" s="199"/>
      <c r="N66" s="199"/>
      <c r="O66" s="199"/>
      <c r="P66" s="199"/>
      <c r="Q66" s="199"/>
      <c r="R66" s="199"/>
      <c r="S66" s="199"/>
      <c r="T66" s="199"/>
      <c r="U66" s="199"/>
      <c r="V66" s="194" t="str">
        <f t="shared" si="0"/>
        <v/>
      </c>
      <c r="W66" s="195" t="str">
        <f t="shared" si="1"/>
        <v/>
      </c>
      <c r="X66" s="196" t="str">
        <f>IF(OR(C66="",E66=""),"",RANK(V66,$V$9:$V$408)+COUNTIF(V$9:V66,V66)-1)</f>
        <v/>
      </c>
      <c r="Y66" s="173"/>
    </row>
    <row r="67" spans="1:25" ht="20.100000000000001" customHeight="1">
      <c r="A67" s="173"/>
      <c r="B67" s="190" t="str">
        <f>BIODATA_SISWA!B68</f>
        <v/>
      </c>
      <c r="C67" s="191" t="str">
        <f>IF(BIODATA_SISWA!C68="","",BIODATA_SISWA!C68)</f>
        <v/>
      </c>
      <c r="D67" s="191" t="str">
        <f>IF(BIODATA_SISWA!L68="","",BIODATA_SISWA!L68)</f>
        <v/>
      </c>
      <c r="E67" s="199"/>
      <c r="F67" s="199"/>
      <c r="G67" s="199"/>
      <c r="H67" s="199"/>
      <c r="I67" s="199"/>
      <c r="J67" s="199"/>
      <c r="K67" s="199"/>
      <c r="L67" s="199"/>
      <c r="M67" s="199"/>
      <c r="N67" s="199"/>
      <c r="O67" s="199"/>
      <c r="P67" s="199"/>
      <c r="Q67" s="199"/>
      <c r="R67" s="199"/>
      <c r="S67" s="199"/>
      <c r="T67" s="199"/>
      <c r="U67" s="199"/>
      <c r="V67" s="194" t="str">
        <f t="shared" si="0"/>
        <v/>
      </c>
      <c r="W67" s="195" t="str">
        <f t="shared" si="1"/>
        <v/>
      </c>
      <c r="X67" s="196" t="str">
        <f>IF(OR(C67="",E67=""),"",RANK(V67,$V$9:$V$408)+COUNTIF(V$9:V67,V67)-1)</f>
        <v/>
      </c>
      <c r="Y67" s="173"/>
    </row>
    <row r="68" spans="1:25" ht="20.100000000000001" customHeight="1">
      <c r="A68" s="173"/>
      <c r="B68" s="190" t="str">
        <f>BIODATA_SISWA!B69</f>
        <v/>
      </c>
      <c r="C68" s="191" t="str">
        <f>IF(BIODATA_SISWA!C69="","",BIODATA_SISWA!C69)</f>
        <v/>
      </c>
      <c r="D68" s="191" t="str">
        <f>IF(BIODATA_SISWA!L69="","",BIODATA_SISWA!L69)</f>
        <v/>
      </c>
      <c r="E68" s="199"/>
      <c r="F68" s="199"/>
      <c r="G68" s="199"/>
      <c r="H68" s="199"/>
      <c r="I68" s="199"/>
      <c r="J68" s="199"/>
      <c r="K68" s="199"/>
      <c r="L68" s="199"/>
      <c r="M68" s="199"/>
      <c r="N68" s="199"/>
      <c r="O68" s="199"/>
      <c r="P68" s="199"/>
      <c r="Q68" s="199"/>
      <c r="R68" s="199"/>
      <c r="S68" s="199"/>
      <c r="T68" s="199"/>
      <c r="U68" s="199"/>
      <c r="V68" s="194" t="str">
        <f t="shared" si="0"/>
        <v/>
      </c>
      <c r="W68" s="195" t="str">
        <f t="shared" si="1"/>
        <v/>
      </c>
      <c r="X68" s="196" t="str">
        <f>IF(OR(C68="",E68=""),"",RANK(V68,$V$9:$V$408)+COUNTIF(V$9:V68,V68)-1)</f>
        <v/>
      </c>
      <c r="Y68" s="173"/>
    </row>
    <row r="69" spans="1:25" ht="20.100000000000001" customHeight="1">
      <c r="A69" s="173"/>
      <c r="B69" s="190" t="str">
        <f>BIODATA_SISWA!B70</f>
        <v/>
      </c>
      <c r="C69" s="191" t="str">
        <f>IF(BIODATA_SISWA!C70="","",BIODATA_SISWA!C70)</f>
        <v/>
      </c>
      <c r="D69" s="191" t="str">
        <f>IF(BIODATA_SISWA!L70="","",BIODATA_SISWA!L70)</f>
        <v/>
      </c>
      <c r="E69" s="199"/>
      <c r="F69" s="199"/>
      <c r="G69" s="199"/>
      <c r="H69" s="199"/>
      <c r="I69" s="199"/>
      <c r="J69" s="199"/>
      <c r="K69" s="199"/>
      <c r="L69" s="199"/>
      <c r="M69" s="199"/>
      <c r="N69" s="199"/>
      <c r="O69" s="199"/>
      <c r="P69" s="199"/>
      <c r="Q69" s="199"/>
      <c r="R69" s="199"/>
      <c r="S69" s="199"/>
      <c r="T69" s="199"/>
      <c r="U69" s="199"/>
      <c r="V69" s="194" t="str">
        <f t="shared" si="0"/>
        <v/>
      </c>
      <c r="W69" s="195" t="str">
        <f t="shared" si="1"/>
        <v/>
      </c>
      <c r="X69" s="196" t="str">
        <f>IF(OR(C69="",E69=""),"",RANK(V69,$V$9:$V$408)+COUNTIF(V$9:V69,V69)-1)</f>
        <v/>
      </c>
      <c r="Y69" s="173"/>
    </row>
    <row r="70" spans="1:25" ht="20.100000000000001" customHeight="1">
      <c r="A70" s="173"/>
      <c r="B70" s="190" t="str">
        <f>BIODATA_SISWA!B71</f>
        <v/>
      </c>
      <c r="C70" s="191" t="str">
        <f>IF(BIODATA_SISWA!C71="","",BIODATA_SISWA!C71)</f>
        <v/>
      </c>
      <c r="D70" s="191" t="str">
        <f>IF(BIODATA_SISWA!L71="","",BIODATA_SISWA!L71)</f>
        <v/>
      </c>
      <c r="E70" s="199"/>
      <c r="F70" s="199"/>
      <c r="G70" s="199"/>
      <c r="H70" s="199"/>
      <c r="I70" s="199"/>
      <c r="J70" s="199"/>
      <c r="K70" s="199"/>
      <c r="L70" s="199"/>
      <c r="M70" s="199"/>
      <c r="N70" s="199"/>
      <c r="O70" s="199"/>
      <c r="P70" s="199"/>
      <c r="Q70" s="199"/>
      <c r="R70" s="199"/>
      <c r="S70" s="199"/>
      <c r="T70" s="199"/>
      <c r="U70" s="199"/>
      <c r="V70" s="194" t="str">
        <f t="shared" si="0"/>
        <v/>
      </c>
      <c r="W70" s="195" t="str">
        <f t="shared" si="1"/>
        <v/>
      </c>
      <c r="X70" s="196" t="str">
        <f>IF(OR(C70="",E70=""),"",RANK(V70,$V$9:$V$408)+COUNTIF(V$9:V70,V70)-1)</f>
        <v/>
      </c>
      <c r="Y70" s="173"/>
    </row>
    <row r="71" spans="1:25" ht="20.100000000000001" customHeight="1">
      <c r="A71" s="173"/>
      <c r="B71" s="190" t="str">
        <f>BIODATA_SISWA!B72</f>
        <v/>
      </c>
      <c r="C71" s="191" t="str">
        <f>IF(BIODATA_SISWA!C72="","",BIODATA_SISWA!C72)</f>
        <v/>
      </c>
      <c r="D71" s="191" t="str">
        <f>IF(BIODATA_SISWA!L72="","",BIODATA_SISWA!L72)</f>
        <v/>
      </c>
      <c r="E71" s="199"/>
      <c r="F71" s="199"/>
      <c r="G71" s="199"/>
      <c r="H71" s="199"/>
      <c r="I71" s="199"/>
      <c r="J71" s="199"/>
      <c r="K71" s="199"/>
      <c r="L71" s="199"/>
      <c r="M71" s="199"/>
      <c r="N71" s="199"/>
      <c r="O71" s="199"/>
      <c r="P71" s="199"/>
      <c r="Q71" s="199"/>
      <c r="R71" s="199"/>
      <c r="S71" s="199"/>
      <c r="T71" s="199"/>
      <c r="U71" s="199"/>
      <c r="V71" s="194" t="str">
        <f t="shared" si="0"/>
        <v/>
      </c>
      <c r="W71" s="195" t="str">
        <f t="shared" si="1"/>
        <v/>
      </c>
      <c r="X71" s="196" t="str">
        <f>IF(OR(C71="",E71=""),"",RANK(V71,$V$9:$V$408)+COUNTIF(V$9:V71,V71)-1)</f>
        <v/>
      </c>
      <c r="Y71" s="173"/>
    </row>
    <row r="72" spans="1:25" ht="20.100000000000001" customHeight="1">
      <c r="A72" s="173"/>
      <c r="B72" s="190" t="str">
        <f>BIODATA_SISWA!B73</f>
        <v/>
      </c>
      <c r="C72" s="191" t="str">
        <f>IF(BIODATA_SISWA!C73="","",BIODATA_SISWA!C73)</f>
        <v/>
      </c>
      <c r="D72" s="191" t="str">
        <f>IF(BIODATA_SISWA!L73="","",BIODATA_SISWA!L73)</f>
        <v/>
      </c>
      <c r="E72" s="199"/>
      <c r="F72" s="199"/>
      <c r="G72" s="199"/>
      <c r="H72" s="199"/>
      <c r="I72" s="199"/>
      <c r="J72" s="199"/>
      <c r="K72" s="199"/>
      <c r="L72" s="199"/>
      <c r="M72" s="199"/>
      <c r="N72" s="199"/>
      <c r="O72" s="199"/>
      <c r="P72" s="199"/>
      <c r="Q72" s="199"/>
      <c r="R72" s="199"/>
      <c r="S72" s="199"/>
      <c r="T72" s="199"/>
      <c r="U72" s="199"/>
      <c r="V72" s="194" t="str">
        <f t="shared" si="0"/>
        <v/>
      </c>
      <c r="W72" s="195" t="str">
        <f t="shared" si="1"/>
        <v/>
      </c>
      <c r="X72" s="196" t="str">
        <f>IF(OR(C72="",E72=""),"",RANK(V72,$V$9:$V$408)+COUNTIF(V$9:V72,V72)-1)</f>
        <v/>
      </c>
      <c r="Y72" s="173"/>
    </row>
    <row r="73" spans="1:25" ht="20.100000000000001" customHeight="1">
      <c r="A73" s="173"/>
      <c r="B73" s="190" t="str">
        <f>BIODATA_SISWA!B74</f>
        <v/>
      </c>
      <c r="C73" s="191" t="str">
        <f>IF(BIODATA_SISWA!C74="","",BIODATA_SISWA!C74)</f>
        <v/>
      </c>
      <c r="D73" s="191" t="str">
        <f>IF(BIODATA_SISWA!L74="","",BIODATA_SISWA!L74)</f>
        <v/>
      </c>
      <c r="E73" s="199"/>
      <c r="F73" s="199"/>
      <c r="G73" s="199"/>
      <c r="H73" s="199"/>
      <c r="I73" s="199"/>
      <c r="J73" s="199"/>
      <c r="K73" s="199"/>
      <c r="L73" s="199"/>
      <c r="M73" s="199"/>
      <c r="N73" s="199"/>
      <c r="O73" s="199"/>
      <c r="P73" s="199"/>
      <c r="Q73" s="199"/>
      <c r="R73" s="199"/>
      <c r="S73" s="199"/>
      <c r="T73" s="199"/>
      <c r="U73" s="199"/>
      <c r="V73" s="194" t="str">
        <f t="shared" ref="V73:V136" si="2">IF(OR(C73="",E73=""),"",SUM(E73:U73))</f>
        <v/>
      </c>
      <c r="W73" s="195" t="str">
        <f t="shared" ref="W73:W136" si="3">IF(OR(C73="",E73=""),"",AVERAGE(E73:U73))</f>
        <v/>
      </c>
      <c r="X73" s="196" t="str">
        <f>IF(OR(C73="",E73=""),"",RANK(V73,$V$9:$V$408)+COUNTIF(V$9:V73,V73)-1)</f>
        <v/>
      </c>
      <c r="Y73" s="173"/>
    </row>
    <row r="74" spans="1:25" ht="20.100000000000001" customHeight="1">
      <c r="A74" s="173"/>
      <c r="B74" s="190" t="str">
        <f>BIODATA_SISWA!B75</f>
        <v/>
      </c>
      <c r="C74" s="191" t="str">
        <f>IF(BIODATA_SISWA!C75="","",BIODATA_SISWA!C75)</f>
        <v/>
      </c>
      <c r="D74" s="191" t="str">
        <f>IF(BIODATA_SISWA!L75="","",BIODATA_SISWA!L75)</f>
        <v/>
      </c>
      <c r="E74" s="199"/>
      <c r="F74" s="199"/>
      <c r="G74" s="199"/>
      <c r="H74" s="199"/>
      <c r="I74" s="199"/>
      <c r="J74" s="199"/>
      <c r="K74" s="199"/>
      <c r="L74" s="199"/>
      <c r="M74" s="199"/>
      <c r="N74" s="199"/>
      <c r="O74" s="199"/>
      <c r="P74" s="199"/>
      <c r="Q74" s="199"/>
      <c r="R74" s="199"/>
      <c r="S74" s="199"/>
      <c r="T74" s="199"/>
      <c r="U74" s="199"/>
      <c r="V74" s="194" t="str">
        <f t="shared" si="2"/>
        <v/>
      </c>
      <c r="W74" s="195" t="str">
        <f t="shared" si="3"/>
        <v/>
      </c>
      <c r="X74" s="196" t="str">
        <f>IF(OR(C74="",E74=""),"",RANK(V74,$V$9:$V$408)+COUNTIF(V$9:V74,V74)-1)</f>
        <v/>
      </c>
      <c r="Y74" s="173"/>
    </row>
    <row r="75" spans="1:25" ht="20.100000000000001" customHeight="1">
      <c r="A75" s="173"/>
      <c r="B75" s="190" t="str">
        <f>BIODATA_SISWA!B76</f>
        <v/>
      </c>
      <c r="C75" s="191" t="str">
        <f>IF(BIODATA_SISWA!C76="","",BIODATA_SISWA!C76)</f>
        <v/>
      </c>
      <c r="D75" s="191" t="str">
        <f>IF(BIODATA_SISWA!L76="","",BIODATA_SISWA!L76)</f>
        <v/>
      </c>
      <c r="E75" s="199"/>
      <c r="F75" s="199"/>
      <c r="G75" s="199"/>
      <c r="H75" s="199"/>
      <c r="I75" s="199"/>
      <c r="J75" s="199"/>
      <c r="K75" s="199"/>
      <c r="L75" s="199"/>
      <c r="M75" s="199"/>
      <c r="N75" s="199"/>
      <c r="O75" s="199"/>
      <c r="P75" s="199"/>
      <c r="Q75" s="199"/>
      <c r="R75" s="199"/>
      <c r="S75" s="199"/>
      <c r="T75" s="199"/>
      <c r="U75" s="199"/>
      <c r="V75" s="194" t="str">
        <f t="shared" si="2"/>
        <v/>
      </c>
      <c r="W75" s="195" t="str">
        <f t="shared" si="3"/>
        <v/>
      </c>
      <c r="X75" s="196" t="str">
        <f>IF(OR(C75="",E75=""),"",RANK(V75,$V$9:$V$408)+COUNTIF(V$9:V75,V75)-1)</f>
        <v/>
      </c>
      <c r="Y75" s="173"/>
    </row>
    <row r="76" spans="1:25" ht="20.100000000000001" customHeight="1">
      <c r="A76" s="173"/>
      <c r="B76" s="190" t="str">
        <f>BIODATA_SISWA!B77</f>
        <v/>
      </c>
      <c r="C76" s="191" t="str">
        <f>IF(BIODATA_SISWA!C77="","",BIODATA_SISWA!C77)</f>
        <v/>
      </c>
      <c r="D76" s="191" t="str">
        <f>IF(BIODATA_SISWA!L77="","",BIODATA_SISWA!L77)</f>
        <v/>
      </c>
      <c r="E76" s="199"/>
      <c r="F76" s="199"/>
      <c r="G76" s="199"/>
      <c r="H76" s="199"/>
      <c r="I76" s="199"/>
      <c r="J76" s="199"/>
      <c r="K76" s="199"/>
      <c r="L76" s="199"/>
      <c r="M76" s="199"/>
      <c r="N76" s="199"/>
      <c r="O76" s="199"/>
      <c r="P76" s="199"/>
      <c r="Q76" s="199"/>
      <c r="R76" s="199"/>
      <c r="S76" s="199"/>
      <c r="T76" s="199"/>
      <c r="U76" s="199"/>
      <c r="V76" s="194" t="str">
        <f t="shared" si="2"/>
        <v/>
      </c>
      <c r="W76" s="195" t="str">
        <f t="shared" si="3"/>
        <v/>
      </c>
      <c r="X76" s="196" t="str">
        <f>IF(OR(C76="",E76=""),"",RANK(V76,$V$9:$V$408)+COUNTIF(V$9:V76,V76)-1)</f>
        <v/>
      </c>
      <c r="Y76" s="173"/>
    </row>
    <row r="77" spans="1:25" ht="20.100000000000001" customHeight="1">
      <c r="A77" s="173"/>
      <c r="B77" s="190" t="str">
        <f>BIODATA_SISWA!B78</f>
        <v/>
      </c>
      <c r="C77" s="191" t="str">
        <f>IF(BIODATA_SISWA!C78="","",BIODATA_SISWA!C78)</f>
        <v/>
      </c>
      <c r="D77" s="191" t="str">
        <f>IF(BIODATA_SISWA!L78="","",BIODATA_SISWA!L78)</f>
        <v/>
      </c>
      <c r="E77" s="199"/>
      <c r="F77" s="199"/>
      <c r="G77" s="199"/>
      <c r="H77" s="199"/>
      <c r="I77" s="199"/>
      <c r="J77" s="199"/>
      <c r="K77" s="199"/>
      <c r="L77" s="199"/>
      <c r="M77" s="199"/>
      <c r="N77" s="199"/>
      <c r="O77" s="199"/>
      <c r="P77" s="199"/>
      <c r="Q77" s="199"/>
      <c r="R77" s="199"/>
      <c r="S77" s="199"/>
      <c r="T77" s="199"/>
      <c r="U77" s="199"/>
      <c r="V77" s="194" t="str">
        <f t="shared" si="2"/>
        <v/>
      </c>
      <c r="W77" s="195" t="str">
        <f t="shared" si="3"/>
        <v/>
      </c>
      <c r="X77" s="196" t="str">
        <f>IF(OR(C77="",E77=""),"",RANK(V77,$V$9:$V$408)+COUNTIF(V$9:V77,V77)-1)</f>
        <v/>
      </c>
      <c r="Y77" s="173"/>
    </row>
    <row r="78" spans="1:25" ht="20.100000000000001" customHeight="1">
      <c r="A78" s="173"/>
      <c r="B78" s="190" t="str">
        <f>BIODATA_SISWA!B79</f>
        <v/>
      </c>
      <c r="C78" s="191" t="str">
        <f>IF(BIODATA_SISWA!C79="","",BIODATA_SISWA!C79)</f>
        <v/>
      </c>
      <c r="D78" s="191" t="str">
        <f>IF(BIODATA_SISWA!L79="","",BIODATA_SISWA!L79)</f>
        <v/>
      </c>
      <c r="E78" s="199"/>
      <c r="F78" s="199"/>
      <c r="G78" s="199"/>
      <c r="H78" s="199"/>
      <c r="I78" s="199"/>
      <c r="J78" s="199"/>
      <c r="K78" s="199"/>
      <c r="L78" s="199"/>
      <c r="M78" s="199"/>
      <c r="N78" s="199"/>
      <c r="O78" s="199"/>
      <c r="P78" s="199"/>
      <c r="Q78" s="199"/>
      <c r="R78" s="199"/>
      <c r="S78" s="199"/>
      <c r="T78" s="199"/>
      <c r="U78" s="199"/>
      <c r="V78" s="194" t="str">
        <f t="shared" si="2"/>
        <v/>
      </c>
      <c r="W78" s="195" t="str">
        <f t="shared" si="3"/>
        <v/>
      </c>
      <c r="X78" s="196" t="str">
        <f>IF(OR(C78="",E78=""),"",RANK(V78,$V$9:$V$408)+COUNTIF(V$9:V78,V78)-1)</f>
        <v/>
      </c>
      <c r="Y78" s="173"/>
    </row>
    <row r="79" spans="1:25" ht="20.100000000000001" customHeight="1">
      <c r="A79" s="173"/>
      <c r="B79" s="190" t="str">
        <f>BIODATA_SISWA!B80</f>
        <v/>
      </c>
      <c r="C79" s="191" t="str">
        <f>IF(BIODATA_SISWA!C80="","",BIODATA_SISWA!C80)</f>
        <v/>
      </c>
      <c r="D79" s="191" t="str">
        <f>IF(BIODATA_SISWA!L80="","",BIODATA_SISWA!L80)</f>
        <v/>
      </c>
      <c r="E79" s="199"/>
      <c r="F79" s="199"/>
      <c r="G79" s="199"/>
      <c r="H79" s="199"/>
      <c r="I79" s="199"/>
      <c r="J79" s="199"/>
      <c r="K79" s="199"/>
      <c r="L79" s="199"/>
      <c r="M79" s="199"/>
      <c r="N79" s="199"/>
      <c r="O79" s="199"/>
      <c r="P79" s="199"/>
      <c r="Q79" s="199"/>
      <c r="R79" s="199"/>
      <c r="S79" s="199"/>
      <c r="T79" s="199"/>
      <c r="U79" s="199"/>
      <c r="V79" s="194" t="str">
        <f t="shared" si="2"/>
        <v/>
      </c>
      <c r="W79" s="195" t="str">
        <f t="shared" si="3"/>
        <v/>
      </c>
      <c r="X79" s="196" t="str">
        <f>IF(OR(C79="",E79=""),"",RANK(V79,$V$9:$V$408)+COUNTIF(V$9:V79,V79)-1)</f>
        <v/>
      </c>
      <c r="Y79" s="173"/>
    </row>
    <row r="80" spans="1:25" ht="20.100000000000001" customHeight="1">
      <c r="A80" s="173"/>
      <c r="B80" s="190" t="str">
        <f>BIODATA_SISWA!B81</f>
        <v/>
      </c>
      <c r="C80" s="191" t="str">
        <f>IF(BIODATA_SISWA!C81="","",BIODATA_SISWA!C81)</f>
        <v/>
      </c>
      <c r="D80" s="191" t="str">
        <f>IF(BIODATA_SISWA!L81="","",BIODATA_SISWA!L81)</f>
        <v/>
      </c>
      <c r="E80" s="199"/>
      <c r="F80" s="199"/>
      <c r="G80" s="199"/>
      <c r="H80" s="199"/>
      <c r="I80" s="199"/>
      <c r="J80" s="199"/>
      <c r="K80" s="199"/>
      <c r="L80" s="199"/>
      <c r="M80" s="199"/>
      <c r="N80" s="199"/>
      <c r="O80" s="199"/>
      <c r="P80" s="199"/>
      <c r="Q80" s="199"/>
      <c r="R80" s="199"/>
      <c r="S80" s="199"/>
      <c r="T80" s="199"/>
      <c r="U80" s="199"/>
      <c r="V80" s="194" t="str">
        <f t="shared" si="2"/>
        <v/>
      </c>
      <c r="W80" s="195" t="str">
        <f t="shared" si="3"/>
        <v/>
      </c>
      <c r="X80" s="196" t="str">
        <f>IF(OR(C80="",E80=""),"",RANK(V80,$V$9:$V$408)+COUNTIF(V$9:V80,V80)-1)</f>
        <v/>
      </c>
      <c r="Y80" s="173"/>
    </row>
    <row r="81" spans="1:25" ht="20.100000000000001" customHeight="1">
      <c r="A81" s="173"/>
      <c r="B81" s="190" t="str">
        <f>BIODATA_SISWA!B82</f>
        <v/>
      </c>
      <c r="C81" s="191" t="str">
        <f>IF(BIODATA_SISWA!C82="","",BIODATA_SISWA!C82)</f>
        <v/>
      </c>
      <c r="D81" s="191" t="str">
        <f>IF(BIODATA_SISWA!L82="","",BIODATA_SISWA!L82)</f>
        <v/>
      </c>
      <c r="E81" s="199"/>
      <c r="F81" s="199"/>
      <c r="G81" s="199"/>
      <c r="H81" s="199"/>
      <c r="I81" s="199"/>
      <c r="J81" s="199"/>
      <c r="K81" s="199"/>
      <c r="L81" s="199"/>
      <c r="M81" s="199"/>
      <c r="N81" s="199"/>
      <c r="O81" s="199"/>
      <c r="P81" s="199"/>
      <c r="Q81" s="199"/>
      <c r="R81" s="199"/>
      <c r="S81" s="199"/>
      <c r="T81" s="199"/>
      <c r="U81" s="199"/>
      <c r="V81" s="194" t="str">
        <f t="shared" si="2"/>
        <v/>
      </c>
      <c r="W81" s="195" t="str">
        <f t="shared" si="3"/>
        <v/>
      </c>
      <c r="X81" s="196" t="str">
        <f>IF(OR(C81="",E81=""),"",RANK(V81,$V$9:$V$408)+COUNTIF(V$9:V81,V81)-1)</f>
        <v/>
      </c>
      <c r="Y81" s="173"/>
    </row>
    <row r="82" spans="1:25" ht="20.100000000000001" customHeight="1">
      <c r="A82" s="173"/>
      <c r="B82" s="190" t="str">
        <f>BIODATA_SISWA!B83</f>
        <v/>
      </c>
      <c r="C82" s="191" t="str">
        <f>IF(BIODATA_SISWA!C83="","",BIODATA_SISWA!C83)</f>
        <v/>
      </c>
      <c r="D82" s="191" t="str">
        <f>IF(BIODATA_SISWA!L83="","",BIODATA_SISWA!L83)</f>
        <v/>
      </c>
      <c r="E82" s="199"/>
      <c r="F82" s="199"/>
      <c r="G82" s="199"/>
      <c r="H82" s="199"/>
      <c r="I82" s="199"/>
      <c r="J82" s="199"/>
      <c r="K82" s="199"/>
      <c r="L82" s="199"/>
      <c r="M82" s="199"/>
      <c r="N82" s="199"/>
      <c r="O82" s="199"/>
      <c r="P82" s="199"/>
      <c r="Q82" s="199"/>
      <c r="R82" s="199"/>
      <c r="S82" s="199"/>
      <c r="T82" s="199"/>
      <c r="U82" s="199"/>
      <c r="V82" s="194" t="str">
        <f t="shared" si="2"/>
        <v/>
      </c>
      <c r="W82" s="195" t="str">
        <f t="shared" si="3"/>
        <v/>
      </c>
      <c r="X82" s="196" t="str">
        <f>IF(OR(C82="",E82=""),"",RANK(V82,$V$9:$V$408)+COUNTIF(V$9:V82,V82)-1)</f>
        <v/>
      </c>
      <c r="Y82" s="173"/>
    </row>
    <row r="83" spans="1:25" ht="20.100000000000001" customHeight="1">
      <c r="A83" s="173"/>
      <c r="B83" s="190" t="str">
        <f>BIODATA_SISWA!B84</f>
        <v/>
      </c>
      <c r="C83" s="191" t="str">
        <f>IF(BIODATA_SISWA!C84="","",BIODATA_SISWA!C84)</f>
        <v/>
      </c>
      <c r="D83" s="191" t="str">
        <f>IF(BIODATA_SISWA!L84="","",BIODATA_SISWA!L84)</f>
        <v/>
      </c>
      <c r="E83" s="199"/>
      <c r="F83" s="199"/>
      <c r="G83" s="199"/>
      <c r="H83" s="199"/>
      <c r="I83" s="199"/>
      <c r="J83" s="199"/>
      <c r="K83" s="199"/>
      <c r="L83" s="199"/>
      <c r="M83" s="199"/>
      <c r="N83" s="199"/>
      <c r="O83" s="199"/>
      <c r="P83" s="199"/>
      <c r="Q83" s="199"/>
      <c r="R83" s="199"/>
      <c r="S83" s="199"/>
      <c r="T83" s="199"/>
      <c r="U83" s="199"/>
      <c r="V83" s="194" t="str">
        <f t="shared" si="2"/>
        <v/>
      </c>
      <c r="W83" s="195" t="str">
        <f t="shared" si="3"/>
        <v/>
      </c>
      <c r="X83" s="196" t="str">
        <f>IF(OR(C83="",E83=""),"",RANK(V83,$V$9:$V$408)+COUNTIF(V$9:V83,V83)-1)</f>
        <v/>
      </c>
      <c r="Y83" s="173"/>
    </row>
    <row r="84" spans="1:25" ht="20.100000000000001" customHeight="1">
      <c r="A84" s="173"/>
      <c r="B84" s="190" t="str">
        <f>BIODATA_SISWA!B85</f>
        <v/>
      </c>
      <c r="C84" s="191" t="str">
        <f>IF(BIODATA_SISWA!C85="","",BIODATA_SISWA!C85)</f>
        <v/>
      </c>
      <c r="D84" s="191" t="str">
        <f>IF(BIODATA_SISWA!L85="","",BIODATA_SISWA!L85)</f>
        <v/>
      </c>
      <c r="E84" s="199"/>
      <c r="F84" s="199"/>
      <c r="G84" s="199"/>
      <c r="H84" s="199"/>
      <c r="I84" s="199"/>
      <c r="J84" s="199"/>
      <c r="K84" s="199"/>
      <c r="L84" s="199"/>
      <c r="M84" s="199"/>
      <c r="N84" s="199"/>
      <c r="O84" s="199"/>
      <c r="P84" s="199"/>
      <c r="Q84" s="199"/>
      <c r="R84" s="199"/>
      <c r="S84" s="199"/>
      <c r="T84" s="199"/>
      <c r="U84" s="199"/>
      <c r="V84" s="194" t="str">
        <f t="shared" si="2"/>
        <v/>
      </c>
      <c r="W84" s="195" t="str">
        <f t="shared" si="3"/>
        <v/>
      </c>
      <c r="X84" s="196" t="str">
        <f>IF(OR(C84="",E84=""),"",RANK(V84,$V$9:$V$408)+COUNTIF(V$9:V84,V84)-1)</f>
        <v/>
      </c>
      <c r="Y84" s="173"/>
    </row>
    <row r="85" spans="1:25" ht="20.100000000000001" customHeight="1">
      <c r="A85" s="173"/>
      <c r="B85" s="190" t="str">
        <f>BIODATA_SISWA!B86</f>
        <v/>
      </c>
      <c r="C85" s="191" t="str">
        <f>IF(BIODATA_SISWA!C86="","",BIODATA_SISWA!C86)</f>
        <v/>
      </c>
      <c r="D85" s="191" t="str">
        <f>IF(BIODATA_SISWA!L86="","",BIODATA_SISWA!L86)</f>
        <v/>
      </c>
      <c r="E85" s="199"/>
      <c r="F85" s="199"/>
      <c r="G85" s="199"/>
      <c r="H85" s="199"/>
      <c r="I85" s="199"/>
      <c r="J85" s="199"/>
      <c r="K85" s="199"/>
      <c r="L85" s="199"/>
      <c r="M85" s="199"/>
      <c r="N85" s="199"/>
      <c r="O85" s="199"/>
      <c r="P85" s="199"/>
      <c r="Q85" s="199"/>
      <c r="R85" s="199"/>
      <c r="S85" s="199"/>
      <c r="T85" s="199"/>
      <c r="U85" s="199"/>
      <c r="V85" s="194" t="str">
        <f t="shared" si="2"/>
        <v/>
      </c>
      <c r="W85" s="195" t="str">
        <f t="shared" si="3"/>
        <v/>
      </c>
      <c r="X85" s="196" t="str">
        <f>IF(OR(C85="",E85=""),"",RANK(V85,$V$9:$V$408)+COUNTIF(V$9:V85,V85)-1)</f>
        <v/>
      </c>
      <c r="Y85" s="173"/>
    </row>
    <row r="86" spans="1:25" ht="20.100000000000001" customHeight="1">
      <c r="A86" s="173"/>
      <c r="B86" s="190" t="str">
        <f>BIODATA_SISWA!B87</f>
        <v/>
      </c>
      <c r="C86" s="191" t="str">
        <f>IF(BIODATA_SISWA!C87="","",BIODATA_SISWA!C87)</f>
        <v/>
      </c>
      <c r="D86" s="191" t="str">
        <f>IF(BIODATA_SISWA!L87="","",BIODATA_SISWA!L87)</f>
        <v/>
      </c>
      <c r="E86" s="199"/>
      <c r="F86" s="199"/>
      <c r="G86" s="199"/>
      <c r="H86" s="199"/>
      <c r="I86" s="199"/>
      <c r="J86" s="199"/>
      <c r="K86" s="199"/>
      <c r="L86" s="199"/>
      <c r="M86" s="199"/>
      <c r="N86" s="199"/>
      <c r="O86" s="199"/>
      <c r="P86" s="199"/>
      <c r="Q86" s="199"/>
      <c r="R86" s="199"/>
      <c r="S86" s="199"/>
      <c r="T86" s="199"/>
      <c r="U86" s="199"/>
      <c r="V86" s="194" t="str">
        <f t="shared" si="2"/>
        <v/>
      </c>
      <c r="W86" s="195" t="str">
        <f t="shared" si="3"/>
        <v/>
      </c>
      <c r="X86" s="196" t="str">
        <f>IF(OR(C86="",E86=""),"",RANK(V86,$V$9:$V$408)+COUNTIF(V$9:V86,V86)-1)</f>
        <v/>
      </c>
      <c r="Y86" s="173"/>
    </row>
    <row r="87" spans="1:25" ht="20.100000000000001" customHeight="1">
      <c r="A87" s="173"/>
      <c r="B87" s="190" t="str">
        <f>BIODATA_SISWA!B88</f>
        <v/>
      </c>
      <c r="C87" s="191" t="str">
        <f>IF(BIODATA_SISWA!C88="","",BIODATA_SISWA!C88)</f>
        <v/>
      </c>
      <c r="D87" s="191" t="str">
        <f>IF(BIODATA_SISWA!L88="","",BIODATA_SISWA!L88)</f>
        <v/>
      </c>
      <c r="E87" s="199"/>
      <c r="F87" s="199"/>
      <c r="G87" s="199"/>
      <c r="H87" s="199"/>
      <c r="I87" s="199"/>
      <c r="J87" s="199"/>
      <c r="K87" s="199"/>
      <c r="L87" s="199"/>
      <c r="M87" s="199"/>
      <c r="N87" s="199"/>
      <c r="O87" s="199"/>
      <c r="P87" s="199"/>
      <c r="Q87" s="199"/>
      <c r="R87" s="199"/>
      <c r="S87" s="199"/>
      <c r="T87" s="199"/>
      <c r="U87" s="199"/>
      <c r="V87" s="194" t="str">
        <f t="shared" si="2"/>
        <v/>
      </c>
      <c r="W87" s="195" t="str">
        <f t="shared" si="3"/>
        <v/>
      </c>
      <c r="X87" s="196" t="str">
        <f>IF(OR(C87="",E87=""),"",RANK(V87,$V$9:$V$408)+COUNTIF(V$9:V87,V87)-1)</f>
        <v/>
      </c>
      <c r="Y87" s="173"/>
    </row>
    <row r="88" spans="1:25" ht="20.100000000000001" customHeight="1">
      <c r="A88" s="173"/>
      <c r="B88" s="190" t="str">
        <f>BIODATA_SISWA!B89</f>
        <v/>
      </c>
      <c r="C88" s="191" t="str">
        <f>IF(BIODATA_SISWA!C89="","",BIODATA_SISWA!C89)</f>
        <v/>
      </c>
      <c r="D88" s="191" t="str">
        <f>IF(BIODATA_SISWA!L89="","",BIODATA_SISWA!L89)</f>
        <v/>
      </c>
      <c r="E88" s="199"/>
      <c r="F88" s="199"/>
      <c r="G88" s="199"/>
      <c r="H88" s="199"/>
      <c r="I88" s="199"/>
      <c r="J88" s="199"/>
      <c r="K88" s="199"/>
      <c r="L88" s="199"/>
      <c r="M88" s="199"/>
      <c r="N88" s="199"/>
      <c r="O88" s="199"/>
      <c r="P88" s="199"/>
      <c r="Q88" s="199"/>
      <c r="R88" s="199"/>
      <c r="S88" s="199"/>
      <c r="T88" s="199"/>
      <c r="U88" s="199"/>
      <c r="V88" s="194" t="str">
        <f t="shared" si="2"/>
        <v/>
      </c>
      <c r="W88" s="195" t="str">
        <f t="shared" si="3"/>
        <v/>
      </c>
      <c r="X88" s="196" t="str">
        <f>IF(OR(C88="",E88=""),"",RANK(V88,$V$9:$V$408)+COUNTIF(V$9:V88,V88)-1)</f>
        <v/>
      </c>
      <c r="Y88" s="173"/>
    </row>
    <row r="89" spans="1:25" ht="20.100000000000001" customHeight="1">
      <c r="A89" s="173"/>
      <c r="B89" s="190" t="str">
        <f>BIODATA_SISWA!B90</f>
        <v/>
      </c>
      <c r="C89" s="191" t="str">
        <f>IF(BIODATA_SISWA!C90="","",BIODATA_SISWA!C90)</f>
        <v/>
      </c>
      <c r="D89" s="191" t="str">
        <f>IF(BIODATA_SISWA!L90="","",BIODATA_SISWA!L90)</f>
        <v/>
      </c>
      <c r="E89" s="199"/>
      <c r="F89" s="199"/>
      <c r="G89" s="199"/>
      <c r="H89" s="199"/>
      <c r="I89" s="199"/>
      <c r="J89" s="199"/>
      <c r="K89" s="199"/>
      <c r="L89" s="199"/>
      <c r="M89" s="199"/>
      <c r="N89" s="199"/>
      <c r="O89" s="199"/>
      <c r="P89" s="199"/>
      <c r="Q89" s="199"/>
      <c r="R89" s="199"/>
      <c r="S89" s="199"/>
      <c r="T89" s="199"/>
      <c r="U89" s="199"/>
      <c r="V89" s="194" t="str">
        <f t="shared" si="2"/>
        <v/>
      </c>
      <c r="W89" s="195" t="str">
        <f t="shared" si="3"/>
        <v/>
      </c>
      <c r="X89" s="196" t="str">
        <f>IF(OR(C89="",E89=""),"",RANK(V89,$V$9:$V$408)+COUNTIF(V$9:V89,V89)-1)</f>
        <v/>
      </c>
      <c r="Y89" s="173"/>
    </row>
    <row r="90" spans="1:25" ht="20.100000000000001" customHeight="1">
      <c r="A90" s="173"/>
      <c r="B90" s="190" t="str">
        <f>BIODATA_SISWA!B91</f>
        <v/>
      </c>
      <c r="C90" s="191" t="str">
        <f>IF(BIODATA_SISWA!C91="","",BIODATA_SISWA!C91)</f>
        <v/>
      </c>
      <c r="D90" s="191" t="str">
        <f>IF(BIODATA_SISWA!L91="","",BIODATA_SISWA!L91)</f>
        <v/>
      </c>
      <c r="E90" s="199"/>
      <c r="F90" s="199"/>
      <c r="G90" s="199"/>
      <c r="H90" s="199"/>
      <c r="I90" s="199"/>
      <c r="J90" s="199"/>
      <c r="K90" s="199"/>
      <c r="L90" s="199"/>
      <c r="M90" s="199"/>
      <c r="N90" s="199"/>
      <c r="O90" s="199"/>
      <c r="P90" s="199"/>
      <c r="Q90" s="199"/>
      <c r="R90" s="199"/>
      <c r="S90" s="199"/>
      <c r="T90" s="199"/>
      <c r="U90" s="199"/>
      <c r="V90" s="194" t="str">
        <f t="shared" si="2"/>
        <v/>
      </c>
      <c r="W90" s="195" t="str">
        <f t="shared" si="3"/>
        <v/>
      </c>
      <c r="X90" s="196" t="str">
        <f>IF(OR(C90="",E90=""),"",RANK(V90,$V$9:$V$408)+COUNTIF(V$9:V90,V90)-1)</f>
        <v/>
      </c>
      <c r="Y90" s="173"/>
    </row>
    <row r="91" spans="1:25" ht="20.100000000000001" customHeight="1">
      <c r="A91" s="173"/>
      <c r="B91" s="190" t="str">
        <f>BIODATA_SISWA!B92</f>
        <v/>
      </c>
      <c r="C91" s="191" t="str">
        <f>IF(BIODATA_SISWA!C92="","",BIODATA_SISWA!C92)</f>
        <v/>
      </c>
      <c r="D91" s="191" t="str">
        <f>IF(BIODATA_SISWA!L92="","",BIODATA_SISWA!L92)</f>
        <v/>
      </c>
      <c r="E91" s="199"/>
      <c r="F91" s="199"/>
      <c r="G91" s="199"/>
      <c r="H91" s="199"/>
      <c r="I91" s="199"/>
      <c r="J91" s="199"/>
      <c r="K91" s="199"/>
      <c r="L91" s="199"/>
      <c r="M91" s="199"/>
      <c r="N91" s="199"/>
      <c r="O91" s="199"/>
      <c r="P91" s="199"/>
      <c r="Q91" s="199"/>
      <c r="R91" s="199"/>
      <c r="S91" s="199"/>
      <c r="T91" s="199"/>
      <c r="U91" s="199"/>
      <c r="V91" s="194" t="str">
        <f t="shared" si="2"/>
        <v/>
      </c>
      <c r="W91" s="195" t="str">
        <f t="shared" si="3"/>
        <v/>
      </c>
      <c r="X91" s="196" t="str">
        <f>IF(OR(C91="",E91=""),"",RANK(V91,$V$9:$V$408)+COUNTIF(V$9:V91,V91)-1)</f>
        <v/>
      </c>
      <c r="Y91" s="173"/>
    </row>
    <row r="92" spans="1:25" ht="20.100000000000001" customHeight="1">
      <c r="A92" s="173"/>
      <c r="B92" s="190" t="str">
        <f>BIODATA_SISWA!B93</f>
        <v/>
      </c>
      <c r="C92" s="191" t="str">
        <f>IF(BIODATA_SISWA!C93="","",BIODATA_SISWA!C93)</f>
        <v/>
      </c>
      <c r="D92" s="191" t="str">
        <f>IF(BIODATA_SISWA!L93="","",BIODATA_SISWA!L93)</f>
        <v/>
      </c>
      <c r="E92" s="199"/>
      <c r="F92" s="199"/>
      <c r="G92" s="199"/>
      <c r="H92" s="199"/>
      <c r="I92" s="199"/>
      <c r="J92" s="199"/>
      <c r="K92" s="199"/>
      <c r="L92" s="199"/>
      <c r="M92" s="199"/>
      <c r="N92" s="199"/>
      <c r="O92" s="199"/>
      <c r="P92" s="199"/>
      <c r="Q92" s="199"/>
      <c r="R92" s="199"/>
      <c r="S92" s="199"/>
      <c r="T92" s="199"/>
      <c r="U92" s="199"/>
      <c r="V92" s="194" t="str">
        <f t="shared" si="2"/>
        <v/>
      </c>
      <c r="W92" s="195" t="str">
        <f t="shared" si="3"/>
        <v/>
      </c>
      <c r="X92" s="196" t="str">
        <f>IF(OR(C92="",E92=""),"",RANK(V92,$V$9:$V$408)+COUNTIF(V$9:V92,V92)-1)</f>
        <v/>
      </c>
      <c r="Y92" s="173"/>
    </row>
    <row r="93" spans="1:25" ht="20.100000000000001" customHeight="1">
      <c r="A93" s="173"/>
      <c r="B93" s="190" t="str">
        <f>BIODATA_SISWA!B94</f>
        <v/>
      </c>
      <c r="C93" s="191" t="str">
        <f>IF(BIODATA_SISWA!C94="","",BIODATA_SISWA!C94)</f>
        <v/>
      </c>
      <c r="D93" s="191" t="str">
        <f>IF(BIODATA_SISWA!L94="","",BIODATA_SISWA!L94)</f>
        <v/>
      </c>
      <c r="E93" s="199"/>
      <c r="F93" s="199"/>
      <c r="G93" s="199"/>
      <c r="H93" s="199"/>
      <c r="I93" s="199"/>
      <c r="J93" s="199"/>
      <c r="K93" s="199"/>
      <c r="L93" s="199"/>
      <c r="M93" s="199"/>
      <c r="N93" s="199"/>
      <c r="O93" s="199"/>
      <c r="P93" s="199"/>
      <c r="Q93" s="199"/>
      <c r="R93" s="199"/>
      <c r="S93" s="199"/>
      <c r="T93" s="199"/>
      <c r="U93" s="199"/>
      <c r="V93" s="194" t="str">
        <f t="shared" si="2"/>
        <v/>
      </c>
      <c r="W93" s="195" t="str">
        <f t="shared" si="3"/>
        <v/>
      </c>
      <c r="X93" s="196" t="str">
        <f>IF(OR(C93="",E93=""),"",RANK(V93,$V$9:$V$408)+COUNTIF(V$9:V93,V93)-1)</f>
        <v/>
      </c>
      <c r="Y93" s="173"/>
    </row>
    <row r="94" spans="1:25" ht="20.100000000000001" customHeight="1">
      <c r="A94" s="173"/>
      <c r="B94" s="190" t="str">
        <f>BIODATA_SISWA!B95</f>
        <v/>
      </c>
      <c r="C94" s="191" t="str">
        <f>IF(BIODATA_SISWA!C95="","",BIODATA_SISWA!C95)</f>
        <v/>
      </c>
      <c r="D94" s="191" t="str">
        <f>IF(BIODATA_SISWA!L95="","",BIODATA_SISWA!L95)</f>
        <v/>
      </c>
      <c r="E94" s="199"/>
      <c r="F94" s="199"/>
      <c r="G94" s="199"/>
      <c r="H94" s="199"/>
      <c r="I94" s="199"/>
      <c r="J94" s="199"/>
      <c r="K94" s="199"/>
      <c r="L94" s="199"/>
      <c r="M94" s="199"/>
      <c r="N94" s="199"/>
      <c r="O94" s="199"/>
      <c r="P94" s="199"/>
      <c r="Q94" s="199"/>
      <c r="R94" s="199"/>
      <c r="S94" s="199"/>
      <c r="T94" s="199"/>
      <c r="U94" s="199"/>
      <c r="V94" s="194" t="str">
        <f t="shared" si="2"/>
        <v/>
      </c>
      <c r="W94" s="195" t="str">
        <f t="shared" si="3"/>
        <v/>
      </c>
      <c r="X94" s="196" t="str">
        <f>IF(OR(C94="",E94=""),"",RANK(V94,$V$9:$V$408)+COUNTIF(V$9:V94,V94)-1)</f>
        <v/>
      </c>
      <c r="Y94" s="173"/>
    </row>
    <row r="95" spans="1:25" ht="20.100000000000001" customHeight="1">
      <c r="A95" s="173"/>
      <c r="B95" s="190" t="str">
        <f>BIODATA_SISWA!B96</f>
        <v/>
      </c>
      <c r="C95" s="191" t="str">
        <f>IF(BIODATA_SISWA!C96="","",BIODATA_SISWA!C96)</f>
        <v/>
      </c>
      <c r="D95" s="191" t="str">
        <f>IF(BIODATA_SISWA!L96="","",BIODATA_SISWA!L96)</f>
        <v/>
      </c>
      <c r="E95" s="199"/>
      <c r="F95" s="199"/>
      <c r="G95" s="199"/>
      <c r="H95" s="199"/>
      <c r="I95" s="199"/>
      <c r="J95" s="199"/>
      <c r="K95" s="199"/>
      <c r="L95" s="199"/>
      <c r="M95" s="199"/>
      <c r="N95" s="199"/>
      <c r="O95" s="199"/>
      <c r="P95" s="199"/>
      <c r="Q95" s="199"/>
      <c r="R95" s="199"/>
      <c r="S95" s="199"/>
      <c r="T95" s="199"/>
      <c r="U95" s="199"/>
      <c r="V95" s="194" t="str">
        <f t="shared" si="2"/>
        <v/>
      </c>
      <c r="W95" s="195" t="str">
        <f t="shared" si="3"/>
        <v/>
      </c>
      <c r="X95" s="196" t="str">
        <f>IF(OR(C95="",E95=""),"",RANK(V95,$V$9:$V$408)+COUNTIF(V$9:V95,V95)-1)</f>
        <v/>
      </c>
      <c r="Y95" s="173"/>
    </row>
    <row r="96" spans="1:25" ht="20.100000000000001" customHeight="1">
      <c r="A96" s="173"/>
      <c r="B96" s="190" t="str">
        <f>BIODATA_SISWA!B97</f>
        <v/>
      </c>
      <c r="C96" s="191" t="str">
        <f>IF(BIODATA_SISWA!C97="","",BIODATA_SISWA!C97)</f>
        <v/>
      </c>
      <c r="D96" s="191" t="str">
        <f>IF(BIODATA_SISWA!L97="","",BIODATA_SISWA!L97)</f>
        <v/>
      </c>
      <c r="E96" s="199"/>
      <c r="F96" s="199"/>
      <c r="G96" s="199"/>
      <c r="H96" s="199"/>
      <c r="I96" s="199"/>
      <c r="J96" s="199"/>
      <c r="K96" s="199"/>
      <c r="L96" s="199"/>
      <c r="M96" s="199"/>
      <c r="N96" s="199"/>
      <c r="O96" s="199"/>
      <c r="P96" s="199"/>
      <c r="Q96" s="199"/>
      <c r="R96" s="199"/>
      <c r="S96" s="199"/>
      <c r="T96" s="199"/>
      <c r="U96" s="199"/>
      <c r="V96" s="194" t="str">
        <f t="shared" si="2"/>
        <v/>
      </c>
      <c r="W96" s="195" t="str">
        <f t="shared" si="3"/>
        <v/>
      </c>
      <c r="X96" s="196" t="str">
        <f>IF(OR(C96="",E96=""),"",RANK(V96,$V$9:$V$408)+COUNTIF(V$9:V96,V96)-1)</f>
        <v/>
      </c>
      <c r="Y96" s="173"/>
    </row>
    <row r="97" spans="1:25" ht="20.100000000000001" customHeight="1">
      <c r="A97" s="173"/>
      <c r="B97" s="190" t="str">
        <f>BIODATA_SISWA!B98</f>
        <v/>
      </c>
      <c r="C97" s="191" t="str">
        <f>IF(BIODATA_SISWA!C98="","",BIODATA_SISWA!C98)</f>
        <v/>
      </c>
      <c r="D97" s="191" t="str">
        <f>IF(BIODATA_SISWA!L98="","",BIODATA_SISWA!L98)</f>
        <v/>
      </c>
      <c r="E97" s="199"/>
      <c r="F97" s="199"/>
      <c r="G97" s="199"/>
      <c r="H97" s="199"/>
      <c r="I97" s="199"/>
      <c r="J97" s="199"/>
      <c r="K97" s="199"/>
      <c r="L97" s="199"/>
      <c r="M97" s="199"/>
      <c r="N97" s="199"/>
      <c r="O97" s="199"/>
      <c r="P97" s="199"/>
      <c r="Q97" s="199"/>
      <c r="R97" s="199"/>
      <c r="S97" s="199"/>
      <c r="T97" s="199"/>
      <c r="U97" s="199"/>
      <c r="V97" s="194" t="str">
        <f t="shared" si="2"/>
        <v/>
      </c>
      <c r="W97" s="195" t="str">
        <f t="shared" si="3"/>
        <v/>
      </c>
      <c r="X97" s="196" t="str">
        <f>IF(OR(C97="",E97=""),"",RANK(V97,$V$9:$V$408)+COUNTIF(V$9:V97,V97)-1)</f>
        <v/>
      </c>
      <c r="Y97" s="173"/>
    </row>
    <row r="98" spans="1:25" ht="20.100000000000001" customHeight="1">
      <c r="A98" s="173"/>
      <c r="B98" s="190" t="str">
        <f>BIODATA_SISWA!B99</f>
        <v/>
      </c>
      <c r="C98" s="191" t="str">
        <f>IF(BIODATA_SISWA!C99="","",BIODATA_SISWA!C99)</f>
        <v/>
      </c>
      <c r="D98" s="191" t="str">
        <f>IF(BIODATA_SISWA!L99="","",BIODATA_SISWA!L99)</f>
        <v/>
      </c>
      <c r="E98" s="199"/>
      <c r="F98" s="199"/>
      <c r="G98" s="199"/>
      <c r="H98" s="199"/>
      <c r="I98" s="199"/>
      <c r="J98" s="199"/>
      <c r="K98" s="199"/>
      <c r="L98" s="199"/>
      <c r="M98" s="199"/>
      <c r="N98" s="199"/>
      <c r="O98" s="199"/>
      <c r="P98" s="199"/>
      <c r="Q98" s="199"/>
      <c r="R98" s="199"/>
      <c r="S98" s="199"/>
      <c r="T98" s="199"/>
      <c r="U98" s="199"/>
      <c r="V98" s="194" t="str">
        <f t="shared" si="2"/>
        <v/>
      </c>
      <c r="W98" s="195" t="str">
        <f t="shared" si="3"/>
        <v/>
      </c>
      <c r="X98" s="196" t="str">
        <f>IF(OR(C98="",E98=""),"",RANK(V98,$V$9:$V$408)+COUNTIF(V$9:V98,V98)-1)</f>
        <v/>
      </c>
      <c r="Y98" s="173"/>
    </row>
    <row r="99" spans="1:25" ht="20.100000000000001" customHeight="1">
      <c r="A99" s="173"/>
      <c r="B99" s="190" t="str">
        <f>BIODATA_SISWA!B100</f>
        <v/>
      </c>
      <c r="C99" s="191" t="str">
        <f>IF(BIODATA_SISWA!C100="","",BIODATA_SISWA!C100)</f>
        <v/>
      </c>
      <c r="D99" s="191" t="str">
        <f>IF(BIODATA_SISWA!L100="","",BIODATA_SISWA!L100)</f>
        <v/>
      </c>
      <c r="E99" s="199"/>
      <c r="F99" s="199"/>
      <c r="G99" s="199"/>
      <c r="H99" s="199"/>
      <c r="I99" s="199"/>
      <c r="J99" s="199"/>
      <c r="K99" s="199"/>
      <c r="L99" s="199"/>
      <c r="M99" s="199"/>
      <c r="N99" s="199"/>
      <c r="O99" s="199"/>
      <c r="P99" s="199"/>
      <c r="Q99" s="199"/>
      <c r="R99" s="199"/>
      <c r="S99" s="199"/>
      <c r="T99" s="199"/>
      <c r="U99" s="199"/>
      <c r="V99" s="194" t="str">
        <f t="shared" si="2"/>
        <v/>
      </c>
      <c r="W99" s="195" t="str">
        <f t="shared" si="3"/>
        <v/>
      </c>
      <c r="X99" s="196" t="str">
        <f>IF(OR(C99="",E99=""),"",RANK(V99,$V$9:$V$408)+COUNTIF(V$9:V99,V99)-1)</f>
        <v/>
      </c>
      <c r="Y99" s="173"/>
    </row>
    <row r="100" spans="1:25" ht="20.100000000000001" customHeight="1">
      <c r="A100" s="173"/>
      <c r="B100" s="190" t="str">
        <f>BIODATA_SISWA!B101</f>
        <v/>
      </c>
      <c r="C100" s="191" t="str">
        <f>IF(BIODATA_SISWA!C101="","",BIODATA_SISWA!C101)</f>
        <v/>
      </c>
      <c r="D100" s="191" t="str">
        <f>IF(BIODATA_SISWA!L101="","",BIODATA_SISWA!L101)</f>
        <v/>
      </c>
      <c r="E100" s="199"/>
      <c r="F100" s="199"/>
      <c r="G100" s="199"/>
      <c r="H100" s="199"/>
      <c r="I100" s="199"/>
      <c r="J100" s="199"/>
      <c r="K100" s="199"/>
      <c r="L100" s="199"/>
      <c r="M100" s="199"/>
      <c r="N100" s="199"/>
      <c r="O100" s="199"/>
      <c r="P100" s="199"/>
      <c r="Q100" s="199"/>
      <c r="R100" s="199"/>
      <c r="S100" s="199"/>
      <c r="T100" s="199"/>
      <c r="U100" s="199"/>
      <c r="V100" s="194" t="str">
        <f t="shared" si="2"/>
        <v/>
      </c>
      <c r="W100" s="195" t="str">
        <f t="shared" si="3"/>
        <v/>
      </c>
      <c r="X100" s="196" t="str">
        <f>IF(OR(C100="",E100=""),"",RANK(V100,$V$9:$V$408)+COUNTIF(V$9:V100,V100)-1)</f>
        <v/>
      </c>
      <c r="Y100" s="173"/>
    </row>
    <row r="101" spans="1:25" ht="20.100000000000001" customHeight="1">
      <c r="A101" s="173"/>
      <c r="B101" s="190" t="str">
        <f>BIODATA_SISWA!B102</f>
        <v/>
      </c>
      <c r="C101" s="191" t="str">
        <f>IF(BIODATA_SISWA!C102="","",BIODATA_SISWA!C102)</f>
        <v/>
      </c>
      <c r="D101" s="191" t="str">
        <f>IF(BIODATA_SISWA!L102="","",BIODATA_SISWA!L102)</f>
        <v/>
      </c>
      <c r="E101" s="199"/>
      <c r="F101" s="199"/>
      <c r="G101" s="199"/>
      <c r="H101" s="199"/>
      <c r="I101" s="199"/>
      <c r="J101" s="199"/>
      <c r="K101" s="199"/>
      <c r="L101" s="199"/>
      <c r="M101" s="199"/>
      <c r="N101" s="199"/>
      <c r="O101" s="199"/>
      <c r="P101" s="199"/>
      <c r="Q101" s="199"/>
      <c r="R101" s="199"/>
      <c r="S101" s="199"/>
      <c r="T101" s="199"/>
      <c r="U101" s="199"/>
      <c r="V101" s="194" t="str">
        <f t="shared" si="2"/>
        <v/>
      </c>
      <c r="W101" s="195" t="str">
        <f t="shared" si="3"/>
        <v/>
      </c>
      <c r="X101" s="196" t="str">
        <f>IF(OR(C101="",E101=""),"",RANK(V101,$V$9:$V$408)+COUNTIF(V$9:V101,V101)-1)</f>
        <v/>
      </c>
      <c r="Y101" s="173"/>
    </row>
    <row r="102" spans="1:25" ht="20.100000000000001" customHeight="1">
      <c r="A102" s="173"/>
      <c r="B102" s="190" t="str">
        <f>BIODATA_SISWA!B103</f>
        <v/>
      </c>
      <c r="C102" s="191" t="str">
        <f>IF(BIODATA_SISWA!C103="","",BIODATA_SISWA!C103)</f>
        <v/>
      </c>
      <c r="D102" s="191" t="str">
        <f>IF(BIODATA_SISWA!L103="","",BIODATA_SISWA!L103)</f>
        <v/>
      </c>
      <c r="E102" s="199"/>
      <c r="F102" s="199"/>
      <c r="G102" s="199"/>
      <c r="H102" s="199"/>
      <c r="I102" s="199"/>
      <c r="J102" s="199"/>
      <c r="K102" s="199"/>
      <c r="L102" s="199"/>
      <c r="M102" s="199"/>
      <c r="N102" s="199"/>
      <c r="O102" s="199"/>
      <c r="P102" s="199"/>
      <c r="Q102" s="199"/>
      <c r="R102" s="199"/>
      <c r="S102" s="199"/>
      <c r="T102" s="199"/>
      <c r="U102" s="199"/>
      <c r="V102" s="194" t="str">
        <f t="shared" si="2"/>
        <v/>
      </c>
      <c r="W102" s="195" t="str">
        <f t="shared" si="3"/>
        <v/>
      </c>
      <c r="X102" s="196" t="str">
        <f>IF(OR(C102="",E102=""),"",RANK(V102,$V$9:$V$408)+COUNTIF(V$9:V102,V102)-1)</f>
        <v/>
      </c>
      <c r="Y102" s="173"/>
    </row>
    <row r="103" spans="1:25" ht="20.100000000000001" customHeight="1">
      <c r="A103" s="173"/>
      <c r="B103" s="190" t="str">
        <f>BIODATA_SISWA!B104</f>
        <v/>
      </c>
      <c r="C103" s="191" t="str">
        <f>IF(BIODATA_SISWA!C104="","",BIODATA_SISWA!C104)</f>
        <v/>
      </c>
      <c r="D103" s="191" t="str">
        <f>IF(BIODATA_SISWA!L104="","",BIODATA_SISWA!L104)</f>
        <v/>
      </c>
      <c r="E103" s="199"/>
      <c r="F103" s="199"/>
      <c r="G103" s="199"/>
      <c r="H103" s="199"/>
      <c r="I103" s="199"/>
      <c r="J103" s="199"/>
      <c r="K103" s="199"/>
      <c r="L103" s="199"/>
      <c r="M103" s="199"/>
      <c r="N103" s="199"/>
      <c r="O103" s="199"/>
      <c r="P103" s="199"/>
      <c r="Q103" s="199"/>
      <c r="R103" s="199"/>
      <c r="S103" s="199"/>
      <c r="T103" s="199"/>
      <c r="U103" s="199"/>
      <c r="V103" s="194" t="str">
        <f t="shared" si="2"/>
        <v/>
      </c>
      <c r="W103" s="195" t="str">
        <f t="shared" si="3"/>
        <v/>
      </c>
      <c r="X103" s="196" t="str">
        <f>IF(OR(C103="",E103=""),"",RANK(V103,$V$9:$V$408)+COUNTIF(V$9:V103,V103)-1)</f>
        <v/>
      </c>
      <c r="Y103" s="173"/>
    </row>
    <row r="104" spans="1:25" ht="20.100000000000001" customHeight="1">
      <c r="A104" s="173"/>
      <c r="B104" s="190" t="str">
        <f>BIODATA_SISWA!B105</f>
        <v/>
      </c>
      <c r="C104" s="191" t="str">
        <f>IF(BIODATA_SISWA!C105="","",BIODATA_SISWA!C105)</f>
        <v/>
      </c>
      <c r="D104" s="191" t="str">
        <f>IF(BIODATA_SISWA!L105="","",BIODATA_SISWA!L105)</f>
        <v/>
      </c>
      <c r="E104" s="199"/>
      <c r="F104" s="199"/>
      <c r="G104" s="199"/>
      <c r="H104" s="199"/>
      <c r="I104" s="199"/>
      <c r="J104" s="199"/>
      <c r="K104" s="199"/>
      <c r="L104" s="199"/>
      <c r="M104" s="199"/>
      <c r="N104" s="199"/>
      <c r="O104" s="199"/>
      <c r="P104" s="199"/>
      <c r="Q104" s="199"/>
      <c r="R104" s="199"/>
      <c r="S104" s="199"/>
      <c r="T104" s="199"/>
      <c r="U104" s="199"/>
      <c r="V104" s="194" t="str">
        <f t="shared" si="2"/>
        <v/>
      </c>
      <c r="W104" s="195" t="str">
        <f t="shared" si="3"/>
        <v/>
      </c>
      <c r="X104" s="196" t="str">
        <f>IF(OR(C104="",E104=""),"",RANK(V104,$V$9:$V$408)+COUNTIF(V$9:V104,V104)-1)</f>
        <v/>
      </c>
      <c r="Y104" s="173"/>
    </row>
    <row r="105" spans="1:25" ht="20.100000000000001" customHeight="1">
      <c r="A105" s="173"/>
      <c r="B105" s="190" t="str">
        <f>BIODATA_SISWA!B106</f>
        <v/>
      </c>
      <c r="C105" s="191" t="str">
        <f>IF(BIODATA_SISWA!C106="","",BIODATA_SISWA!C106)</f>
        <v/>
      </c>
      <c r="D105" s="191" t="str">
        <f>IF(BIODATA_SISWA!L106="","",BIODATA_SISWA!L106)</f>
        <v/>
      </c>
      <c r="E105" s="199"/>
      <c r="F105" s="199"/>
      <c r="G105" s="199"/>
      <c r="H105" s="199"/>
      <c r="I105" s="199"/>
      <c r="J105" s="199"/>
      <c r="K105" s="199"/>
      <c r="L105" s="199"/>
      <c r="M105" s="199"/>
      <c r="N105" s="199"/>
      <c r="O105" s="199"/>
      <c r="P105" s="199"/>
      <c r="Q105" s="199"/>
      <c r="R105" s="199"/>
      <c r="S105" s="199"/>
      <c r="T105" s="199"/>
      <c r="U105" s="199"/>
      <c r="V105" s="194" t="str">
        <f t="shared" si="2"/>
        <v/>
      </c>
      <c r="W105" s="195" t="str">
        <f t="shared" si="3"/>
        <v/>
      </c>
      <c r="X105" s="196" t="str">
        <f>IF(OR(C105="",E105=""),"",RANK(V105,$V$9:$V$408)+COUNTIF(V$9:V105,V105)-1)</f>
        <v/>
      </c>
      <c r="Y105" s="173"/>
    </row>
    <row r="106" spans="1:25" ht="20.100000000000001" customHeight="1">
      <c r="A106" s="173"/>
      <c r="B106" s="190" t="str">
        <f>BIODATA_SISWA!B107</f>
        <v/>
      </c>
      <c r="C106" s="191" t="str">
        <f>IF(BIODATA_SISWA!C107="","",BIODATA_SISWA!C107)</f>
        <v/>
      </c>
      <c r="D106" s="191" t="str">
        <f>IF(BIODATA_SISWA!L107="","",BIODATA_SISWA!L107)</f>
        <v/>
      </c>
      <c r="E106" s="199"/>
      <c r="F106" s="199"/>
      <c r="G106" s="199"/>
      <c r="H106" s="199"/>
      <c r="I106" s="199"/>
      <c r="J106" s="199"/>
      <c r="K106" s="199"/>
      <c r="L106" s="199"/>
      <c r="M106" s="199"/>
      <c r="N106" s="199"/>
      <c r="O106" s="199"/>
      <c r="P106" s="199"/>
      <c r="Q106" s="199"/>
      <c r="R106" s="199"/>
      <c r="S106" s="199"/>
      <c r="T106" s="199"/>
      <c r="U106" s="199"/>
      <c r="V106" s="194" t="str">
        <f t="shared" si="2"/>
        <v/>
      </c>
      <c r="W106" s="195" t="str">
        <f t="shared" si="3"/>
        <v/>
      </c>
      <c r="X106" s="196" t="str">
        <f>IF(OR(C106="",E106=""),"",RANK(V106,$V$9:$V$408)+COUNTIF(V$9:V106,V106)-1)</f>
        <v/>
      </c>
      <c r="Y106" s="173"/>
    </row>
    <row r="107" spans="1:25" ht="20.100000000000001" customHeight="1">
      <c r="A107" s="173"/>
      <c r="B107" s="190" t="str">
        <f>BIODATA_SISWA!B108</f>
        <v/>
      </c>
      <c r="C107" s="191" t="str">
        <f>IF(BIODATA_SISWA!C108="","",BIODATA_SISWA!C108)</f>
        <v/>
      </c>
      <c r="D107" s="191" t="str">
        <f>IF(BIODATA_SISWA!L108="","",BIODATA_SISWA!L108)</f>
        <v/>
      </c>
      <c r="E107" s="199"/>
      <c r="F107" s="199"/>
      <c r="G107" s="199"/>
      <c r="H107" s="199"/>
      <c r="I107" s="199"/>
      <c r="J107" s="199"/>
      <c r="K107" s="199"/>
      <c r="L107" s="199"/>
      <c r="M107" s="199"/>
      <c r="N107" s="199"/>
      <c r="O107" s="199"/>
      <c r="P107" s="199"/>
      <c r="Q107" s="199"/>
      <c r="R107" s="199"/>
      <c r="S107" s="199"/>
      <c r="T107" s="199"/>
      <c r="U107" s="199"/>
      <c r="V107" s="194" t="str">
        <f t="shared" si="2"/>
        <v/>
      </c>
      <c r="W107" s="195" t="str">
        <f t="shared" si="3"/>
        <v/>
      </c>
      <c r="X107" s="196" t="str">
        <f>IF(OR(C107="",E107=""),"",RANK(V107,$V$9:$V$408)+COUNTIF(V$9:V107,V107)-1)</f>
        <v/>
      </c>
      <c r="Y107" s="173"/>
    </row>
    <row r="108" spans="1:25" ht="20.100000000000001" customHeight="1">
      <c r="A108" s="173"/>
      <c r="B108" s="190" t="str">
        <f>BIODATA_SISWA!B109</f>
        <v/>
      </c>
      <c r="C108" s="191" t="str">
        <f>IF(BIODATA_SISWA!C109="","",BIODATA_SISWA!C109)</f>
        <v/>
      </c>
      <c r="D108" s="191" t="str">
        <f>IF(BIODATA_SISWA!L109="","",BIODATA_SISWA!L109)</f>
        <v/>
      </c>
      <c r="E108" s="199"/>
      <c r="F108" s="199"/>
      <c r="G108" s="199"/>
      <c r="H108" s="199"/>
      <c r="I108" s="199"/>
      <c r="J108" s="199"/>
      <c r="K108" s="199"/>
      <c r="L108" s="199"/>
      <c r="M108" s="199"/>
      <c r="N108" s="199"/>
      <c r="O108" s="199"/>
      <c r="P108" s="199"/>
      <c r="Q108" s="199"/>
      <c r="R108" s="199"/>
      <c r="S108" s="199"/>
      <c r="T108" s="199"/>
      <c r="U108" s="199"/>
      <c r="V108" s="194" t="str">
        <f t="shared" si="2"/>
        <v/>
      </c>
      <c r="W108" s="195" t="str">
        <f t="shared" si="3"/>
        <v/>
      </c>
      <c r="X108" s="196" t="str">
        <f>IF(OR(C108="",E108=""),"",RANK(V108,$V$9:$V$408)+COUNTIF(V$9:V108,V108)-1)</f>
        <v/>
      </c>
      <c r="Y108" s="173"/>
    </row>
    <row r="109" spans="1:25" ht="20.100000000000001" customHeight="1">
      <c r="A109" s="173"/>
      <c r="B109" s="190" t="str">
        <f>BIODATA_SISWA!B110</f>
        <v/>
      </c>
      <c r="C109" s="191" t="str">
        <f>IF(BIODATA_SISWA!C110="","",BIODATA_SISWA!C110)</f>
        <v/>
      </c>
      <c r="D109" s="191" t="str">
        <f>IF(BIODATA_SISWA!L110="","",BIODATA_SISWA!L110)</f>
        <v/>
      </c>
      <c r="E109" s="199"/>
      <c r="F109" s="199"/>
      <c r="G109" s="199"/>
      <c r="H109" s="199"/>
      <c r="I109" s="199"/>
      <c r="J109" s="199"/>
      <c r="K109" s="199"/>
      <c r="L109" s="199"/>
      <c r="M109" s="199"/>
      <c r="N109" s="199"/>
      <c r="O109" s="199"/>
      <c r="P109" s="199"/>
      <c r="Q109" s="199"/>
      <c r="R109" s="199"/>
      <c r="S109" s="199"/>
      <c r="T109" s="199"/>
      <c r="U109" s="199"/>
      <c r="V109" s="194" t="str">
        <f t="shared" si="2"/>
        <v/>
      </c>
      <c r="W109" s="195" t="str">
        <f t="shared" si="3"/>
        <v/>
      </c>
      <c r="X109" s="196" t="str">
        <f>IF(OR(C109="",E109=""),"",RANK(V109,$V$9:$V$408)+COUNTIF(V$9:V109,V109)-1)</f>
        <v/>
      </c>
      <c r="Y109" s="173"/>
    </row>
    <row r="110" spans="1:25" ht="20.100000000000001" customHeight="1">
      <c r="A110" s="173"/>
      <c r="B110" s="190" t="str">
        <f>BIODATA_SISWA!B111</f>
        <v/>
      </c>
      <c r="C110" s="191" t="str">
        <f>IF(BIODATA_SISWA!C111="","",BIODATA_SISWA!C111)</f>
        <v/>
      </c>
      <c r="D110" s="191" t="str">
        <f>IF(BIODATA_SISWA!L111="","",BIODATA_SISWA!L111)</f>
        <v/>
      </c>
      <c r="E110" s="199"/>
      <c r="F110" s="199"/>
      <c r="G110" s="199"/>
      <c r="H110" s="199"/>
      <c r="I110" s="199"/>
      <c r="J110" s="199"/>
      <c r="K110" s="199"/>
      <c r="L110" s="199"/>
      <c r="M110" s="199"/>
      <c r="N110" s="199"/>
      <c r="O110" s="199"/>
      <c r="P110" s="199"/>
      <c r="Q110" s="199"/>
      <c r="R110" s="199"/>
      <c r="S110" s="199"/>
      <c r="T110" s="199"/>
      <c r="U110" s="199"/>
      <c r="V110" s="194" t="str">
        <f t="shared" si="2"/>
        <v/>
      </c>
      <c r="W110" s="195" t="str">
        <f t="shared" si="3"/>
        <v/>
      </c>
      <c r="X110" s="196" t="str">
        <f>IF(OR(C110="",E110=""),"",RANK(V110,$V$9:$V$408)+COUNTIF(V$9:V110,V110)-1)</f>
        <v/>
      </c>
      <c r="Y110" s="173"/>
    </row>
    <row r="111" spans="1:25" ht="20.100000000000001" customHeight="1">
      <c r="A111" s="173"/>
      <c r="B111" s="190" t="str">
        <f>BIODATA_SISWA!B112</f>
        <v/>
      </c>
      <c r="C111" s="191" t="str">
        <f>IF(BIODATA_SISWA!C112="","",BIODATA_SISWA!C112)</f>
        <v/>
      </c>
      <c r="D111" s="191" t="str">
        <f>IF(BIODATA_SISWA!L112="","",BIODATA_SISWA!L112)</f>
        <v/>
      </c>
      <c r="E111" s="199"/>
      <c r="F111" s="199"/>
      <c r="G111" s="199"/>
      <c r="H111" s="199"/>
      <c r="I111" s="199"/>
      <c r="J111" s="199"/>
      <c r="K111" s="199"/>
      <c r="L111" s="199"/>
      <c r="M111" s="199"/>
      <c r="N111" s="199"/>
      <c r="O111" s="199"/>
      <c r="P111" s="199"/>
      <c r="Q111" s="199"/>
      <c r="R111" s="199"/>
      <c r="S111" s="199"/>
      <c r="T111" s="199"/>
      <c r="U111" s="199"/>
      <c r="V111" s="194" t="str">
        <f t="shared" si="2"/>
        <v/>
      </c>
      <c r="W111" s="195" t="str">
        <f t="shared" si="3"/>
        <v/>
      </c>
      <c r="X111" s="196" t="str">
        <f>IF(OR(C111="",E111=""),"",RANK(V111,$V$9:$V$408)+COUNTIF(V$9:V111,V111)-1)</f>
        <v/>
      </c>
      <c r="Y111" s="173"/>
    </row>
    <row r="112" spans="1:25" ht="20.100000000000001" customHeight="1">
      <c r="A112" s="173"/>
      <c r="B112" s="190" t="str">
        <f>BIODATA_SISWA!B113</f>
        <v/>
      </c>
      <c r="C112" s="191" t="str">
        <f>IF(BIODATA_SISWA!C113="","",BIODATA_SISWA!C113)</f>
        <v/>
      </c>
      <c r="D112" s="191" t="str">
        <f>IF(BIODATA_SISWA!L113="","",BIODATA_SISWA!L113)</f>
        <v/>
      </c>
      <c r="E112" s="199"/>
      <c r="F112" s="199"/>
      <c r="G112" s="199"/>
      <c r="H112" s="199"/>
      <c r="I112" s="199"/>
      <c r="J112" s="199"/>
      <c r="K112" s="199"/>
      <c r="L112" s="199"/>
      <c r="M112" s="199"/>
      <c r="N112" s="199"/>
      <c r="O112" s="199"/>
      <c r="P112" s="199"/>
      <c r="Q112" s="199"/>
      <c r="R112" s="199"/>
      <c r="S112" s="199"/>
      <c r="T112" s="199"/>
      <c r="U112" s="199"/>
      <c r="V112" s="194" t="str">
        <f t="shared" si="2"/>
        <v/>
      </c>
      <c r="W112" s="195" t="str">
        <f t="shared" si="3"/>
        <v/>
      </c>
      <c r="X112" s="196" t="str">
        <f>IF(OR(C112="",E112=""),"",RANK(V112,$V$9:$V$408)+COUNTIF(V$9:V112,V112)-1)</f>
        <v/>
      </c>
      <c r="Y112" s="173"/>
    </row>
    <row r="113" spans="1:25" ht="20.100000000000001" customHeight="1">
      <c r="A113" s="173"/>
      <c r="B113" s="190" t="str">
        <f>BIODATA_SISWA!B114</f>
        <v/>
      </c>
      <c r="C113" s="191" t="str">
        <f>IF(BIODATA_SISWA!C114="","",BIODATA_SISWA!C114)</f>
        <v/>
      </c>
      <c r="D113" s="191" t="str">
        <f>IF(BIODATA_SISWA!L114="","",BIODATA_SISWA!L114)</f>
        <v/>
      </c>
      <c r="E113" s="199"/>
      <c r="F113" s="199"/>
      <c r="G113" s="199"/>
      <c r="H113" s="199"/>
      <c r="I113" s="199"/>
      <c r="J113" s="199"/>
      <c r="K113" s="199"/>
      <c r="L113" s="199"/>
      <c r="M113" s="199"/>
      <c r="N113" s="199"/>
      <c r="O113" s="199"/>
      <c r="P113" s="199"/>
      <c r="Q113" s="199"/>
      <c r="R113" s="199"/>
      <c r="S113" s="199"/>
      <c r="T113" s="199"/>
      <c r="U113" s="199"/>
      <c r="V113" s="194" t="str">
        <f t="shared" si="2"/>
        <v/>
      </c>
      <c r="W113" s="195" t="str">
        <f t="shared" si="3"/>
        <v/>
      </c>
      <c r="X113" s="196" t="str">
        <f>IF(OR(C113="",E113=""),"",RANK(V113,$V$9:$V$408)+COUNTIF(V$9:V113,V113)-1)</f>
        <v/>
      </c>
      <c r="Y113" s="173"/>
    </row>
    <row r="114" spans="1:25" ht="20.100000000000001" customHeight="1">
      <c r="A114" s="173"/>
      <c r="B114" s="190" t="str">
        <f>BIODATA_SISWA!B115</f>
        <v/>
      </c>
      <c r="C114" s="191" t="str">
        <f>IF(BIODATA_SISWA!C115="","",BIODATA_SISWA!C115)</f>
        <v/>
      </c>
      <c r="D114" s="191" t="str">
        <f>IF(BIODATA_SISWA!L115="","",BIODATA_SISWA!L115)</f>
        <v/>
      </c>
      <c r="E114" s="199"/>
      <c r="F114" s="199"/>
      <c r="G114" s="199"/>
      <c r="H114" s="199"/>
      <c r="I114" s="199"/>
      <c r="J114" s="199"/>
      <c r="K114" s="199"/>
      <c r="L114" s="199"/>
      <c r="M114" s="199"/>
      <c r="N114" s="199"/>
      <c r="O114" s="199"/>
      <c r="P114" s="199"/>
      <c r="Q114" s="199"/>
      <c r="R114" s="199"/>
      <c r="S114" s="199"/>
      <c r="T114" s="199"/>
      <c r="U114" s="199"/>
      <c r="V114" s="194" t="str">
        <f t="shared" si="2"/>
        <v/>
      </c>
      <c r="W114" s="195" t="str">
        <f t="shared" si="3"/>
        <v/>
      </c>
      <c r="X114" s="196" t="str">
        <f>IF(OR(C114="",E114=""),"",RANK(V114,$V$9:$V$408)+COUNTIF(V$9:V114,V114)-1)</f>
        <v/>
      </c>
      <c r="Y114" s="173"/>
    </row>
    <row r="115" spans="1:25" ht="20.100000000000001" customHeight="1">
      <c r="A115" s="173"/>
      <c r="B115" s="190" t="str">
        <f>BIODATA_SISWA!B116</f>
        <v/>
      </c>
      <c r="C115" s="191" t="str">
        <f>IF(BIODATA_SISWA!C116="","",BIODATA_SISWA!C116)</f>
        <v/>
      </c>
      <c r="D115" s="191" t="str">
        <f>IF(BIODATA_SISWA!L116="","",BIODATA_SISWA!L116)</f>
        <v/>
      </c>
      <c r="E115" s="199"/>
      <c r="F115" s="199"/>
      <c r="G115" s="199"/>
      <c r="H115" s="199"/>
      <c r="I115" s="199"/>
      <c r="J115" s="199"/>
      <c r="K115" s="199"/>
      <c r="L115" s="199"/>
      <c r="M115" s="199"/>
      <c r="N115" s="199"/>
      <c r="O115" s="199"/>
      <c r="P115" s="199"/>
      <c r="Q115" s="199"/>
      <c r="R115" s="199"/>
      <c r="S115" s="199"/>
      <c r="T115" s="199"/>
      <c r="U115" s="199"/>
      <c r="V115" s="194" t="str">
        <f t="shared" si="2"/>
        <v/>
      </c>
      <c r="W115" s="195" t="str">
        <f t="shared" si="3"/>
        <v/>
      </c>
      <c r="X115" s="196" t="str">
        <f>IF(OR(C115="",E115=""),"",RANK(V115,$V$9:$V$408)+COUNTIF(V$9:V115,V115)-1)</f>
        <v/>
      </c>
      <c r="Y115" s="173"/>
    </row>
    <row r="116" spans="1:25" ht="20.100000000000001" customHeight="1">
      <c r="A116" s="173"/>
      <c r="B116" s="190" t="str">
        <f>BIODATA_SISWA!B117</f>
        <v/>
      </c>
      <c r="C116" s="191" t="str">
        <f>IF(BIODATA_SISWA!C117="","",BIODATA_SISWA!C117)</f>
        <v/>
      </c>
      <c r="D116" s="191" t="str">
        <f>IF(BIODATA_SISWA!L117="","",BIODATA_SISWA!L117)</f>
        <v/>
      </c>
      <c r="E116" s="199"/>
      <c r="F116" s="199"/>
      <c r="G116" s="199"/>
      <c r="H116" s="199"/>
      <c r="I116" s="199"/>
      <c r="J116" s="199"/>
      <c r="K116" s="199"/>
      <c r="L116" s="199"/>
      <c r="M116" s="199"/>
      <c r="N116" s="199"/>
      <c r="O116" s="199"/>
      <c r="P116" s="199"/>
      <c r="Q116" s="199"/>
      <c r="R116" s="199"/>
      <c r="S116" s="199"/>
      <c r="T116" s="199"/>
      <c r="U116" s="199"/>
      <c r="V116" s="194" t="str">
        <f t="shared" si="2"/>
        <v/>
      </c>
      <c r="W116" s="195" t="str">
        <f t="shared" si="3"/>
        <v/>
      </c>
      <c r="X116" s="196" t="str">
        <f>IF(OR(C116="",E116=""),"",RANK(V116,$V$9:$V$408)+COUNTIF(V$9:V116,V116)-1)</f>
        <v/>
      </c>
      <c r="Y116" s="173"/>
    </row>
    <row r="117" spans="1:25" ht="20.100000000000001" customHeight="1">
      <c r="A117" s="173"/>
      <c r="B117" s="190" t="str">
        <f>BIODATA_SISWA!B118</f>
        <v/>
      </c>
      <c r="C117" s="191" t="str">
        <f>IF(BIODATA_SISWA!C118="","",BIODATA_SISWA!C118)</f>
        <v/>
      </c>
      <c r="D117" s="191" t="str">
        <f>IF(BIODATA_SISWA!L118="","",BIODATA_SISWA!L118)</f>
        <v/>
      </c>
      <c r="E117" s="199"/>
      <c r="F117" s="199"/>
      <c r="G117" s="199"/>
      <c r="H117" s="199"/>
      <c r="I117" s="199"/>
      <c r="J117" s="199"/>
      <c r="K117" s="199"/>
      <c r="L117" s="199"/>
      <c r="M117" s="199"/>
      <c r="N117" s="199"/>
      <c r="O117" s="199"/>
      <c r="P117" s="199"/>
      <c r="Q117" s="199"/>
      <c r="R117" s="199"/>
      <c r="S117" s="199"/>
      <c r="T117" s="199"/>
      <c r="U117" s="199"/>
      <c r="V117" s="194" t="str">
        <f t="shared" si="2"/>
        <v/>
      </c>
      <c r="W117" s="195" t="str">
        <f t="shared" si="3"/>
        <v/>
      </c>
      <c r="X117" s="196" t="str">
        <f>IF(OR(C117="",E117=""),"",RANK(V117,$V$9:$V$408)+COUNTIF(V$9:V117,V117)-1)</f>
        <v/>
      </c>
      <c r="Y117" s="173"/>
    </row>
    <row r="118" spans="1:25" ht="20.100000000000001" customHeight="1">
      <c r="A118" s="173"/>
      <c r="B118" s="190" t="str">
        <f>BIODATA_SISWA!B119</f>
        <v/>
      </c>
      <c r="C118" s="191" t="str">
        <f>IF(BIODATA_SISWA!C119="","",BIODATA_SISWA!C119)</f>
        <v/>
      </c>
      <c r="D118" s="191" t="str">
        <f>IF(BIODATA_SISWA!L119="","",BIODATA_SISWA!L119)</f>
        <v/>
      </c>
      <c r="E118" s="199"/>
      <c r="F118" s="199"/>
      <c r="G118" s="199"/>
      <c r="H118" s="199"/>
      <c r="I118" s="199"/>
      <c r="J118" s="199"/>
      <c r="K118" s="199"/>
      <c r="L118" s="199"/>
      <c r="M118" s="199"/>
      <c r="N118" s="199"/>
      <c r="O118" s="199"/>
      <c r="P118" s="199"/>
      <c r="Q118" s="199"/>
      <c r="R118" s="199"/>
      <c r="S118" s="199"/>
      <c r="T118" s="199"/>
      <c r="U118" s="199"/>
      <c r="V118" s="194" t="str">
        <f t="shared" si="2"/>
        <v/>
      </c>
      <c r="W118" s="195" t="str">
        <f t="shared" si="3"/>
        <v/>
      </c>
      <c r="X118" s="196" t="str">
        <f>IF(OR(C118="",E118=""),"",RANK(V118,$V$9:$V$408)+COUNTIF(V$9:V118,V118)-1)</f>
        <v/>
      </c>
      <c r="Y118" s="173"/>
    </row>
    <row r="119" spans="1:25" ht="20.100000000000001" customHeight="1">
      <c r="A119" s="173"/>
      <c r="B119" s="190" t="str">
        <f>BIODATA_SISWA!B120</f>
        <v/>
      </c>
      <c r="C119" s="191" t="str">
        <f>IF(BIODATA_SISWA!C120="","",BIODATA_SISWA!C120)</f>
        <v/>
      </c>
      <c r="D119" s="191" t="str">
        <f>IF(BIODATA_SISWA!L120="","",BIODATA_SISWA!L120)</f>
        <v/>
      </c>
      <c r="E119" s="199"/>
      <c r="F119" s="199"/>
      <c r="G119" s="199"/>
      <c r="H119" s="199"/>
      <c r="I119" s="199"/>
      <c r="J119" s="199"/>
      <c r="K119" s="199"/>
      <c r="L119" s="199"/>
      <c r="M119" s="199"/>
      <c r="N119" s="199"/>
      <c r="O119" s="199"/>
      <c r="P119" s="199"/>
      <c r="Q119" s="199"/>
      <c r="R119" s="199"/>
      <c r="S119" s="199"/>
      <c r="T119" s="199"/>
      <c r="U119" s="199"/>
      <c r="V119" s="194" t="str">
        <f t="shared" si="2"/>
        <v/>
      </c>
      <c r="W119" s="195" t="str">
        <f t="shared" si="3"/>
        <v/>
      </c>
      <c r="X119" s="196" t="str">
        <f>IF(OR(C119="",E119=""),"",RANK(V119,$V$9:$V$408)+COUNTIF(V$9:V119,V119)-1)</f>
        <v/>
      </c>
      <c r="Y119" s="173"/>
    </row>
    <row r="120" spans="1:25" ht="20.100000000000001" customHeight="1">
      <c r="A120" s="173"/>
      <c r="B120" s="190" t="str">
        <f>BIODATA_SISWA!B121</f>
        <v/>
      </c>
      <c r="C120" s="191" t="str">
        <f>IF(BIODATA_SISWA!C121="","",BIODATA_SISWA!C121)</f>
        <v/>
      </c>
      <c r="D120" s="191" t="str">
        <f>IF(BIODATA_SISWA!L121="","",BIODATA_SISWA!L121)</f>
        <v/>
      </c>
      <c r="E120" s="199"/>
      <c r="F120" s="199"/>
      <c r="G120" s="199"/>
      <c r="H120" s="199"/>
      <c r="I120" s="199"/>
      <c r="J120" s="199"/>
      <c r="K120" s="199"/>
      <c r="L120" s="199"/>
      <c r="M120" s="199"/>
      <c r="N120" s="199"/>
      <c r="O120" s="199"/>
      <c r="P120" s="199"/>
      <c r="Q120" s="199"/>
      <c r="R120" s="199"/>
      <c r="S120" s="199"/>
      <c r="T120" s="199"/>
      <c r="U120" s="199"/>
      <c r="V120" s="194" t="str">
        <f t="shared" si="2"/>
        <v/>
      </c>
      <c r="W120" s="195" t="str">
        <f t="shared" si="3"/>
        <v/>
      </c>
      <c r="X120" s="196" t="str">
        <f>IF(OR(C120="",E120=""),"",RANK(V120,$V$9:$V$408)+COUNTIF(V$9:V120,V120)-1)</f>
        <v/>
      </c>
      <c r="Y120" s="173"/>
    </row>
    <row r="121" spans="1:25" ht="20.100000000000001" customHeight="1">
      <c r="A121" s="173"/>
      <c r="B121" s="190" t="str">
        <f>BIODATA_SISWA!B122</f>
        <v/>
      </c>
      <c r="C121" s="191" t="str">
        <f>IF(BIODATA_SISWA!C122="","",BIODATA_SISWA!C122)</f>
        <v/>
      </c>
      <c r="D121" s="191" t="str">
        <f>IF(BIODATA_SISWA!L122="","",BIODATA_SISWA!L122)</f>
        <v/>
      </c>
      <c r="E121" s="199"/>
      <c r="F121" s="199"/>
      <c r="G121" s="199"/>
      <c r="H121" s="199"/>
      <c r="I121" s="199"/>
      <c r="J121" s="199"/>
      <c r="K121" s="199"/>
      <c r="L121" s="199"/>
      <c r="M121" s="199"/>
      <c r="N121" s="199"/>
      <c r="O121" s="199"/>
      <c r="P121" s="199"/>
      <c r="Q121" s="199"/>
      <c r="R121" s="199"/>
      <c r="S121" s="199"/>
      <c r="T121" s="199"/>
      <c r="U121" s="199"/>
      <c r="V121" s="194" t="str">
        <f t="shared" si="2"/>
        <v/>
      </c>
      <c r="W121" s="195" t="str">
        <f t="shared" si="3"/>
        <v/>
      </c>
      <c r="X121" s="196" t="str">
        <f>IF(OR(C121="",E121=""),"",RANK(V121,$V$9:$V$408)+COUNTIF(V$9:V121,V121)-1)</f>
        <v/>
      </c>
      <c r="Y121" s="173"/>
    </row>
    <row r="122" spans="1:25" ht="20.100000000000001" customHeight="1">
      <c r="A122" s="173"/>
      <c r="B122" s="190" t="str">
        <f>BIODATA_SISWA!B123</f>
        <v/>
      </c>
      <c r="C122" s="191" t="str">
        <f>IF(BIODATA_SISWA!C123="","",BIODATA_SISWA!C123)</f>
        <v/>
      </c>
      <c r="D122" s="191" t="str">
        <f>IF(BIODATA_SISWA!L123="","",BIODATA_SISWA!L123)</f>
        <v/>
      </c>
      <c r="E122" s="199"/>
      <c r="F122" s="199"/>
      <c r="G122" s="199"/>
      <c r="H122" s="199"/>
      <c r="I122" s="199"/>
      <c r="J122" s="199"/>
      <c r="K122" s="199"/>
      <c r="L122" s="199"/>
      <c r="M122" s="199"/>
      <c r="N122" s="199"/>
      <c r="O122" s="199"/>
      <c r="P122" s="199"/>
      <c r="Q122" s="199"/>
      <c r="R122" s="199"/>
      <c r="S122" s="199"/>
      <c r="T122" s="199"/>
      <c r="U122" s="199"/>
      <c r="V122" s="194" t="str">
        <f t="shared" si="2"/>
        <v/>
      </c>
      <c r="W122" s="195" t="str">
        <f t="shared" si="3"/>
        <v/>
      </c>
      <c r="X122" s="196" t="str">
        <f>IF(OR(C122="",E122=""),"",RANK(V122,$V$9:$V$408)+COUNTIF(V$9:V122,V122)-1)</f>
        <v/>
      </c>
      <c r="Y122" s="173"/>
    </row>
    <row r="123" spans="1:25" ht="20.100000000000001" customHeight="1">
      <c r="A123" s="173"/>
      <c r="B123" s="190" t="str">
        <f>BIODATA_SISWA!B124</f>
        <v/>
      </c>
      <c r="C123" s="191" t="str">
        <f>IF(BIODATA_SISWA!C124="","",BIODATA_SISWA!C124)</f>
        <v/>
      </c>
      <c r="D123" s="191" t="str">
        <f>IF(BIODATA_SISWA!L124="","",BIODATA_SISWA!L124)</f>
        <v/>
      </c>
      <c r="E123" s="199"/>
      <c r="F123" s="199"/>
      <c r="G123" s="199"/>
      <c r="H123" s="199"/>
      <c r="I123" s="199"/>
      <c r="J123" s="199"/>
      <c r="K123" s="199"/>
      <c r="L123" s="199"/>
      <c r="M123" s="199"/>
      <c r="N123" s="199"/>
      <c r="O123" s="199"/>
      <c r="P123" s="199"/>
      <c r="Q123" s="199"/>
      <c r="R123" s="199"/>
      <c r="S123" s="199"/>
      <c r="T123" s="199"/>
      <c r="U123" s="199"/>
      <c r="V123" s="194" t="str">
        <f t="shared" si="2"/>
        <v/>
      </c>
      <c r="W123" s="195" t="str">
        <f t="shared" si="3"/>
        <v/>
      </c>
      <c r="X123" s="196" t="str">
        <f>IF(OR(C123="",E123=""),"",RANK(V123,$V$9:$V$408)+COUNTIF(V$9:V123,V123)-1)</f>
        <v/>
      </c>
      <c r="Y123" s="173"/>
    </row>
    <row r="124" spans="1:25" ht="20.100000000000001" customHeight="1">
      <c r="A124" s="173"/>
      <c r="B124" s="190" t="str">
        <f>BIODATA_SISWA!B125</f>
        <v/>
      </c>
      <c r="C124" s="191" t="str">
        <f>IF(BIODATA_SISWA!C125="","",BIODATA_SISWA!C125)</f>
        <v/>
      </c>
      <c r="D124" s="191" t="str">
        <f>IF(BIODATA_SISWA!L125="","",BIODATA_SISWA!L125)</f>
        <v/>
      </c>
      <c r="E124" s="199"/>
      <c r="F124" s="199"/>
      <c r="G124" s="199"/>
      <c r="H124" s="199"/>
      <c r="I124" s="199"/>
      <c r="J124" s="199"/>
      <c r="K124" s="199"/>
      <c r="L124" s="199"/>
      <c r="M124" s="199"/>
      <c r="N124" s="199"/>
      <c r="O124" s="199"/>
      <c r="P124" s="199"/>
      <c r="Q124" s="199"/>
      <c r="R124" s="199"/>
      <c r="S124" s="199"/>
      <c r="T124" s="199"/>
      <c r="U124" s="199"/>
      <c r="V124" s="194" t="str">
        <f t="shared" si="2"/>
        <v/>
      </c>
      <c r="W124" s="195" t="str">
        <f t="shared" si="3"/>
        <v/>
      </c>
      <c r="X124" s="196" t="str">
        <f>IF(OR(C124="",E124=""),"",RANK(V124,$V$9:$V$408)+COUNTIF(V$9:V124,V124)-1)</f>
        <v/>
      </c>
      <c r="Y124" s="173"/>
    </row>
    <row r="125" spans="1:25" ht="20.100000000000001" customHeight="1">
      <c r="A125" s="173"/>
      <c r="B125" s="190" t="str">
        <f>BIODATA_SISWA!B126</f>
        <v/>
      </c>
      <c r="C125" s="191" t="str">
        <f>IF(BIODATA_SISWA!C126="","",BIODATA_SISWA!C126)</f>
        <v/>
      </c>
      <c r="D125" s="191" t="str">
        <f>IF(BIODATA_SISWA!L126="","",BIODATA_SISWA!L126)</f>
        <v/>
      </c>
      <c r="E125" s="199"/>
      <c r="F125" s="199"/>
      <c r="G125" s="199"/>
      <c r="H125" s="199"/>
      <c r="I125" s="199"/>
      <c r="J125" s="199"/>
      <c r="K125" s="199"/>
      <c r="L125" s="199"/>
      <c r="M125" s="199"/>
      <c r="N125" s="199"/>
      <c r="O125" s="199"/>
      <c r="P125" s="199"/>
      <c r="Q125" s="199"/>
      <c r="R125" s="199"/>
      <c r="S125" s="199"/>
      <c r="T125" s="199"/>
      <c r="U125" s="199"/>
      <c r="V125" s="194" t="str">
        <f t="shared" si="2"/>
        <v/>
      </c>
      <c r="W125" s="195" t="str">
        <f t="shared" si="3"/>
        <v/>
      </c>
      <c r="X125" s="196" t="str">
        <f>IF(OR(C125="",E125=""),"",RANK(V125,$V$9:$V$408)+COUNTIF(V$9:V125,V125)-1)</f>
        <v/>
      </c>
      <c r="Y125" s="173"/>
    </row>
    <row r="126" spans="1:25" ht="20.100000000000001" customHeight="1">
      <c r="A126" s="173"/>
      <c r="B126" s="190" t="str">
        <f>BIODATA_SISWA!B127</f>
        <v/>
      </c>
      <c r="C126" s="191" t="str">
        <f>IF(BIODATA_SISWA!C127="","",BIODATA_SISWA!C127)</f>
        <v/>
      </c>
      <c r="D126" s="191" t="str">
        <f>IF(BIODATA_SISWA!L127="","",BIODATA_SISWA!L127)</f>
        <v/>
      </c>
      <c r="E126" s="199"/>
      <c r="F126" s="199"/>
      <c r="G126" s="199"/>
      <c r="H126" s="199"/>
      <c r="I126" s="199"/>
      <c r="J126" s="199"/>
      <c r="K126" s="199"/>
      <c r="L126" s="199"/>
      <c r="M126" s="199"/>
      <c r="N126" s="199"/>
      <c r="O126" s="199"/>
      <c r="P126" s="199"/>
      <c r="Q126" s="199"/>
      <c r="R126" s="199"/>
      <c r="S126" s="199"/>
      <c r="T126" s="199"/>
      <c r="U126" s="199"/>
      <c r="V126" s="194" t="str">
        <f t="shared" si="2"/>
        <v/>
      </c>
      <c r="W126" s="195" t="str">
        <f t="shared" si="3"/>
        <v/>
      </c>
      <c r="X126" s="196" t="str">
        <f>IF(OR(C126="",E126=""),"",RANK(V126,$V$9:$V$408)+COUNTIF(V$9:V126,V126)-1)</f>
        <v/>
      </c>
      <c r="Y126" s="173"/>
    </row>
    <row r="127" spans="1:25" ht="20.100000000000001" customHeight="1">
      <c r="A127" s="173"/>
      <c r="B127" s="190" t="str">
        <f>BIODATA_SISWA!B128</f>
        <v/>
      </c>
      <c r="C127" s="191" t="str">
        <f>IF(BIODATA_SISWA!C128="","",BIODATA_SISWA!C128)</f>
        <v/>
      </c>
      <c r="D127" s="191" t="str">
        <f>IF(BIODATA_SISWA!L128="","",BIODATA_SISWA!L128)</f>
        <v/>
      </c>
      <c r="E127" s="199"/>
      <c r="F127" s="199"/>
      <c r="G127" s="199"/>
      <c r="H127" s="199"/>
      <c r="I127" s="199"/>
      <c r="J127" s="199"/>
      <c r="K127" s="199"/>
      <c r="L127" s="199"/>
      <c r="M127" s="199"/>
      <c r="N127" s="199"/>
      <c r="O127" s="199"/>
      <c r="P127" s="199"/>
      <c r="Q127" s="199"/>
      <c r="R127" s="199"/>
      <c r="S127" s="199"/>
      <c r="T127" s="199"/>
      <c r="U127" s="199"/>
      <c r="V127" s="194" t="str">
        <f t="shared" si="2"/>
        <v/>
      </c>
      <c r="W127" s="195" t="str">
        <f t="shared" si="3"/>
        <v/>
      </c>
      <c r="X127" s="196" t="str">
        <f>IF(OR(C127="",E127=""),"",RANK(V127,$V$9:$V$408)+COUNTIF(V$9:V127,V127)-1)</f>
        <v/>
      </c>
      <c r="Y127" s="173"/>
    </row>
    <row r="128" spans="1:25" ht="20.100000000000001" customHeight="1">
      <c r="A128" s="173"/>
      <c r="B128" s="190" t="str">
        <f>BIODATA_SISWA!B129</f>
        <v/>
      </c>
      <c r="C128" s="191" t="str">
        <f>IF(BIODATA_SISWA!C129="","",BIODATA_SISWA!C129)</f>
        <v/>
      </c>
      <c r="D128" s="191" t="str">
        <f>IF(BIODATA_SISWA!L129="","",BIODATA_SISWA!L129)</f>
        <v/>
      </c>
      <c r="E128" s="199"/>
      <c r="F128" s="199"/>
      <c r="G128" s="199"/>
      <c r="H128" s="199"/>
      <c r="I128" s="199"/>
      <c r="J128" s="199"/>
      <c r="K128" s="199"/>
      <c r="L128" s="199"/>
      <c r="M128" s="199"/>
      <c r="N128" s="199"/>
      <c r="O128" s="199"/>
      <c r="P128" s="199"/>
      <c r="Q128" s="199"/>
      <c r="R128" s="199"/>
      <c r="S128" s="199"/>
      <c r="T128" s="199"/>
      <c r="U128" s="199"/>
      <c r="V128" s="194" t="str">
        <f t="shared" si="2"/>
        <v/>
      </c>
      <c r="W128" s="195" t="str">
        <f t="shared" si="3"/>
        <v/>
      </c>
      <c r="X128" s="196" t="str">
        <f>IF(OR(C128="",E128=""),"",RANK(V128,$V$9:$V$408)+COUNTIF(V$9:V128,V128)-1)</f>
        <v/>
      </c>
      <c r="Y128" s="173"/>
    </row>
    <row r="129" spans="1:25" ht="20.100000000000001" customHeight="1">
      <c r="A129" s="173"/>
      <c r="B129" s="190" t="str">
        <f>BIODATA_SISWA!B130</f>
        <v/>
      </c>
      <c r="C129" s="191" t="str">
        <f>IF(BIODATA_SISWA!C130="","",BIODATA_SISWA!C130)</f>
        <v/>
      </c>
      <c r="D129" s="191" t="str">
        <f>IF(BIODATA_SISWA!L130="","",BIODATA_SISWA!L130)</f>
        <v/>
      </c>
      <c r="E129" s="199"/>
      <c r="F129" s="199"/>
      <c r="G129" s="199"/>
      <c r="H129" s="199"/>
      <c r="I129" s="199"/>
      <c r="J129" s="199"/>
      <c r="K129" s="199"/>
      <c r="L129" s="199"/>
      <c r="M129" s="199"/>
      <c r="N129" s="199"/>
      <c r="O129" s="199"/>
      <c r="P129" s="199"/>
      <c r="Q129" s="199"/>
      <c r="R129" s="199"/>
      <c r="S129" s="199"/>
      <c r="T129" s="199"/>
      <c r="U129" s="199"/>
      <c r="V129" s="194" t="str">
        <f t="shared" si="2"/>
        <v/>
      </c>
      <c r="W129" s="195" t="str">
        <f t="shared" si="3"/>
        <v/>
      </c>
      <c r="X129" s="196" t="str">
        <f>IF(OR(C129="",E129=""),"",RANK(V129,$V$9:$V$408)+COUNTIF(V$9:V129,V129)-1)</f>
        <v/>
      </c>
      <c r="Y129" s="173"/>
    </row>
    <row r="130" spans="1:25" ht="20.100000000000001" customHeight="1">
      <c r="A130" s="173"/>
      <c r="B130" s="190" t="str">
        <f>BIODATA_SISWA!B131</f>
        <v/>
      </c>
      <c r="C130" s="191" t="str">
        <f>IF(BIODATA_SISWA!C131="","",BIODATA_SISWA!C131)</f>
        <v/>
      </c>
      <c r="D130" s="191" t="str">
        <f>IF(BIODATA_SISWA!L131="","",BIODATA_SISWA!L131)</f>
        <v/>
      </c>
      <c r="E130" s="199"/>
      <c r="F130" s="199"/>
      <c r="G130" s="199"/>
      <c r="H130" s="199"/>
      <c r="I130" s="199"/>
      <c r="J130" s="199"/>
      <c r="K130" s="199"/>
      <c r="L130" s="199"/>
      <c r="M130" s="199"/>
      <c r="N130" s="199"/>
      <c r="O130" s="199"/>
      <c r="P130" s="199"/>
      <c r="Q130" s="199"/>
      <c r="R130" s="199"/>
      <c r="S130" s="199"/>
      <c r="T130" s="199"/>
      <c r="U130" s="199"/>
      <c r="V130" s="194" t="str">
        <f t="shared" si="2"/>
        <v/>
      </c>
      <c r="W130" s="195" t="str">
        <f t="shared" si="3"/>
        <v/>
      </c>
      <c r="X130" s="196" t="str">
        <f>IF(OR(C130="",E130=""),"",RANK(V130,$V$9:$V$408)+COUNTIF(V$9:V130,V130)-1)</f>
        <v/>
      </c>
      <c r="Y130" s="173"/>
    </row>
    <row r="131" spans="1:25" ht="20.100000000000001" customHeight="1">
      <c r="A131" s="173"/>
      <c r="B131" s="190" t="str">
        <f>BIODATA_SISWA!B132</f>
        <v/>
      </c>
      <c r="C131" s="191" t="str">
        <f>IF(BIODATA_SISWA!C132="","",BIODATA_SISWA!C132)</f>
        <v/>
      </c>
      <c r="D131" s="191" t="str">
        <f>IF(BIODATA_SISWA!L132="","",BIODATA_SISWA!L132)</f>
        <v/>
      </c>
      <c r="E131" s="199"/>
      <c r="F131" s="199"/>
      <c r="G131" s="199"/>
      <c r="H131" s="199"/>
      <c r="I131" s="199"/>
      <c r="J131" s="199"/>
      <c r="K131" s="199"/>
      <c r="L131" s="199"/>
      <c r="M131" s="199"/>
      <c r="N131" s="199"/>
      <c r="O131" s="199"/>
      <c r="P131" s="199"/>
      <c r="Q131" s="199"/>
      <c r="R131" s="199"/>
      <c r="S131" s="199"/>
      <c r="T131" s="199"/>
      <c r="U131" s="199"/>
      <c r="V131" s="194" t="str">
        <f t="shared" si="2"/>
        <v/>
      </c>
      <c r="W131" s="195" t="str">
        <f t="shared" si="3"/>
        <v/>
      </c>
      <c r="X131" s="196" t="str">
        <f>IF(OR(C131="",E131=""),"",RANK(V131,$V$9:$V$408)+COUNTIF(V$9:V131,V131)-1)</f>
        <v/>
      </c>
      <c r="Y131" s="173"/>
    </row>
    <row r="132" spans="1:25" ht="20.100000000000001" customHeight="1">
      <c r="A132" s="173"/>
      <c r="B132" s="190" t="str">
        <f>BIODATA_SISWA!B133</f>
        <v/>
      </c>
      <c r="C132" s="191" t="str">
        <f>IF(BIODATA_SISWA!C133="","",BIODATA_SISWA!C133)</f>
        <v/>
      </c>
      <c r="D132" s="191" t="str">
        <f>IF(BIODATA_SISWA!L133="","",BIODATA_SISWA!L133)</f>
        <v/>
      </c>
      <c r="E132" s="199"/>
      <c r="F132" s="199"/>
      <c r="G132" s="199"/>
      <c r="H132" s="199"/>
      <c r="I132" s="199"/>
      <c r="J132" s="199"/>
      <c r="K132" s="199"/>
      <c r="L132" s="199"/>
      <c r="M132" s="199"/>
      <c r="N132" s="199"/>
      <c r="O132" s="199"/>
      <c r="P132" s="199"/>
      <c r="Q132" s="199"/>
      <c r="R132" s="199"/>
      <c r="S132" s="199"/>
      <c r="T132" s="199"/>
      <c r="U132" s="199"/>
      <c r="V132" s="194" t="str">
        <f t="shared" si="2"/>
        <v/>
      </c>
      <c r="W132" s="195" t="str">
        <f t="shared" si="3"/>
        <v/>
      </c>
      <c r="X132" s="196" t="str">
        <f>IF(OR(C132="",E132=""),"",RANK(V132,$V$9:$V$408)+COUNTIF(V$9:V132,V132)-1)</f>
        <v/>
      </c>
      <c r="Y132" s="173"/>
    </row>
    <row r="133" spans="1:25" ht="20.100000000000001" customHeight="1">
      <c r="A133" s="173"/>
      <c r="B133" s="190" t="str">
        <f>BIODATA_SISWA!B134</f>
        <v/>
      </c>
      <c r="C133" s="191" t="str">
        <f>IF(BIODATA_SISWA!C134="","",BIODATA_SISWA!C134)</f>
        <v/>
      </c>
      <c r="D133" s="191" t="str">
        <f>IF(BIODATA_SISWA!L134="","",BIODATA_SISWA!L134)</f>
        <v/>
      </c>
      <c r="E133" s="199"/>
      <c r="F133" s="199"/>
      <c r="G133" s="199"/>
      <c r="H133" s="199"/>
      <c r="I133" s="199"/>
      <c r="J133" s="199"/>
      <c r="K133" s="199"/>
      <c r="L133" s="199"/>
      <c r="M133" s="199"/>
      <c r="N133" s="199"/>
      <c r="O133" s="199"/>
      <c r="P133" s="199"/>
      <c r="Q133" s="199"/>
      <c r="R133" s="199"/>
      <c r="S133" s="199"/>
      <c r="T133" s="199"/>
      <c r="U133" s="199"/>
      <c r="V133" s="194" t="str">
        <f t="shared" si="2"/>
        <v/>
      </c>
      <c r="W133" s="195" t="str">
        <f t="shared" si="3"/>
        <v/>
      </c>
      <c r="X133" s="196" t="str">
        <f>IF(OR(C133="",E133=""),"",RANK(V133,$V$9:$V$408)+COUNTIF(V$9:V133,V133)-1)</f>
        <v/>
      </c>
      <c r="Y133" s="173"/>
    </row>
    <row r="134" spans="1:25" ht="20.100000000000001" customHeight="1">
      <c r="A134" s="173"/>
      <c r="B134" s="190" t="str">
        <f>BIODATA_SISWA!B135</f>
        <v/>
      </c>
      <c r="C134" s="191" t="str">
        <f>IF(BIODATA_SISWA!C135="","",BIODATA_SISWA!C135)</f>
        <v/>
      </c>
      <c r="D134" s="191" t="str">
        <f>IF(BIODATA_SISWA!L135="","",BIODATA_SISWA!L135)</f>
        <v/>
      </c>
      <c r="E134" s="199"/>
      <c r="F134" s="199"/>
      <c r="G134" s="199"/>
      <c r="H134" s="199"/>
      <c r="I134" s="199"/>
      <c r="J134" s="199"/>
      <c r="K134" s="199"/>
      <c r="L134" s="199"/>
      <c r="M134" s="199"/>
      <c r="N134" s="199"/>
      <c r="O134" s="199"/>
      <c r="P134" s="199"/>
      <c r="Q134" s="199"/>
      <c r="R134" s="199"/>
      <c r="S134" s="199"/>
      <c r="T134" s="199"/>
      <c r="U134" s="199"/>
      <c r="V134" s="194" t="str">
        <f t="shared" si="2"/>
        <v/>
      </c>
      <c r="W134" s="195" t="str">
        <f t="shared" si="3"/>
        <v/>
      </c>
      <c r="X134" s="196" t="str">
        <f>IF(OR(C134="",E134=""),"",RANK(V134,$V$9:$V$408)+COUNTIF(V$9:V134,V134)-1)</f>
        <v/>
      </c>
      <c r="Y134" s="173"/>
    </row>
    <row r="135" spans="1:25" ht="20.100000000000001" customHeight="1">
      <c r="A135" s="173"/>
      <c r="B135" s="190" t="str">
        <f>BIODATA_SISWA!B136</f>
        <v/>
      </c>
      <c r="C135" s="191" t="str">
        <f>IF(BIODATA_SISWA!C136="","",BIODATA_SISWA!C136)</f>
        <v/>
      </c>
      <c r="D135" s="191" t="str">
        <f>IF(BIODATA_SISWA!L136="","",BIODATA_SISWA!L136)</f>
        <v/>
      </c>
      <c r="E135" s="199"/>
      <c r="F135" s="199"/>
      <c r="G135" s="199"/>
      <c r="H135" s="199"/>
      <c r="I135" s="199"/>
      <c r="J135" s="199"/>
      <c r="K135" s="199"/>
      <c r="L135" s="199"/>
      <c r="M135" s="199"/>
      <c r="N135" s="199"/>
      <c r="O135" s="199"/>
      <c r="P135" s="199"/>
      <c r="Q135" s="199"/>
      <c r="R135" s="199"/>
      <c r="S135" s="199"/>
      <c r="T135" s="199"/>
      <c r="U135" s="199"/>
      <c r="V135" s="194" t="str">
        <f t="shared" si="2"/>
        <v/>
      </c>
      <c r="W135" s="195" t="str">
        <f t="shared" si="3"/>
        <v/>
      </c>
      <c r="X135" s="196" t="str">
        <f>IF(OR(C135="",E135=""),"",RANK(V135,$V$9:$V$408)+COUNTIF(V$9:V135,V135)-1)</f>
        <v/>
      </c>
      <c r="Y135" s="173"/>
    </row>
    <row r="136" spans="1:25" ht="20.100000000000001" customHeight="1">
      <c r="A136" s="173"/>
      <c r="B136" s="190" t="str">
        <f>BIODATA_SISWA!B137</f>
        <v/>
      </c>
      <c r="C136" s="191" t="str">
        <f>IF(BIODATA_SISWA!C137="","",BIODATA_SISWA!C137)</f>
        <v/>
      </c>
      <c r="D136" s="191" t="str">
        <f>IF(BIODATA_SISWA!L137="","",BIODATA_SISWA!L137)</f>
        <v/>
      </c>
      <c r="E136" s="199"/>
      <c r="F136" s="199"/>
      <c r="G136" s="199"/>
      <c r="H136" s="199"/>
      <c r="I136" s="199"/>
      <c r="J136" s="199"/>
      <c r="K136" s="199"/>
      <c r="L136" s="199"/>
      <c r="M136" s="199"/>
      <c r="N136" s="199"/>
      <c r="O136" s="199"/>
      <c r="P136" s="199"/>
      <c r="Q136" s="199"/>
      <c r="R136" s="199"/>
      <c r="S136" s="199"/>
      <c r="T136" s="199"/>
      <c r="U136" s="199"/>
      <c r="V136" s="194" t="str">
        <f t="shared" si="2"/>
        <v/>
      </c>
      <c r="W136" s="195" t="str">
        <f t="shared" si="3"/>
        <v/>
      </c>
      <c r="X136" s="196" t="str">
        <f>IF(OR(C136="",E136=""),"",RANK(V136,$V$9:$V$408)+COUNTIF(V$9:V136,V136)-1)</f>
        <v/>
      </c>
      <c r="Y136" s="173"/>
    </row>
    <row r="137" spans="1:25" ht="20.100000000000001" customHeight="1">
      <c r="A137" s="173"/>
      <c r="B137" s="190" t="str">
        <f>BIODATA_SISWA!B138</f>
        <v/>
      </c>
      <c r="C137" s="191" t="str">
        <f>IF(BIODATA_SISWA!C138="","",BIODATA_SISWA!C138)</f>
        <v/>
      </c>
      <c r="D137" s="191" t="str">
        <f>IF(BIODATA_SISWA!L138="","",BIODATA_SISWA!L138)</f>
        <v/>
      </c>
      <c r="E137" s="199"/>
      <c r="F137" s="199"/>
      <c r="G137" s="199"/>
      <c r="H137" s="199"/>
      <c r="I137" s="199"/>
      <c r="J137" s="199"/>
      <c r="K137" s="199"/>
      <c r="L137" s="199"/>
      <c r="M137" s="199"/>
      <c r="N137" s="199"/>
      <c r="O137" s="199"/>
      <c r="P137" s="199"/>
      <c r="Q137" s="199"/>
      <c r="R137" s="199"/>
      <c r="S137" s="199"/>
      <c r="T137" s="199"/>
      <c r="U137" s="199"/>
      <c r="V137" s="194" t="str">
        <f t="shared" ref="V137:V200" si="4">IF(OR(C137="",E137=""),"",SUM(E137:U137))</f>
        <v/>
      </c>
      <c r="W137" s="195" t="str">
        <f t="shared" ref="W137:W200" si="5">IF(OR(C137="",E137=""),"",AVERAGE(E137:U137))</f>
        <v/>
      </c>
      <c r="X137" s="196" t="str">
        <f>IF(OR(C137="",E137=""),"",RANK(V137,$V$9:$V$408)+COUNTIF(V$9:V137,V137)-1)</f>
        <v/>
      </c>
      <c r="Y137" s="173"/>
    </row>
    <row r="138" spans="1:25" ht="20.100000000000001" customHeight="1">
      <c r="A138" s="173"/>
      <c r="B138" s="190" t="str">
        <f>BIODATA_SISWA!B139</f>
        <v/>
      </c>
      <c r="C138" s="191" t="str">
        <f>IF(BIODATA_SISWA!C139="","",BIODATA_SISWA!C139)</f>
        <v/>
      </c>
      <c r="D138" s="191" t="str">
        <f>IF(BIODATA_SISWA!L139="","",BIODATA_SISWA!L139)</f>
        <v/>
      </c>
      <c r="E138" s="199"/>
      <c r="F138" s="199"/>
      <c r="G138" s="199"/>
      <c r="H138" s="199"/>
      <c r="I138" s="199"/>
      <c r="J138" s="199"/>
      <c r="K138" s="199"/>
      <c r="L138" s="199"/>
      <c r="M138" s="199"/>
      <c r="N138" s="199"/>
      <c r="O138" s="199"/>
      <c r="P138" s="199"/>
      <c r="Q138" s="199"/>
      <c r="R138" s="199"/>
      <c r="S138" s="199"/>
      <c r="T138" s="199"/>
      <c r="U138" s="199"/>
      <c r="V138" s="194" t="str">
        <f t="shared" si="4"/>
        <v/>
      </c>
      <c r="W138" s="195" t="str">
        <f t="shared" si="5"/>
        <v/>
      </c>
      <c r="X138" s="196" t="str">
        <f>IF(OR(C138="",E138=""),"",RANK(V138,$V$9:$V$408)+COUNTIF(V$9:V138,V138)-1)</f>
        <v/>
      </c>
      <c r="Y138" s="173"/>
    </row>
    <row r="139" spans="1:25" ht="20.100000000000001" customHeight="1">
      <c r="A139" s="173"/>
      <c r="B139" s="190" t="str">
        <f>BIODATA_SISWA!B140</f>
        <v/>
      </c>
      <c r="C139" s="191" t="str">
        <f>IF(BIODATA_SISWA!C140="","",BIODATA_SISWA!C140)</f>
        <v/>
      </c>
      <c r="D139" s="191" t="str">
        <f>IF(BIODATA_SISWA!L140="","",BIODATA_SISWA!L140)</f>
        <v/>
      </c>
      <c r="E139" s="199"/>
      <c r="F139" s="199"/>
      <c r="G139" s="199"/>
      <c r="H139" s="199"/>
      <c r="I139" s="199"/>
      <c r="J139" s="199"/>
      <c r="K139" s="199"/>
      <c r="L139" s="199"/>
      <c r="M139" s="199"/>
      <c r="N139" s="199"/>
      <c r="O139" s="199"/>
      <c r="P139" s="199"/>
      <c r="Q139" s="199"/>
      <c r="R139" s="199"/>
      <c r="S139" s="199"/>
      <c r="T139" s="199"/>
      <c r="U139" s="199"/>
      <c r="V139" s="194" t="str">
        <f t="shared" si="4"/>
        <v/>
      </c>
      <c r="W139" s="195" t="str">
        <f t="shared" si="5"/>
        <v/>
      </c>
      <c r="X139" s="196" t="str">
        <f>IF(OR(C139="",E139=""),"",RANK(V139,$V$9:$V$408)+COUNTIF(V$9:V139,V139)-1)</f>
        <v/>
      </c>
      <c r="Y139" s="173"/>
    </row>
    <row r="140" spans="1:25" ht="20.100000000000001" customHeight="1">
      <c r="A140" s="173"/>
      <c r="B140" s="190" t="str">
        <f>BIODATA_SISWA!B141</f>
        <v/>
      </c>
      <c r="C140" s="191" t="str">
        <f>IF(BIODATA_SISWA!C141="","",BIODATA_SISWA!C141)</f>
        <v/>
      </c>
      <c r="D140" s="191" t="str">
        <f>IF(BIODATA_SISWA!L141="","",BIODATA_SISWA!L141)</f>
        <v/>
      </c>
      <c r="E140" s="199"/>
      <c r="F140" s="199"/>
      <c r="G140" s="199"/>
      <c r="H140" s="199"/>
      <c r="I140" s="199"/>
      <c r="J140" s="199"/>
      <c r="K140" s="199"/>
      <c r="L140" s="199"/>
      <c r="M140" s="199"/>
      <c r="N140" s="199"/>
      <c r="O140" s="199"/>
      <c r="P140" s="199"/>
      <c r="Q140" s="199"/>
      <c r="R140" s="199"/>
      <c r="S140" s="199"/>
      <c r="T140" s="199"/>
      <c r="U140" s="199"/>
      <c r="V140" s="194" t="str">
        <f t="shared" si="4"/>
        <v/>
      </c>
      <c r="W140" s="195" t="str">
        <f t="shared" si="5"/>
        <v/>
      </c>
      <c r="X140" s="196" t="str">
        <f>IF(OR(C140="",E140=""),"",RANK(V140,$V$9:$V$408)+COUNTIF(V$9:V140,V140)-1)</f>
        <v/>
      </c>
      <c r="Y140" s="173"/>
    </row>
    <row r="141" spans="1:25" ht="20.100000000000001" customHeight="1">
      <c r="A141" s="173"/>
      <c r="B141" s="190" t="str">
        <f>BIODATA_SISWA!B142</f>
        <v/>
      </c>
      <c r="C141" s="191" t="str">
        <f>IF(BIODATA_SISWA!C142="","",BIODATA_SISWA!C142)</f>
        <v/>
      </c>
      <c r="D141" s="191" t="str">
        <f>IF(BIODATA_SISWA!L142="","",BIODATA_SISWA!L142)</f>
        <v/>
      </c>
      <c r="E141" s="199"/>
      <c r="F141" s="199"/>
      <c r="G141" s="199"/>
      <c r="H141" s="199"/>
      <c r="I141" s="199"/>
      <c r="J141" s="199"/>
      <c r="K141" s="199"/>
      <c r="L141" s="199"/>
      <c r="M141" s="199"/>
      <c r="N141" s="199"/>
      <c r="O141" s="199"/>
      <c r="P141" s="199"/>
      <c r="Q141" s="199"/>
      <c r="R141" s="199"/>
      <c r="S141" s="199"/>
      <c r="T141" s="199"/>
      <c r="U141" s="199"/>
      <c r="V141" s="194" t="str">
        <f t="shared" si="4"/>
        <v/>
      </c>
      <c r="W141" s="195" t="str">
        <f t="shared" si="5"/>
        <v/>
      </c>
      <c r="X141" s="196" t="str">
        <f>IF(OR(C141="",E141=""),"",RANK(V141,$V$9:$V$408)+COUNTIF(V$9:V141,V141)-1)</f>
        <v/>
      </c>
      <c r="Y141" s="173"/>
    </row>
    <row r="142" spans="1:25" ht="20.100000000000001" customHeight="1">
      <c r="A142" s="173"/>
      <c r="B142" s="190" t="str">
        <f>BIODATA_SISWA!B143</f>
        <v/>
      </c>
      <c r="C142" s="191" t="str">
        <f>IF(BIODATA_SISWA!C143="","",BIODATA_SISWA!C143)</f>
        <v/>
      </c>
      <c r="D142" s="191" t="str">
        <f>IF(BIODATA_SISWA!L143="","",BIODATA_SISWA!L143)</f>
        <v/>
      </c>
      <c r="E142" s="199"/>
      <c r="F142" s="199"/>
      <c r="G142" s="199"/>
      <c r="H142" s="199"/>
      <c r="I142" s="199"/>
      <c r="J142" s="199"/>
      <c r="K142" s="199"/>
      <c r="L142" s="199"/>
      <c r="M142" s="199"/>
      <c r="N142" s="199"/>
      <c r="O142" s="199"/>
      <c r="P142" s="199"/>
      <c r="Q142" s="199"/>
      <c r="R142" s="199"/>
      <c r="S142" s="199"/>
      <c r="T142" s="199"/>
      <c r="U142" s="199"/>
      <c r="V142" s="194" t="str">
        <f t="shared" si="4"/>
        <v/>
      </c>
      <c r="W142" s="195" t="str">
        <f t="shared" si="5"/>
        <v/>
      </c>
      <c r="X142" s="196" t="str">
        <f>IF(OR(C142="",E142=""),"",RANK(V142,$V$9:$V$408)+COUNTIF(V$9:V142,V142)-1)</f>
        <v/>
      </c>
      <c r="Y142" s="173"/>
    </row>
    <row r="143" spans="1:25" ht="20.100000000000001" customHeight="1">
      <c r="A143" s="173"/>
      <c r="B143" s="190" t="str">
        <f>BIODATA_SISWA!B144</f>
        <v/>
      </c>
      <c r="C143" s="191" t="str">
        <f>IF(BIODATA_SISWA!C144="","",BIODATA_SISWA!C144)</f>
        <v/>
      </c>
      <c r="D143" s="191" t="str">
        <f>IF(BIODATA_SISWA!L144="","",BIODATA_SISWA!L144)</f>
        <v/>
      </c>
      <c r="E143" s="199"/>
      <c r="F143" s="199"/>
      <c r="G143" s="199"/>
      <c r="H143" s="199"/>
      <c r="I143" s="199"/>
      <c r="J143" s="199"/>
      <c r="K143" s="199"/>
      <c r="L143" s="199"/>
      <c r="M143" s="199"/>
      <c r="N143" s="199"/>
      <c r="O143" s="199"/>
      <c r="P143" s="199"/>
      <c r="Q143" s="199"/>
      <c r="R143" s="199"/>
      <c r="S143" s="199"/>
      <c r="T143" s="199"/>
      <c r="U143" s="199"/>
      <c r="V143" s="194" t="str">
        <f t="shared" si="4"/>
        <v/>
      </c>
      <c r="W143" s="195" t="str">
        <f t="shared" si="5"/>
        <v/>
      </c>
      <c r="X143" s="196" t="str">
        <f>IF(OR(C143="",E143=""),"",RANK(V143,$V$9:$V$408)+COUNTIF(V$9:V143,V143)-1)</f>
        <v/>
      </c>
      <c r="Y143" s="173"/>
    </row>
    <row r="144" spans="1:25" ht="20.100000000000001" customHeight="1">
      <c r="A144" s="173"/>
      <c r="B144" s="190" t="str">
        <f>BIODATA_SISWA!B145</f>
        <v/>
      </c>
      <c r="C144" s="191" t="str">
        <f>IF(BIODATA_SISWA!C145="","",BIODATA_SISWA!C145)</f>
        <v/>
      </c>
      <c r="D144" s="191" t="str">
        <f>IF(BIODATA_SISWA!L145="","",BIODATA_SISWA!L145)</f>
        <v/>
      </c>
      <c r="E144" s="199"/>
      <c r="F144" s="199"/>
      <c r="G144" s="199"/>
      <c r="H144" s="199"/>
      <c r="I144" s="199"/>
      <c r="J144" s="199"/>
      <c r="K144" s="199"/>
      <c r="L144" s="199"/>
      <c r="M144" s="199"/>
      <c r="N144" s="199"/>
      <c r="O144" s="199"/>
      <c r="P144" s="199"/>
      <c r="Q144" s="199"/>
      <c r="R144" s="199"/>
      <c r="S144" s="199"/>
      <c r="T144" s="199"/>
      <c r="U144" s="199"/>
      <c r="V144" s="194" t="str">
        <f t="shared" si="4"/>
        <v/>
      </c>
      <c r="W144" s="195" t="str">
        <f t="shared" si="5"/>
        <v/>
      </c>
      <c r="X144" s="196" t="str">
        <f>IF(OR(C144="",E144=""),"",RANK(V144,$V$9:$V$408)+COUNTIF(V$9:V144,V144)-1)</f>
        <v/>
      </c>
      <c r="Y144" s="173"/>
    </row>
    <row r="145" spans="1:25" ht="20.100000000000001" customHeight="1">
      <c r="A145" s="173"/>
      <c r="B145" s="190" t="str">
        <f>BIODATA_SISWA!B146</f>
        <v/>
      </c>
      <c r="C145" s="191" t="str">
        <f>IF(BIODATA_SISWA!C146="","",BIODATA_SISWA!C146)</f>
        <v/>
      </c>
      <c r="D145" s="191" t="str">
        <f>IF(BIODATA_SISWA!L146="","",BIODATA_SISWA!L146)</f>
        <v/>
      </c>
      <c r="E145" s="199"/>
      <c r="F145" s="199"/>
      <c r="G145" s="199"/>
      <c r="H145" s="199"/>
      <c r="I145" s="199"/>
      <c r="J145" s="199"/>
      <c r="K145" s="199"/>
      <c r="L145" s="199"/>
      <c r="M145" s="199"/>
      <c r="N145" s="199"/>
      <c r="O145" s="199"/>
      <c r="P145" s="199"/>
      <c r="Q145" s="199"/>
      <c r="R145" s="199"/>
      <c r="S145" s="199"/>
      <c r="T145" s="199"/>
      <c r="U145" s="199"/>
      <c r="V145" s="194" t="str">
        <f t="shared" si="4"/>
        <v/>
      </c>
      <c r="W145" s="195" t="str">
        <f t="shared" si="5"/>
        <v/>
      </c>
      <c r="X145" s="196" t="str">
        <f>IF(OR(C145="",E145=""),"",RANK(V145,$V$9:$V$408)+COUNTIF(V$9:V145,V145)-1)</f>
        <v/>
      </c>
      <c r="Y145" s="173"/>
    </row>
    <row r="146" spans="1:25" ht="20.100000000000001" customHeight="1">
      <c r="A146" s="173"/>
      <c r="B146" s="190" t="str">
        <f>BIODATA_SISWA!B147</f>
        <v/>
      </c>
      <c r="C146" s="191" t="str">
        <f>IF(BIODATA_SISWA!C147="","",BIODATA_SISWA!C147)</f>
        <v/>
      </c>
      <c r="D146" s="191" t="str">
        <f>IF(BIODATA_SISWA!L147="","",BIODATA_SISWA!L147)</f>
        <v/>
      </c>
      <c r="E146" s="199"/>
      <c r="F146" s="199"/>
      <c r="G146" s="199"/>
      <c r="H146" s="199"/>
      <c r="I146" s="199"/>
      <c r="J146" s="199"/>
      <c r="K146" s="199"/>
      <c r="L146" s="199"/>
      <c r="M146" s="199"/>
      <c r="N146" s="199"/>
      <c r="O146" s="199"/>
      <c r="P146" s="199"/>
      <c r="Q146" s="199"/>
      <c r="R146" s="199"/>
      <c r="S146" s="199"/>
      <c r="T146" s="199"/>
      <c r="U146" s="199"/>
      <c r="V146" s="194" t="str">
        <f t="shared" si="4"/>
        <v/>
      </c>
      <c r="W146" s="195" t="str">
        <f t="shared" si="5"/>
        <v/>
      </c>
      <c r="X146" s="196" t="str">
        <f>IF(OR(C146="",E146=""),"",RANK(V146,$V$9:$V$408)+COUNTIF(V$9:V146,V146)-1)</f>
        <v/>
      </c>
      <c r="Y146" s="173"/>
    </row>
    <row r="147" spans="1:25" ht="20.100000000000001" customHeight="1">
      <c r="A147" s="173"/>
      <c r="B147" s="190" t="str">
        <f>BIODATA_SISWA!B148</f>
        <v/>
      </c>
      <c r="C147" s="191" t="str">
        <f>IF(BIODATA_SISWA!C148="","",BIODATA_SISWA!C148)</f>
        <v/>
      </c>
      <c r="D147" s="191" t="str">
        <f>IF(BIODATA_SISWA!L148="","",BIODATA_SISWA!L148)</f>
        <v/>
      </c>
      <c r="E147" s="199"/>
      <c r="F147" s="199"/>
      <c r="G147" s="199"/>
      <c r="H147" s="199"/>
      <c r="I147" s="199"/>
      <c r="J147" s="199"/>
      <c r="K147" s="199"/>
      <c r="L147" s="199"/>
      <c r="M147" s="199"/>
      <c r="N147" s="199"/>
      <c r="O147" s="199"/>
      <c r="P147" s="199"/>
      <c r="Q147" s="199"/>
      <c r="R147" s="199"/>
      <c r="S147" s="199"/>
      <c r="T147" s="199"/>
      <c r="U147" s="199"/>
      <c r="V147" s="194" t="str">
        <f t="shared" si="4"/>
        <v/>
      </c>
      <c r="W147" s="195" t="str">
        <f t="shared" si="5"/>
        <v/>
      </c>
      <c r="X147" s="196" t="str">
        <f>IF(OR(C147="",E147=""),"",RANK(V147,$V$9:$V$408)+COUNTIF(V$9:V147,V147)-1)</f>
        <v/>
      </c>
      <c r="Y147" s="173"/>
    </row>
    <row r="148" spans="1:25" ht="20.100000000000001" customHeight="1">
      <c r="A148" s="173"/>
      <c r="B148" s="190" t="str">
        <f>BIODATA_SISWA!B149</f>
        <v/>
      </c>
      <c r="C148" s="191" t="str">
        <f>IF(BIODATA_SISWA!C149="","",BIODATA_SISWA!C149)</f>
        <v/>
      </c>
      <c r="D148" s="191" t="str">
        <f>IF(BIODATA_SISWA!L149="","",BIODATA_SISWA!L149)</f>
        <v/>
      </c>
      <c r="E148" s="199"/>
      <c r="F148" s="199"/>
      <c r="G148" s="199"/>
      <c r="H148" s="199"/>
      <c r="I148" s="199"/>
      <c r="J148" s="199"/>
      <c r="K148" s="199"/>
      <c r="L148" s="199"/>
      <c r="M148" s="199"/>
      <c r="N148" s="199"/>
      <c r="O148" s="199"/>
      <c r="P148" s="199"/>
      <c r="Q148" s="199"/>
      <c r="R148" s="199"/>
      <c r="S148" s="199"/>
      <c r="T148" s="199"/>
      <c r="U148" s="199"/>
      <c r="V148" s="194" t="str">
        <f t="shared" si="4"/>
        <v/>
      </c>
      <c r="W148" s="195" t="str">
        <f t="shared" si="5"/>
        <v/>
      </c>
      <c r="X148" s="196" t="str">
        <f>IF(OR(C148="",E148=""),"",RANK(V148,$V$9:$V$408)+COUNTIF(V$9:V148,V148)-1)</f>
        <v/>
      </c>
      <c r="Y148" s="173"/>
    </row>
    <row r="149" spans="1:25" ht="20.100000000000001" customHeight="1">
      <c r="A149" s="173"/>
      <c r="B149" s="190" t="str">
        <f>BIODATA_SISWA!B150</f>
        <v/>
      </c>
      <c r="C149" s="191" t="str">
        <f>IF(BIODATA_SISWA!C150="","",BIODATA_SISWA!C150)</f>
        <v/>
      </c>
      <c r="D149" s="191" t="str">
        <f>IF(BIODATA_SISWA!L150="","",BIODATA_SISWA!L150)</f>
        <v/>
      </c>
      <c r="E149" s="199"/>
      <c r="F149" s="199"/>
      <c r="G149" s="199"/>
      <c r="H149" s="199"/>
      <c r="I149" s="199"/>
      <c r="J149" s="199"/>
      <c r="K149" s="199"/>
      <c r="L149" s="199"/>
      <c r="M149" s="199"/>
      <c r="N149" s="199"/>
      <c r="O149" s="199"/>
      <c r="P149" s="199"/>
      <c r="Q149" s="199"/>
      <c r="R149" s="199"/>
      <c r="S149" s="199"/>
      <c r="T149" s="199"/>
      <c r="U149" s="199"/>
      <c r="V149" s="194" t="str">
        <f t="shared" si="4"/>
        <v/>
      </c>
      <c r="W149" s="195" t="str">
        <f t="shared" si="5"/>
        <v/>
      </c>
      <c r="X149" s="196" t="str">
        <f>IF(OR(C149="",E149=""),"",RANK(V149,$V$9:$V$408)+COUNTIF(V$9:V149,V149)-1)</f>
        <v/>
      </c>
      <c r="Y149" s="173"/>
    </row>
    <row r="150" spans="1:25" ht="20.100000000000001" customHeight="1">
      <c r="A150" s="173"/>
      <c r="B150" s="190" t="str">
        <f>BIODATA_SISWA!B151</f>
        <v/>
      </c>
      <c r="C150" s="191" t="str">
        <f>IF(BIODATA_SISWA!C151="","",BIODATA_SISWA!C151)</f>
        <v/>
      </c>
      <c r="D150" s="191" t="str">
        <f>IF(BIODATA_SISWA!L151="","",BIODATA_SISWA!L151)</f>
        <v/>
      </c>
      <c r="E150" s="199"/>
      <c r="F150" s="199"/>
      <c r="G150" s="199"/>
      <c r="H150" s="199"/>
      <c r="I150" s="199"/>
      <c r="J150" s="199"/>
      <c r="K150" s="199"/>
      <c r="L150" s="199"/>
      <c r="M150" s="199"/>
      <c r="N150" s="199"/>
      <c r="O150" s="199"/>
      <c r="P150" s="199"/>
      <c r="Q150" s="199"/>
      <c r="R150" s="199"/>
      <c r="S150" s="199"/>
      <c r="T150" s="199"/>
      <c r="U150" s="199"/>
      <c r="V150" s="194" t="str">
        <f t="shared" si="4"/>
        <v/>
      </c>
      <c r="W150" s="195" t="str">
        <f t="shared" si="5"/>
        <v/>
      </c>
      <c r="X150" s="196" t="str">
        <f>IF(OR(C150="",E150=""),"",RANK(V150,$V$9:$V$408)+COUNTIF(V$9:V150,V150)-1)</f>
        <v/>
      </c>
      <c r="Y150" s="173"/>
    </row>
    <row r="151" spans="1:25" ht="20.100000000000001" customHeight="1">
      <c r="A151" s="173"/>
      <c r="B151" s="190" t="str">
        <f>BIODATA_SISWA!B152</f>
        <v/>
      </c>
      <c r="C151" s="191" t="str">
        <f>IF(BIODATA_SISWA!C152="","",BIODATA_SISWA!C152)</f>
        <v/>
      </c>
      <c r="D151" s="191" t="str">
        <f>IF(BIODATA_SISWA!L152="","",BIODATA_SISWA!L152)</f>
        <v/>
      </c>
      <c r="E151" s="199"/>
      <c r="F151" s="199"/>
      <c r="G151" s="199"/>
      <c r="H151" s="199"/>
      <c r="I151" s="199"/>
      <c r="J151" s="199"/>
      <c r="K151" s="199"/>
      <c r="L151" s="199"/>
      <c r="M151" s="199"/>
      <c r="N151" s="199"/>
      <c r="O151" s="199"/>
      <c r="P151" s="199"/>
      <c r="Q151" s="199"/>
      <c r="R151" s="199"/>
      <c r="S151" s="199"/>
      <c r="T151" s="199"/>
      <c r="U151" s="199"/>
      <c r="V151" s="194" t="str">
        <f t="shared" si="4"/>
        <v/>
      </c>
      <c r="W151" s="195" t="str">
        <f t="shared" si="5"/>
        <v/>
      </c>
      <c r="X151" s="196" t="str">
        <f>IF(OR(C151="",E151=""),"",RANK(V151,$V$9:$V$408)+COUNTIF(V$9:V151,V151)-1)</f>
        <v/>
      </c>
      <c r="Y151" s="173"/>
    </row>
    <row r="152" spans="1:25" ht="20.100000000000001" customHeight="1">
      <c r="A152" s="173"/>
      <c r="B152" s="190" t="str">
        <f>BIODATA_SISWA!B153</f>
        <v/>
      </c>
      <c r="C152" s="191" t="str">
        <f>IF(BIODATA_SISWA!C153="","",BIODATA_SISWA!C153)</f>
        <v/>
      </c>
      <c r="D152" s="191" t="str">
        <f>IF(BIODATA_SISWA!L153="","",BIODATA_SISWA!L153)</f>
        <v/>
      </c>
      <c r="E152" s="199"/>
      <c r="F152" s="199"/>
      <c r="G152" s="199"/>
      <c r="H152" s="199"/>
      <c r="I152" s="199"/>
      <c r="J152" s="199"/>
      <c r="K152" s="199"/>
      <c r="L152" s="199"/>
      <c r="M152" s="199"/>
      <c r="N152" s="199"/>
      <c r="O152" s="199"/>
      <c r="P152" s="199"/>
      <c r="Q152" s="199"/>
      <c r="R152" s="199"/>
      <c r="S152" s="199"/>
      <c r="T152" s="199"/>
      <c r="U152" s="199"/>
      <c r="V152" s="194" t="str">
        <f t="shared" si="4"/>
        <v/>
      </c>
      <c r="W152" s="195" t="str">
        <f t="shared" si="5"/>
        <v/>
      </c>
      <c r="X152" s="196" t="str">
        <f>IF(OR(C152="",E152=""),"",RANK(V152,$V$9:$V$408)+COUNTIF(V$9:V152,V152)-1)</f>
        <v/>
      </c>
      <c r="Y152" s="173"/>
    </row>
    <row r="153" spans="1:25" ht="20.100000000000001" customHeight="1">
      <c r="A153" s="173"/>
      <c r="B153" s="190" t="str">
        <f>BIODATA_SISWA!B154</f>
        <v/>
      </c>
      <c r="C153" s="191" t="str">
        <f>IF(BIODATA_SISWA!C154="","",BIODATA_SISWA!C154)</f>
        <v/>
      </c>
      <c r="D153" s="191" t="str">
        <f>IF(BIODATA_SISWA!L154="","",BIODATA_SISWA!L154)</f>
        <v/>
      </c>
      <c r="E153" s="199"/>
      <c r="F153" s="199"/>
      <c r="G153" s="199"/>
      <c r="H153" s="199"/>
      <c r="I153" s="199"/>
      <c r="J153" s="199"/>
      <c r="K153" s="199"/>
      <c r="L153" s="199"/>
      <c r="M153" s="199"/>
      <c r="N153" s="199"/>
      <c r="O153" s="199"/>
      <c r="P153" s="199"/>
      <c r="Q153" s="199"/>
      <c r="R153" s="199"/>
      <c r="S153" s="199"/>
      <c r="T153" s="199"/>
      <c r="U153" s="199"/>
      <c r="V153" s="194" t="str">
        <f t="shared" si="4"/>
        <v/>
      </c>
      <c r="W153" s="195" t="str">
        <f t="shared" si="5"/>
        <v/>
      </c>
      <c r="X153" s="196" t="str">
        <f>IF(OR(C153="",E153=""),"",RANK(V153,$V$9:$V$408)+COUNTIF(V$9:V153,V153)-1)</f>
        <v/>
      </c>
      <c r="Y153" s="173"/>
    </row>
    <row r="154" spans="1:25" ht="20.100000000000001" customHeight="1">
      <c r="A154" s="173"/>
      <c r="B154" s="190" t="str">
        <f>BIODATA_SISWA!B155</f>
        <v/>
      </c>
      <c r="C154" s="191" t="str">
        <f>IF(BIODATA_SISWA!C155="","",BIODATA_SISWA!C155)</f>
        <v/>
      </c>
      <c r="D154" s="191" t="str">
        <f>IF(BIODATA_SISWA!L155="","",BIODATA_SISWA!L155)</f>
        <v/>
      </c>
      <c r="E154" s="199"/>
      <c r="F154" s="199"/>
      <c r="G154" s="199"/>
      <c r="H154" s="199"/>
      <c r="I154" s="199"/>
      <c r="J154" s="199"/>
      <c r="K154" s="199"/>
      <c r="L154" s="199"/>
      <c r="M154" s="199"/>
      <c r="N154" s="199"/>
      <c r="O154" s="199"/>
      <c r="P154" s="199"/>
      <c r="Q154" s="199"/>
      <c r="R154" s="199"/>
      <c r="S154" s="199"/>
      <c r="T154" s="199"/>
      <c r="U154" s="199"/>
      <c r="V154" s="194" t="str">
        <f t="shared" si="4"/>
        <v/>
      </c>
      <c r="W154" s="195" t="str">
        <f t="shared" si="5"/>
        <v/>
      </c>
      <c r="X154" s="196" t="str">
        <f>IF(OR(C154="",E154=""),"",RANK(V154,$V$9:$V$408)+COUNTIF(V$9:V154,V154)-1)</f>
        <v/>
      </c>
      <c r="Y154" s="173"/>
    </row>
    <row r="155" spans="1:25" ht="20.100000000000001" customHeight="1">
      <c r="A155" s="173"/>
      <c r="B155" s="190" t="str">
        <f>BIODATA_SISWA!B156</f>
        <v/>
      </c>
      <c r="C155" s="191" t="str">
        <f>IF(BIODATA_SISWA!C156="","",BIODATA_SISWA!C156)</f>
        <v/>
      </c>
      <c r="D155" s="191" t="str">
        <f>IF(BIODATA_SISWA!L156="","",BIODATA_SISWA!L156)</f>
        <v/>
      </c>
      <c r="E155" s="199"/>
      <c r="F155" s="199"/>
      <c r="G155" s="199"/>
      <c r="H155" s="199"/>
      <c r="I155" s="199"/>
      <c r="J155" s="199"/>
      <c r="K155" s="199"/>
      <c r="L155" s="199"/>
      <c r="M155" s="199"/>
      <c r="N155" s="199"/>
      <c r="O155" s="199"/>
      <c r="P155" s="199"/>
      <c r="Q155" s="199"/>
      <c r="R155" s="199"/>
      <c r="S155" s="199"/>
      <c r="T155" s="199"/>
      <c r="U155" s="199"/>
      <c r="V155" s="194" t="str">
        <f t="shared" si="4"/>
        <v/>
      </c>
      <c r="W155" s="195" t="str">
        <f t="shared" si="5"/>
        <v/>
      </c>
      <c r="X155" s="196" t="str">
        <f>IF(OR(C155="",E155=""),"",RANK(V155,$V$9:$V$408)+COUNTIF(V$9:V155,V155)-1)</f>
        <v/>
      </c>
      <c r="Y155" s="173"/>
    </row>
    <row r="156" spans="1:25" ht="20.100000000000001" customHeight="1">
      <c r="A156" s="173"/>
      <c r="B156" s="190" t="str">
        <f>BIODATA_SISWA!B157</f>
        <v/>
      </c>
      <c r="C156" s="191" t="str">
        <f>IF(BIODATA_SISWA!C157="","",BIODATA_SISWA!C157)</f>
        <v/>
      </c>
      <c r="D156" s="191" t="str">
        <f>IF(BIODATA_SISWA!L157="","",BIODATA_SISWA!L157)</f>
        <v/>
      </c>
      <c r="E156" s="199"/>
      <c r="F156" s="199"/>
      <c r="G156" s="199"/>
      <c r="H156" s="199"/>
      <c r="I156" s="199"/>
      <c r="J156" s="199"/>
      <c r="K156" s="199"/>
      <c r="L156" s="199"/>
      <c r="M156" s="199"/>
      <c r="N156" s="199"/>
      <c r="O156" s="199"/>
      <c r="P156" s="199"/>
      <c r="Q156" s="199"/>
      <c r="R156" s="199"/>
      <c r="S156" s="199"/>
      <c r="T156" s="199"/>
      <c r="U156" s="199"/>
      <c r="V156" s="194" t="str">
        <f t="shared" si="4"/>
        <v/>
      </c>
      <c r="W156" s="195" t="str">
        <f t="shared" si="5"/>
        <v/>
      </c>
      <c r="X156" s="196" t="str">
        <f>IF(OR(C156="",E156=""),"",RANK(V156,$V$9:$V$408)+COUNTIF(V$9:V156,V156)-1)</f>
        <v/>
      </c>
      <c r="Y156" s="173"/>
    </row>
    <row r="157" spans="1:25" ht="20.100000000000001" customHeight="1">
      <c r="A157" s="173"/>
      <c r="B157" s="190" t="str">
        <f>BIODATA_SISWA!B158</f>
        <v/>
      </c>
      <c r="C157" s="191" t="str">
        <f>IF(BIODATA_SISWA!C158="","",BIODATA_SISWA!C158)</f>
        <v/>
      </c>
      <c r="D157" s="191" t="str">
        <f>IF(BIODATA_SISWA!L158="","",BIODATA_SISWA!L158)</f>
        <v/>
      </c>
      <c r="E157" s="199"/>
      <c r="F157" s="199"/>
      <c r="G157" s="199"/>
      <c r="H157" s="199"/>
      <c r="I157" s="199"/>
      <c r="J157" s="199"/>
      <c r="K157" s="199"/>
      <c r="L157" s="199"/>
      <c r="M157" s="199"/>
      <c r="N157" s="199"/>
      <c r="O157" s="199"/>
      <c r="P157" s="199"/>
      <c r="Q157" s="199"/>
      <c r="R157" s="199"/>
      <c r="S157" s="199"/>
      <c r="T157" s="199"/>
      <c r="U157" s="199"/>
      <c r="V157" s="194" t="str">
        <f t="shared" si="4"/>
        <v/>
      </c>
      <c r="W157" s="195" t="str">
        <f t="shared" si="5"/>
        <v/>
      </c>
      <c r="X157" s="196" t="str">
        <f>IF(OR(C157="",E157=""),"",RANK(V157,$V$9:$V$408)+COUNTIF(V$9:V157,V157)-1)</f>
        <v/>
      </c>
      <c r="Y157" s="173"/>
    </row>
    <row r="158" spans="1:25" ht="20.100000000000001" customHeight="1">
      <c r="A158" s="173"/>
      <c r="B158" s="190" t="str">
        <f>BIODATA_SISWA!B159</f>
        <v/>
      </c>
      <c r="C158" s="191" t="str">
        <f>IF(BIODATA_SISWA!C159="","",BIODATA_SISWA!C159)</f>
        <v/>
      </c>
      <c r="D158" s="191" t="str">
        <f>IF(BIODATA_SISWA!L159="","",BIODATA_SISWA!L159)</f>
        <v/>
      </c>
      <c r="E158" s="199"/>
      <c r="F158" s="199"/>
      <c r="G158" s="199"/>
      <c r="H158" s="199"/>
      <c r="I158" s="199"/>
      <c r="J158" s="199"/>
      <c r="K158" s="199"/>
      <c r="L158" s="199"/>
      <c r="M158" s="199"/>
      <c r="N158" s="199"/>
      <c r="O158" s="199"/>
      <c r="P158" s="199"/>
      <c r="Q158" s="199"/>
      <c r="R158" s="199"/>
      <c r="S158" s="199"/>
      <c r="T158" s="199"/>
      <c r="U158" s="199"/>
      <c r="V158" s="194" t="str">
        <f t="shared" si="4"/>
        <v/>
      </c>
      <c r="W158" s="195" t="str">
        <f t="shared" si="5"/>
        <v/>
      </c>
      <c r="X158" s="196" t="str">
        <f>IF(OR(C158="",E158=""),"",RANK(V158,$V$9:$V$408)+COUNTIF(V$9:V158,V158)-1)</f>
        <v/>
      </c>
      <c r="Y158" s="173"/>
    </row>
    <row r="159" spans="1:25" ht="20.100000000000001" customHeight="1">
      <c r="A159" s="173"/>
      <c r="B159" s="190" t="str">
        <f>BIODATA_SISWA!B160</f>
        <v/>
      </c>
      <c r="C159" s="191" t="str">
        <f>IF(BIODATA_SISWA!C160="","",BIODATA_SISWA!C160)</f>
        <v/>
      </c>
      <c r="D159" s="191" t="str">
        <f>IF(BIODATA_SISWA!L160="","",BIODATA_SISWA!L160)</f>
        <v/>
      </c>
      <c r="E159" s="199"/>
      <c r="F159" s="199"/>
      <c r="G159" s="199"/>
      <c r="H159" s="199"/>
      <c r="I159" s="199"/>
      <c r="J159" s="199"/>
      <c r="K159" s="199"/>
      <c r="L159" s="199"/>
      <c r="M159" s="199"/>
      <c r="N159" s="199"/>
      <c r="O159" s="199"/>
      <c r="P159" s="199"/>
      <c r="Q159" s="199"/>
      <c r="R159" s="199"/>
      <c r="S159" s="199"/>
      <c r="T159" s="199"/>
      <c r="U159" s="199"/>
      <c r="V159" s="194" t="str">
        <f t="shared" si="4"/>
        <v/>
      </c>
      <c r="W159" s="195" t="str">
        <f t="shared" si="5"/>
        <v/>
      </c>
      <c r="X159" s="196" t="str">
        <f>IF(OR(C159="",E159=""),"",RANK(V159,$V$9:$V$408)+COUNTIF(V$9:V159,V159)-1)</f>
        <v/>
      </c>
      <c r="Y159" s="173"/>
    </row>
    <row r="160" spans="1:25" ht="20.100000000000001" customHeight="1">
      <c r="A160" s="173"/>
      <c r="B160" s="190" t="str">
        <f>BIODATA_SISWA!B161</f>
        <v/>
      </c>
      <c r="C160" s="191" t="str">
        <f>IF(BIODATA_SISWA!C161="","",BIODATA_SISWA!C161)</f>
        <v/>
      </c>
      <c r="D160" s="191" t="str">
        <f>IF(BIODATA_SISWA!L161="","",BIODATA_SISWA!L161)</f>
        <v/>
      </c>
      <c r="E160" s="199"/>
      <c r="F160" s="199"/>
      <c r="G160" s="199"/>
      <c r="H160" s="199"/>
      <c r="I160" s="199"/>
      <c r="J160" s="199"/>
      <c r="K160" s="199"/>
      <c r="L160" s="199"/>
      <c r="M160" s="199"/>
      <c r="N160" s="199"/>
      <c r="O160" s="199"/>
      <c r="P160" s="199"/>
      <c r="Q160" s="199"/>
      <c r="R160" s="199"/>
      <c r="S160" s="199"/>
      <c r="T160" s="199"/>
      <c r="U160" s="199"/>
      <c r="V160" s="194" t="str">
        <f t="shared" si="4"/>
        <v/>
      </c>
      <c r="W160" s="195" t="str">
        <f t="shared" si="5"/>
        <v/>
      </c>
      <c r="X160" s="196" t="str">
        <f>IF(OR(C160="",E160=""),"",RANK(V160,$V$9:$V$408)+COUNTIF(V$9:V160,V160)-1)</f>
        <v/>
      </c>
      <c r="Y160" s="173"/>
    </row>
    <row r="161" spans="1:25" ht="20.100000000000001" customHeight="1">
      <c r="A161" s="173"/>
      <c r="B161" s="190" t="str">
        <f>BIODATA_SISWA!B162</f>
        <v/>
      </c>
      <c r="C161" s="191" t="str">
        <f>IF(BIODATA_SISWA!C162="","",BIODATA_SISWA!C162)</f>
        <v/>
      </c>
      <c r="D161" s="191" t="str">
        <f>IF(BIODATA_SISWA!L162="","",BIODATA_SISWA!L162)</f>
        <v/>
      </c>
      <c r="E161" s="199"/>
      <c r="F161" s="199"/>
      <c r="G161" s="199"/>
      <c r="H161" s="199"/>
      <c r="I161" s="199"/>
      <c r="J161" s="199"/>
      <c r="K161" s="199"/>
      <c r="L161" s="199"/>
      <c r="M161" s="199"/>
      <c r="N161" s="199"/>
      <c r="O161" s="199"/>
      <c r="P161" s="199"/>
      <c r="Q161" s="199"/>
      <c r="R161" s="199"/>
      <c r="S161" s="199"/>
      <c r="T161" s="199"/>
      <c r="U161" s="199"/>
      <c r="V161" s="194" t="str">
        <f t="shared" si="4"/>
        <v/>
      </c>
      <c r="W161" s="195" t="str">
        <f t="shared" si="5"/>
        <v/>
      </c>
      <c r="X161" s="196" t="str">
        <f>IF(OR(C161="",E161=""),"",RANK(V161,$V$9:$V$408)+COUNTIF(V$9:V161,V161)-1)</f>
        <v/>
      </c>
      <c r="Y161" s="173"/>
    </row>
    <row r="162" spans="1:25" ht="20.100000000000001" customHeight="1">
      <c r="A162" s="173"/>
      <c r="B162" s="190" t="str">
        <f>BIODATA_SISWA!B163</f>
        <v/>
      </c>
      <c r="C162" s="191" t="str">
        <f>IF(BIODATA_SISWA!C163="","",BIODATA_SISWA!C163)</f>
        <v/>
      </c>
      <c r="D162" s="191" t="str">
        <f>IF(BIODATA_SISWA!L163="","",BIODATA_SISWA!L163)</f>
        <v/>
      </c>
      <c r="E162" s="199"/>
      <c r="F162" s="199"/>
      <c r="G162" s="199"/>
      <c r="H162" s="199"/>
      <c r="I162" s="199"/>
      <c r="J162" s="199"/>
      <c r="K162" s="199"/>
      <c r="L162" s="199"/>
      <c r="M162" s="199"/>
      <c r="N162" s="199"/>
      <c r="O162" s="199"/>
      <c r="P162" s="199"/>
      <c r="Q162" s="199"/>
      <c r="R162" s="199"/>
      <c r="S162" s="199"/>
      <c r="T162" s="199"/>
      <c r="U162" s="199"/>
      <c r="V162" s="194" t="str">
        <f t="shared" si="4"/>
        <v/>
      </c>
      <c r="W162" s="195" t="str">
        <f t="shared" si="5"/>
        <v/>
      </c>
      <c r="X162" s="196" t="str">
        <f>IF(OR(C162="",E162=""),"",RANK(V162,$V$9:$V$408)+COUNTIF(V$9:V162,V162)-1)</f>
        <v/>
      </c>
      <c r="Y162" s="173"/>
    </row>
    <row r="163" spans="1:25" ht="20.100000000000001" customHeight="1">
      <c r="A163" s="173"/>
      <c r="B163" s="190" t="str">
        <f>BIODATA_SISWA!B164</f>
        <v/>
      </c>
      <c r="C163" s="191" t="str">
        <f>IF(BIODATA_SISWA!C164="","",BIODATA_SISWA!C164)</f>
        <v/>
      </c>
      <c r="D163" s="191" t="str">
        <f>IF(BIODATA_SISWA!L164="","",BIODATA_SISWA!L164)</f>
        <v/>
      </c>
      <c r="E163" s="199"/>
      <c r="F163" s="199"/>
      <c r="G163" s="199"/>
      <c r="H163" s="199"/>
      <c r="I163" s="199"/>
      <c r="J163" s="199"/>
      <c r="K163" s="199"/>
      <c r="L163" s="199"/>
      <c r="M163" s="199"/>
      <c r="N163" s="199"/>
      <c r="O163" s="199"/>
      <c r="P163" s="199"/>
      <c r="Q163" s="199"/>
      <c r="R163" s="199"/>
      <c r="S163" s="199"/>
      <c r="T163" s="199"/>
      <c r="U163" s="199"/>
      <c r="V163" s="194" t="str">
        <f t="shared" si="4"/>
        <v/>
      </c>
      <c r="W163" s="195" t="str">
        <f t="shared" si="5"/>
        <v/>
      </c>
      <c r="X163" s="196" t="str">
        <f>IF(OR(C163="",E163=""),"",RANK(V163,$V$9:$V$408)+COUNTIF(V$9:V163,V163)-1)</f>
        <v/>
      </c>
      <c r="Y163" s="173"/>
    </row>
    <row r="164" spans="1:25" ht="20.100000000000001" customHeight="1">
      <c r="A164" s="173"/>
      <c r="B164" s="190" t="str">
        <f>BIODATA_SISWA!B165</f>
        <v/>
      </c>
      <c r="C164" s="191" t="str">
        <f>IF(BIODATA_SISWA!C165="","",BIODATA_SISWA!C165)</f>
        <v/>
      </c>
      <c r="D164" s="191" t="str">
        <f>IF(BIODATA_SISWA!L165="","",BIODATA_SISWA!L165)</f>
        <v/>
      </c>
      <c r="E164" s="199"/>
      <c r="F164" s="199"/>
      <c r="G164" s="199"/>
      <c r="H164" s="199"/>
      <c r="I164" s="199"/>
      <c r="J164" s="199"/>
      <c r="K164" s="199"/>
      <c r="L164" s="199"/>
      <c r="M164" s="199"/>
      <c r="N164" s="199"/>
      <c r="O164" s="199"/>
      <c r="P164" s="199"/>
      <c r="Q164" s="199"/>
      <c r="R164" s="199"/>
      <c r="S164" s="199"/>
      <c r="T164" s="199"/>
      <c r="U164" s="199"/>
      <c r="V164" s="194" t="str">
        <f t="shared" si="4"/>
        <v/>
      </c>
      <c r="W164" s="195" t="str">
        <f t="shared" si="5"/>
        <v/>
      </c>
      <c r="X164" s="196" t="str">
        <f>IF(OR(C164="",E164=""),"",RANK(V164,$V$9:$V$408)+COUNTIF(V$9:V164,V164)-1)</f>
        <v/>
      </c>
      <c r="Y164" s="173"/>
    </row>
    <row r="165" spans="1:25" ht="20.100000000000001" customHeight="1">
      <c r="A165" s="173"/>
      <c r="B165" s="190" t="str">
        <f>BIODATA_SISWA!B166</f>
        <v/>
      </c>
      <c r="C165" s="191" t="str">
        <f>IF(BIODATA_SISWA!C166="","",BIODATA_SISWA!C166)</f>
        <v/>
      </c>
      <c r="D165" s="191" t="str">
        <f>IF(BIODATA_SISWA!L166="","",BIODATA_SISWA!L166)</f>
        <v/>
      </c>
      <c r="E165" s="199"/>
      <c r="F165" s="199"/>
      <c r="G165" s="199"/>
      <c r="H165" s="199"/>
      <c r="I165" s="199"/>
      <c r="J165" s="199"/>
      <c r="K165" s="199"/>
      <c r="L165" s="199"/>
      <c r="M165" s="199"/>
      <c r="N165" s="199"/>
      <c r="O165" s="199"/>
      <c r="P165" s="199"/>
      <c r="Q165" s="199"/>
      <c r="R165" s="199"/>
      <c r="S165" s="199"/>
      <c r="T165" s="199"/>
      <c r="U165" s="199"/>
      <c r="V165" s="194" t="str">
        <f t="shared" si="4"/>
        <v/>
      </c>
      <c r="W165" s="195" t="str">
        <f t="shared" si="5"/>
        <v/>
      </c>
      <c r="X165" s="196" t="str">
        <f>IF(OR(C165="",E165=""),"",RANK(V165,$V$9:$V$408)+COUNTIF(V$9:V165,V165)-1)</f>
        <v/>
      </c>
      <c r="Y165" s="173"/>
    </row>
    <row r="166" spans="1:25" ht="20.100000000000001" customHeight="1">
      <c r="A166" s="173"/>
      <c r="B166" s="190" t="str">
        <f>BIODATA_SISWA!B167</f>
        <v/>
      </c>
      <c r="C166" s="191" t="str">
        <f>IF(BIODATA_SISWA!C167="","",BIODATA_SISWA!C167)</f>
        <v/>
      </c>
      <c r="D166" s="191" t="str">
        <f>IF(BIODATA_SISWA!L167="","",BIODATA_SISWA!L167)</f>
        <v/>
      </c>
      <c r="E166" s="199"/>
      <c r="F166" s="199"/>
      <c r="G166" s="199"/>
      <c r="H166" s="199"/>
      <c r="I166" s="199"/>
      <c r="J166" s="199"/>
      <c r="K166" s="199"/>
      <c r="L166" s="199"/>
      <c r="M166" s="199"/>
      <c r="N166" s="199"/>
      <c r="O166" s="199"/>
      <c r="P166" s="199"/>
      <c r="Q166" s="199"/>
      <c r="R166" s="199"/>
      <c r="S166" s="199"/>
      <c r="T166" s="199"/>
      <c r="U166" s="199"/>
      <c r="V166" s="194" t="str">
        <f t="shared" si="4"/>
        <v/>
      </c>
      <c r="W166" s="195" t="str">
        <f t="shared" si="5"/>
        <v/>
      </c>
      <c r="X166" s="196" t="str">
        <f>IF(OR(C166="",E166=""),"",RANK(V166,$V$9:$V$408)+COUNTIF(V$9:V166,V166)-1)</f>
        <v/>
      </c>
      <c r="Y166" s="173"/>
    </row>
    <row r="167" spans="1:25" ht="20.100000000000001" customHeight="1">
      <c r="A167" s="173"/>
      <c r="B167" s="190" t="str">
        <f>BIODATA_SISWA!B168</f>
        <v/>
      </c>
      <c r="C167" s="191" t="str">
        <f>IF(BIODATA_SISWA!C168="","",BIODATA_SISWA!C168)</f>
        <v/>
      </c>
      <c r="D167" s="191" t="str">
        <f>IF(BIODATA_SISWA!L168="","",BIODATA_SISWA!L168)</f>
        <v/>
      </c>
      <c r="E167" s="199"/>
      <c r="F167" s="199"/>
      <c r="G167" s="199"/>
      <c r="H167" s="199"/>
      <c r="I167" s="199"/>
      <c r="J167" s="199"/>
      <c r="K167" s="199"/>
      <c r="L167" s="199"/>
      <c r="M167" s="199"/>
      <c r="N167" s="199"/>
      <c r="O167" s="199"/>
      <c r="P167" s="199"/>
      <c r="Q167" s="199"/>
      <c r="R167" s="199"/>
      <c r="S167" s="199"/>
      <c r="T167" s="199"/>
      <c r="U167" s="199"/>
      <c r="V167" s="194" t="str">
        <f t="shared" si="4"/>
        <v/>
      </c>
      <c r="W167" s="195" t="str">
        <f t="shared" si="5"/>
        <v/>
      </c>
      <c r="X167" s="196" t="str">
        <f>IF(OR(C167="",E167=""),"",RANK(V167,$V$9:$V$408)+COUNTIF(V$9:V167,V167)-1)</f>
        <v/>
      </c>
      <c r="Y167" s="173"/>
    </row>
    <row r="168" spans="1:25" ht="20.100000000000001" customHeight="1">
      <c r="A168" s="173"/>
      <c r="B168" s="190" t="str">
        <f>BIODATA_SISWA!B169</f>
        <v/>
      </c>
      <c r="C168" s="191" t="str">
        <f>IF(BIODATA_SISWA!C169="","",BIODATA_SISWA!C169)</f>
        <v/>
      </c>
      <c r="D168" s="191" t="str">
        <f>IF(BIODATA_SISWA!L169="","",BIODATA_SISWA!L169)</f>
        <v/>
      </c>
      <c r="E168" s="199"/>
      <c r="F168" s="199"/>
      <c r="G168" s="199"/>
      <c r="H168" s="199"/>
      <c r="I168" s="199"/>
      <c r="J168" s="199"/>
      <c r="K168" s="199"/>
      <c r="L168" s="199"/>
      <c r="M168" s="199"/>
      <c r="N168" s="199"/>
      <c r="O168" s="199"/>
      <c r="P168" s="199"/>
      <c r="Q168" s="199"/>
      <c r="R168" s="199"/>
      <c r="S168" s="199"/>
      <c r="T168" s="199"/>
      <c r="U168" s="199"/>
      <c r="V168" s="194" t="str">
        <f t="shared" si="4"/>
        <v/>
      </c>
      <c r="W168" s="195" t="str">
        <f t="shared" si="5"/>
        <v/>
      </c>
      <c r="X168" s="196" t="str">
        <f>IF(OR(C168="",E168=""),"",RANK(V168,$V$9:$V$408)+COUNTIF(V$9:V168,V168)-1)</f>
        <v/>
      </c>
      <c r="Y168" s="173"/>
    </row>
    <row r="169" spans="1:25" ht="20.100000000000001" customHeight="1">
      <c r="A169" s="173"/>
      <c r="B169" s="190" t="str">
        <f>BIODATA_SISWA!B170</f>
        <v/>
      </c>
      <c r="C169" s="191" t="str">
        <f>IF(BIODATA_SISWA!C170="","",BIODATA_SISWA!C170)</f>
        <v/>
      </c>
      <c r="D169" s="191" t="str">
        <f>IF(BIODATA_SISWA!L170="","",BIODATA_SISWA!L170)</f>
        <v/>
      </c>
      <c r="E169" s="199"/>
      <c r="F169" s="199"/>
      <c r="G169" s="199"/>
      <c r="H169" s="199"/>
      <c r="I169" s="199"/>
      <c r="J169" s="199"/>
      <c r="K169" s="199"/>
      <c r="L169" s="199"/>
      <c r="M169" s="199"/>
      <c r="N169" s="199"/>
      <c r="O169" s="199"/>
      <c r="P169" s="199"/>
      <c r="Q169" s="199"/>
      <c r="R169" s="199"/>
      <c r="S169" s="199"/>
      <c r="T169" s="199"/>
      <c r="U169" s="199"/>
      <c r="V169" s="194" t="str">
        <f t="shared" si="4"/>
        <v/>
      </c>
      <c r="W169" s="195" t="str">
        <f t="shared" si="5"/>
        <v/>
      </c>
      <c r="X169" s="196" t="str">
        <f>IF(OR(C169="",E169=""),"",RANK(V169,$V$9:$V$408)+COUNTIF(V$9:V169,V169)-1)</f>
        <v/>
      </c>
      <c r="Y169" s="173"/>
    </row>
    <row r="170" spans="1:25" ht="20.100000000000001" customHeight="1">
      <c r="A170" s="173"/>
      <c r="B170" s="190" t="str">
        <f>BIODATA_SISWA!B171</f>
        <v/>
      </c>
      <c r="C170" s="191" t="str">
        <f>IF(BIODATA_SISWA!C171="","",BIODATA_SISWA!C171)</f>
        <v/>
      </c>
      <c r="D170" s="191" t="str">
        <f>IF(BIODATA_SISWA!L171="","",BIODATA_SISWA!L171)</f>
        <v/>
      </c>
      <c r="E170" s="199"/>
      <c r="F170" s="199"/>
      <c r="G170" s="199"/>
      <c r="H170" s="199"/>
      <c r="I170" s="199"/>
      <c r="J170" s="199"/>
      <c r="K170" s="199"/>
      <c r="L170" s="199"/>
      <c r="M170" s="199"/>
      <c r="N170" s="199"/>
      <c r="O170" s="199"/>
      <c r="P170" s="199"/>
      <c r="Q170" s="199"/>
      <c r="R170" s="199"/>
      <c r="S170" s="199"/>
      <c r="T170" s="199"/>
      <c r="U170" s="199"/>
      <c r="V170" s="194" t="str">
        <f t="shared" si="4"/>
        <v/>
      </c>
      <c r="W170" s="195" t="str">
        <f t="shared" si="5"/>
        <v/>
      </c>
      <c r="X170" s="196" t="str">
        <f>IF(OR(C170="",E170=""),"",RANK(V170,$V$9:$V$408)+COUNTIF(V$9:V170,V170)-1)</f>
        <v/>
      </c>
      <c r="Y170" s="173"/>
    </row>
    <row r="171" spans="1:25" ht="20.100000000000001" customHeight="1">
      <c r="A171" s="173"/>
      <c r="B171" s="190" t="str">
        <f>BIODATA_SISWA!B172</f>
        <v/>
      </c>
      <c r="C171" s="191" t="str">
        <f>IF(BIODATA_SISWA!C172="","",BIODATA_SISWA!C172)</f>
        <v/>
      </c>
      <c r="D171" s="191" t="str">
        <f>IF(BIODATA_SISWA!L172="","",BIODATA_SISWA!L172)</f>
        <v/>
      </c>
      <c r="E171" s="199"/>
      <c r="F171" s="199"/>
      <c r="G171" s="199"/>
      <c r="H171" s="199"/>
      <c r="I171" s="199"/>
      <c r="J171" s="199"/>
      <c r="K171" s="199"/>
      <c r="L171" s="199"/>
      <c r="M171" s="199"/>
      <c r="N171" s="199"/>
      <c r="O171" s="199"/>
      <c r="P171" s="199"/>
      <c r="Q171" s="199"/>
      <c r="R171" s="199"/>
      <c r="S171" s="199"/>
      <c r="T171" s="199"/>
      <c r="U171" s="199"/>
      <c r="V171" s="194" t="str">
        <f t="shared" si="4"/>
        <v/>
      </c>
      <c r="W171" s="195" t="str">
        <f t="shared" si="5"/>
        <v/>
      </c>
      <c r="X171" s="196" t="str">
        <f>IF(OR(C171="",E171=""),"",RANK(V171,$V$9:$V$408)+COUNTIF(V$9:V171,V171)-1)</f>
        <v/>
      </c>
      <c r="Y171" s="173"/>
    </row>
    <row r="172" spans="1:25" ht="20.100000000000001" customHeight="1">
      <c r="A172" s="173"/>
      <c r="B172" s="190" t="str">
        <f>BIODATA_SISWA!B173</f>
        <v/>
      </c>
      <c r="C172" s="191" t="str">
        <f>IF(BIODATA_SISWA!C173="","",BIODATA_SISWA!C173)</f>
        <v/>
      </c>
      <c r="D172" s="191" t="str">
        <f>IF(BIODATA_SISWA!L173="","",BIODATA_SISWA!L173)</f>
        <v/>
      </c>
      <c r="E172" s="199"/>
      <c r="F172" s="199"/>
      <c r="G172" s="199"/>
      <c r="H172" s="199"/>
      <c r="I172" s="199"/>
      <c r="J172" s="199"/>
      <c r="K172" s="199"/>
      <c r="L172" s="199"/>
      <c r="M172" s="199"/>
      <c r="N172" s="199"/>
      <c r="O172" s="199"/>
      <c r="P172" s="199"/>
      <c r="Q172" s="199"/>
      <c r="R172" s="199"/>
      <c r="S172" s="199"/>
      <c r="T172" s="199"/>
      <c r="U172" s="199"/>
      <c r="V172" s="194" t="str">
        <f t="shared" si="4"/>
        <v/>
      </c>
      <c r="W172" s="195" t="str">
        <f t="shared" si="5"/>
        <v/>
      </c>
      <c r="X172" s="196" t="str">
        <f>IF(OR(C172="",E172=""),"",RANK(V172,$V$9:$V$408)+COUNTIF(V$9:V172,V172)-1)</f>
        <v/>
      </c>
      <c r="Y172" s="173"/>
    </row>
    <row r="173" spans="1:25" ht="20.100000000000001" customHeight="1">
      <c r="A173" s="173"/>
      <c r="B173" s="190" t="str">
        <f>BIODATA_SISWA!B174</f>
        <v/>
      </c>
      <c r="C173" s="191" t="str">
        <f>IF(BIODATA_SISWA!C174="","",BIODATA_SISWA!C174)</f>
        <v/>
      </c>
      <c r="D173" s="191" t="str">
        <f>IF(BIODATA_SISWA!L174="","",BIODATA_SISWA!L174)</f>
        <v/>
      </c>
      <c r="E173" s="199"/>
      <c r="F173" s="199"/>
      <c r="G173" s="199"/>
      <c r="H173" s="199"/>
      <c r="I173" s="199"/>
      <c r="J173" s="199"/>
      <c r="K173" s="199"/>
      <c r="L173" s="199"/>
      <c r="M173" s="199"/>
      <c r="N173" s="199"/>
      <c r="O173" s="199"/>
      <c r="P173" s="199"/>
      <c r="Q173" s="199"/>
      <c r="R173" s="199"/>
      <c r="S173" s="199"/>
      <c r="T173" s="199"/>
      <c r="U173" s="199"/>
      <c r="V173" s="194" t="str">
        <f t="shared" si="4"/>
        <v/>
      </c>
      <c r="W173" s="195" t="str">
        <f t="shared" si="5"/>
        <v/>
      </c>
      <c r="X173" s="196" t="str">
        <f>IF(OR(C173="",E173=""),"",RANK(V173,$V$9:$V$408)+COUNTIF(V$9:V173,V173)-1)</f>
        <v/>
      </c>
      <c r="Y173" s="173"/>
    </row>
    <row r="174" spans="1:25" ht="20.100000000000001" customHeight="1">
      <c r="A174" s="173"/>
      <c r="B174" s="190" t="str">
        <f>BIODATA_SISWA!B175</f>
        <v/>
      </c>
      <c r="C174" s="191" t="str">
        <f>IF(BIODATA_SISWA!C175="","",BIODATA_SISWA!C175)</f>
        <v/>
      </c>
      <c r="D174" s="191" t="str">
        <f>IF(BIODATA_SISWA!L175="","",BIODATA_SISWA!L175)</f>
        <v/>
      </c>
      <c r="E174" s="199"/>
      <c r="F174" s="199"/>
      <c r="G174" s="199"/>
      <c r="H174" s="199"/>
      <c r="I174" s="199"/>
      <c r="J174" s="199"/>
      <c r="K174" s="199"/>
      <c r="L174" s="199"/>
      <c r="M174" s="199"/>
      <c r="N174" s="199"/>
      <c r="O174" s="199"/>
      <c r="P174" s="199"/>
      <c r="Q174" s="199"/>
      <c r="R174" s="199"/>
      <c r="S174" s="199"/>
      <c r="T174" s="199"/>
      <c r="U174" s="199"/>
      <c r="V174" s="194" t="str">
        <f t="shared" si="4"/>
        <v/>
      </c>
      <c r="W174" s="195" t="str">
        <f t="shared" si="5"/>
        <v/>
      </c>
      <c r="X174" s="196" t="str">
        <f>IF(OR(C174="",E174=""),"",RANK(V174,$V$9:$V$408)+COUNTIF(V$9:V174,V174)-1)</f>
        <v/>
      </c>
      <c r="Y174" s="173"/>
    </row>
    <row r="175" spans="1:25" ht="20.100000000000001" customHeight="1">
      <c r="A175" s="173"/>
      <c r="B175" s="190" t="str">
        <f>BIODATA_SISWA!B176</f>
        <v/>
      </c>
      <c r="C175" s="191" t="str">
        <f>IF(BIODATA_SISWA!C176="","",BIODATA_SISWA!C176)</f>
        <v/>
      </c>
      <c r="D175" s="191" t="str">
        <f>IF(BIODATA_SISWA!L176="","",BIODATA_SISWA!L176)</f>
        <v/>
      </c>
      <c r="E175" s="199"/>
      <c r="F175" s="199"/>
      <c r="G175" s="199"/>
      <c r="H175" s="199"/>
      <c r="I175" s="199"/>
      <c r="J175" s="199"/>
      <c r="K175" s="199"/>
      <c r="L175" s="199"/>
      <c r="M175" s="199"/>
      <c r="N175" s="199"/>
      <c r="O175" s="199"/>
      <c r="P175" s="199"/>
      <c r="Q175" s="199"/>
      <c r="R175" s="199"/>
      <c r="S175" s="199"/>
      <c r="T175" s="199"/>
      <c r="U175" s="199"/>
      <c r="V175" s="194" t="str">
        <f t="shared" si="4"/>
        <v/>
      </c>
      <c r="W175" s="195" t="str">
        <f t="shared" si="5"/>
        <v/>
      </c>
      <c r="X175" s="196" t="str">
        <f>IF(OR(C175="",E175=""),"",RANK(V175,$V$9:$V$408)+COUNTIF(V$9:V175,V175)-1)</f>
        <v/>
      </c>
      <c r="Y175" s="173"/>
    </row>
    <row r="176" spans="1:25" ht="20.100000000000001" customHeight="1">
      <c r="A176" s="173"/>
      <c r="B176" s="190" t="str">
        <f>BIODATA_SISWA!B177</f>
        <v/>
      </c>
      <c r="C176" s="191" t="str">
        <f>IF(BIODATA_SISWA!C177="","",BIODATA_SISWA!C177)</f>
        <v/>
      </c>
      <c r="D176" s="191" t="str">
        <f>IF(BIODATA_SISWA!L177="","",BIODATA_SISWA!L177)</f>
        <v/>
      </c>
      <c r="E176" s="199"/>
      <c r="F176" s="199"/>
      <c r="G176" s="199"/>
      <c r="H176" s="199"/>
      <c r="I176" s="199"/>
      <c r="J176" s="199"/>
      <c r="K176" s="199"/>
      <c r="L176" s="199"/>
      <c r="M176" s="199"/>
      <c r="N176" s="199"/>
      <c r="O176" s="199"/>
      <c r="P176" s="199"/>
      <c r="Q176" s="199"/>
      <c r="R176" s="199"/>
      <c r="S176" s="199"/>
      <c r="T176" s="199"/>
      <c r="U176" s="199"/>
      <c r="V176" s="194" t="str">
        <f t="shared" si="4"/>
        <v/>
      </c>
      <c r="W176" s="195" t="str">
        <f t="shared" si="5"/>
        <v/>
      </c>
      <c r="X176" s="196" t="str">
        <f>IF(OR(C176="",E176=""),"",RANK(V176,$V$9:$V$408)+COUNTIF(V$9:V176,V176)-1)</f>
        <v/>
      </c>
      <c r="Y176" s="173"/>
    </row>
    <row r="177" spans="1:25" ht="20.100000000000001" customHeight="1">
      <c r="A177" s="173"/>
      <c r="B177" s="190" t="str">
        <f>BIODATA_SISWA!B178</f>
        <v/>
      </c>
      <c r="C177" s="191" t="str">
        <f>IF(BIODATA_SISWA!C178="","",BIODATA_SISWA!C178)</f>
        <v/>
      </c>
      <c r="D177" s="191" t="str">
        <f>IF(BIODATA_SISWA!L178="","",BIODATA_SISWA!L178)</f>
        <v/>
      </c>
      <c r="E177" s="199"/>
      <c r="F177" s="199"/>
      <c r="G177" s="199"/>
      <c r="H177" s="199"/>
      <c r="I177" s="199"/>
      <c r="J177" s="199"/>
      <c r="K177" s="199"/>
      <c r="L177" s="199"/>
      <c r="M177" s="199"/>
      <c r="N177" s="199"/>
      <c r="O177" s="199"/>
      <c r="P177" s="199"/>
      <c r="Q177" s="199"/>
      <c r="R177" s="199"/>
      <c r="S177" s="199"/>
      <c r="T177" s="199"/>
      <c r="U177" s="199"/>
      <c r="V177" s="194" t="str">
        <f t="shared" si="4"/>
        <v/>
      </c>
      <c r="W177" s="195" t="str">
        <f t="shared" si="5"/>
        <v/>
      </c>
      <c r="X177" s="196" t="str">
        <f>IF(OR(C177="",E177=""),"",RANK(V177,$V$9:$V$408)+COUNTIF(V$9:V177,V177)-1)</f>
        <v/>
      </c>
      <c r="Y177" s="173"/>
    </row>
    <row r="178" spans="1:25" ht="20.100000000000001" customHeight="1">
      <c r="A178" s="173"/>
      <c r="B178" s="190" t="str">
        <f>BIODATA_SISWA!B179</f>
        <v/>
      </c>
      <c r="C178" s="191" t="str">
        <f>IF(BIODATA_SISWA!C179="","",BIODATA_SISWA!C179)</f>
        <v/>
      </c>
      <c r="D178" s="191" t="str">
        <f>IF(BIODATA_SISWA!L179="","",BIODATA_SISWA!L179)</f>
        <v/>
      </c>
      <c r="E178" s="199"/>
      <c r="F178" s="199"/>
      <c r="G178" s="199"/>
      <c r="H178" s="199"/>
      <c r="I178" s="199"/>
      <c r="J178" s="199"/>
      <c r="K178" s="199"/>
      <c r="L178" s="199"/>
      <c r="M178" s="199"/>
      <c r="N178" s="199"/>
      <c r="O178" s="199"/>
      <c r="P178" s="199"/>
      <c r="Q178" s="199"/>
      <c r="R178" s="199"/>
      <c r="S178" s="199"/>
      <c r="T178" s="199"/>
      <c r="U178" s="199"/>
      <c r="V178" s="194" t="str">
        <f t="shared" si="4"/>
        <v/>
      </c>
      <c r="W178" s="195" t="str">
        <f t="shared" si="5"/>
        <v/>
      </c>
      <c r="X178" s="196" t="str">
        <f>IF(OR(C178="",E178=""),"",RANK(V178,$V$9:$V$408)+COUNTIF(V$9:V178,V178)-1)</f>
        <v/>
      </c>
      <c r="Y178" s="173"/>
    </row>
    <row r="179" spans="1:25" ht="20.100000000000001" customHeight="1">
      <c r="A179" s="173"/>
      <c r="B179" s="190" t="str">
        <f>BIODATA_SISWA!B180</f>
        <v/>
      </c>
      <c r="C179" s="191" t="str">
        <f>IF(BIODATA_SISWA!C180="","",BIODATA_SISWA!C180)</f>
        <v/>
      </c>
      <c r="D179" s="191" t="str">
        <f>IF(BIODATA_SISWA!L180="","",BIODATA_SISWA!L180)</f>
        <v/>
      </c>
      <c r="E179" s="199"/>
      <c r="F179" s="199"/>
      <c r="G179" s="199"/>
      <c r="H179" s="199"/>
      <c r="I179" s="199"/>
      <c r="J179" s="199"/>
      <c r="K179" s="199"/>
      <c r="L179" s="199"/>
      <c r="M179" s="199"/>
      <c r="N179" s="199"/>
      <c r="O179" s="199"/>
      <c r="P179" s="199"/>
      <c r="Q179" s="199"/>
      <c r="R179" s="199"/>
      <c r="S179" s="199"/>
      <c r="T179" s="199"/>
      <c r="U179" s="199"/>
      <c r="V179" s="194" t="str">
        <f t="shared" si="4"/>
        <v/>
      </c>
      <c r="W179" s="195" t="str">
        <f t="shared" si="5"/>
        <v/>
      </c>
      <c r="X179" s="196" t="str">
        <f>IF(OR(C179="",E179=""),"",RANK(V179,$V$9:$V$408)+COUNTIF(V$9:V179,V179)-1)</f>
        <v/>
      </c>
      <c r="Y179" s="173"/>
    </row>
    <row r="180" spans="1:25" ht="20.100000000000001" customHeight="1">
      <c r="A180" s="173"/>
      <c r="B180" s="190" t="str">
        <f>BIODATA_SISWA!B181</f>
        <v/>
      </c>
      <c r="C180" s="191" t="str">
        <f>IF(BIODATA_SISWA!C181="","",BIODATA_SISWA!C181)</f>
        <v/>
      </c>
      <c r="D180" s="191" t="str">
        <f>IF(BIODATA_SISWA!L181="","",BIODATA_SISWA!L181)</f>
        <v/>
      </c>
      <c r="E180" s="199"/>
      <c r="F180" s="199"/>
      <c r="G180" s="199"/>
      <c r="H180" s="199"/>
      <c r="I180" s="199"/>
      <c r="J180" s="199"/>
      <c r="K180" s="199"/>
      <c r="L180" s="199"/>
      <c r="M180" s="199"/>
      <c r="N180" s="199"/>
      <c r="O180" s="199"/>
      <c r="P180" s="199"/>
      <c r="Q180" s="199"/>
      <c r="R180" s="199"/>
      <c r="S180" s="199"/>
      <c r="T180" s="199"/>
      <c r="U180" s="199"/>
      <c r="V180" s="194" t="str">
        <f t="shared" si="4"/>
        <v/>
      </c>
      <c r="W180" s="195" t="str">
        <f t="shared" si="5"/>
        <v/>
      </c>
      <c r="X180" s="196" t="str">
        <f>IF(OR(C180="",E180=""),"",RANK(V180,$V$9:$V$408)+COUNTIF(V$9:V180,V180)-1)</f>
        <v/>
      </c>
      <c r="Y180" s="173"/>
    </row>
    <row r="181" spans="1:25" ht="20.100000000000001" customHeight="1">
      <c r="A181" s="173"/>
      <c r="B181" s="190" t="str">
        <f>BIODATA_SISWA!B182</f>
        <v/>
      </c>
      <c r="C181" s="191" t="str">
        <f>IF(BIODATA_SISWA!C182="","",BIODATA_SISWA!C182)</f>
        <v/>
      </c>
      <c r="D181" s="191" t="str">
        <f>IF(BIODATA_SISWA!L182="","",BIODATA_SISWA!L182)</f>
        <v/>
      </c>
      <c r="E181" s="199"/>
      <c r="F181" s="199"/>
      <c r="G181" s="199"/>
      <c r="H181" s="199"/>
      <c r="I181" s="199"/>
      <c r="J181" s="199"/>
      <c r="K181" s="199"/>
      <c r="L181" s="199"/>
      <c r="M181" s="199"/>
      <c r="N181" s="199"/>
      <c r="O181" s="199"/>
      <c r="P181" s="199"/>
      <c r="Q181" s="199"/>
      <c r="R181" s="199"/>
      <c r="S181" s="199"/>
      <c r="T181" s="199"/>
      <c r="U181" s="199"/>
      <c r="V181" s="194" t="str">
        <f t="shared" si="4"/>
        <v/>
      </c>
      <c r="W181" s="195" t="str">
        <f t="shared" si="5"/>
        <v/>
      </c>
      <c r="X181" s="196" t="str">
        <f>IF(OR(C181="",E181=""),"",RANK(V181,$V$9:$V$408)+COUNTIF(V$9:V181,V181)-1)</f>
        <v/>
      </c>
      <c r="Y181" s="173"/>
    </row>
    <row r="182" spans="1:25" ht="20.100000000000001" customHeight="1">
      <c r="A182" s="173"/>
      <c r="B182" s="190" t="str">
        <f>BIODATA_SISWA!B183</f>
        <v/>
      </c>
      <c r="C182" s="191" t="str">
        <f>IF(BIODATA_SISWA!C183="","",BIODATA_SISWA!C183)</f>
        <v/>
      </c>
      <c r="D182" s="191" t="str">
        <f>IF(BIODATA_SISWA!L183="","",BIODATA_SISWA!L183)</f>
        <v/>
      </c>
      <c r="E182" s="199"/>
      <c r="F182" s="199"/>
      <c r="G182" s="199"/>
      <c r="H182" s="199"/>
      <c r="I182" s="199"/>
      <c r="J182" s="199"/>
      <c r="K182" s="199"/>
      <c r="L182" s="199"/>
      <c r="M182" s="199"/>
      <c r="N182" s="199"/>
      <c r="O182" s="199"/>
      <c r="P182" s="199"/>
      <c r="Q182" s="199"/>
      <c r="R182" s="199"/>
      <c r="S182" s="199"/>
      <c r="T182" s="199"/>
      <c r="U182" s="199"/>
      <c r="V182" s="194" t="str">
        <f t="shared" si="4"/>
        <v/>
      </c>
      <c r="W182" s="195" t="str">
        <f t="shared" si="5"/>
        <v/>
      </c>
      <c r="X182" s="196" t="str">
        <f>IF(OR(C182="",E182=""),"",RANK(V182,$V$9:$V$408)+COUNTIF(V$9:V182,V182)-1)</f>
        <v/>
      </c>
      <c r="Y182" s="173"/>
    </row>
    <row r="183" spans="1:25" ht="20.100000000000001" customHeight="1">
      <c r="A183" s="173"/>
      <c r="B183" s="190" t="str">
        <f>BIODATA_SISWA!B184</f>
        <v/>
      </c>
      <c r="C183" s="191" t="str">
        <f>IF(BIODATA_SISWA!C184="","",BIODATA_SISWA!C184)</f>
        <v/>
      </c>
      <c r="D183" s="191" t="str">
        <f>IF(BIODATA_SISWA!L184="","",BIODATA_SISWA!L184)</f>
        <v/>
      </c>
      <c r="E183" s="199"/>
      <c r="F183" s="199"/>
      <c r="G183" s="199"/>
      <c r="H183" s="199"/>
      <c r="I183" s="199"/>
      <c r="J183" s="199"/>
      <c r="K183" s="199"/>
      <c r="L183" s="199"/>
      <c r="M183" s="199"/>
      <c r="N183" s="199"/>
      <c r="O183" s="199"/>
      <c r="P183" s="199"/>
      <c r="Q183" s="199"/>
      <c r="R183" s="199"/>
      <c r="S183" s="199"/>
      <c r="T183" s="199"/>
      <c r="U183" s="199"/>
      <c r="V183" s="194" t="str">
        <f t="shared" si="4"/>
        <v/>
      </c>
      <c r="W183" s="195" t="str">
        <f t="shared" si="5"/>
        <v/>
      </c>
      <c r="X183" s="196" t="str">
        <f>IF(OR(C183="",E183=""),"",RANK(V183,$V$9:$V$408)+COUNTIF(V$9:V183,V183)-1)</f>
        <v/>
      </c>
      <c r="Y183" s="173"/>
    </row>
    <row r="184" spans="1:25" ht="20.100000000000001" customHeight="1">
      <c r="A184" s="173"/>
      <c r="B184" s="190" t="str">
        <f>BIODATA_SISWA!B185</f>
        <v/>
      </c>
      <c r="C184" s="191" t="str">
        <f>IF(BIODATA_SISWA!C185="","",BIODATA_SISWA!C185)</f>
        <v/>
      </c>
      <c r="D184" s="191" t="str">
        <f>IF(BIODATA_SISWA!L185="","",BIODATA_SISWA!L185)</f>
        <v/>
      </c>
      <c r="E184" s="199"/>
      <c r="F184" s="199"/>
      <c r="G184" s="199"/>
      <c r="H184" s="199"/>
      <c r="I184" s="199"/>
      <c r="J184" s="199"/>
      <c r="K184" s="199"/>
      <c r="L184" s="199"/>
      <c r="M184" s="199"/>
      <c r="N184" s="199"/>
      <c r="O184" s="199"/>
      <c r="P184" s="199"/>
      <c r="Q184" s="199"/>
      <c r="R184" s="199"/>
      <c r="S184" s="199"/>
      <c r="T184" s="199"/>
      <c r="U184" s="199"/>
      <c r="V184" s="194" t="str">
        <f t="shared" si="4"/>
        <v/>
      </c>
      <c r="W184" s="195" t="str">
        <f t="shared" si="5"/>
        <v/>
      </c>
      <c r="X184" s="196" t="str">
        <f>IF(OR(C184="",E184=""),"",RANK(V184,$V$9:$V$408)+COUNTIF(V$9:V184,V184)-1)</f>
        <v/>
      </c>
      <c r="Y184" s="173"/>
    </row>
    <row r="185" spans="1:25" ht="20.100000000000001" customHeight="1">
      <c r="A185" s="173"/>
      <c r="B185" s="190" t="str">
        <f>BIODATA_SISWA!B186</f>
        <v/>
      </c>
      <c r="C185" s="191" t="str">
        <f>IF(BIODATA_SISWA!C186="","",BIODATA_SISWA!C186)</f>
        <v/>
      </c>
      <c r="D185" s="191" t="str">
        <f>IF(BIODATA_SISWA!L186="","",BIODATA_SISWA!L186)</f>
        <v/>
      </c>
      <c r="E185" s="199"/>
      <c r="F185" s="199"/>
      <c r="G185" s="199"/>
      <c r="H185" s="199"/>
      <c r="I185" s="199"/>
      <c r="J185" s="199"/>
      <c r="K185" s="199"/>
      <c r="L185" s="199"/>
      <c r="M185" s="199"/>
      <c r="N185" s="199"/>
      <c r="O185" s="199"/>
      <c r="P185" s="199"/>
      <c r="Q185" s="199"/>
      <c r="R185" s="199"/>
      <c r="S185" s="199"/>
      <c r="T185" s="199"/>
      <c r="U185" s="199"/>
      <c r="V185" s="194" t="str">
        <f t="shared" si="4"/>
        <v/>
      </c>
      <c r="W185" s="195" t="str">
        <f t="shared" si="5"/>
        <v/>
      </c>
      <c r="X185" s="196" t="str">
        <f>IF(OR(C185="",E185=""),"",RANK(V185,$V$9:$V$408)+COUNTIF(V$9:V185,V185)-1)</f>
        <v/>
      </c>
      <c r="Y185" s="173"/>
    </row>
    <row r="186" spans="1:25" ht="20.100000000000001" customHeight="1">
      <c r="A186" s="173"/>
      <c r="B186" s="190" t="str">
        <f>BIODATA_SISWA!B187</f>
        <v/>
      </c>
      <c r="C186" s="191" t="str">
        <f>IF(BIODATA_SISWA!C187="","",BIODATA_SISWA!C187)</f>
        <v/>
      </c>
      <c r="D186" s="191" t="str">
        <f>IF(BIODATA_SISWA!L187="","",BIODATA_SISWA!L187)</f>
        <v/>
      </c>
      <c r="E186" s="199"/>
      <c r="F186" s="199"/>
      <c r="G186" s="199"/>
      <c r="H186" s="199"/>
      <c r="I186" s="199"/>
      <c r="J186" s="199"/>
      <c r="K186" s="199"/>
      <c r="L186" s="199"/>
      <c r="M186" s="199"/>
      <c r="N186" s="199"/>
      <c r="O186" s="199"/>
      <c r="P186" s="199"/>
      <c r="Q186" s="199"/>
      <c r="R186" s="199"/>
      <c r="S186" s="199"/>
      <c r="T186" s="199"/>
      <c r="U186" s="199"/>
      <c r="V186" s="194" t="str">
        <f t="shared" si="4"/>
        <v/>
      </c>
      <c r="W186" s="195" t="str">
        <f t="shared" si="5"/>
        <v/>
      </c>
      <c r="X186" s="196" t="str">
        <f>IF(OR(C186="",E186=""),"",RANK(V186,$V$9:$V$408)+COUNTIF(V$9:V186,V186)-1)</f>
        <v/>
      </c>
      <c r="Y186" s="173"/>
    </row>
    <row r="187" spans="1:25" ht="20.100000000000001" customHeight="1">
      <c r="A187" s="173"/>
      <c r="B187" s="190" t="str">
        <f>BIODATA_SISWA!B188</f>
        <v/>
      </c>
      <c r="C187" s="191" t="str">
        <f>IF(BIODATA_SISWA!C188="","",BIODATA_SISWA!C188)</f>
        <v/>
      </c>
      <c r="D187" s="191" t="str">
        <f>IF(BIODATA_SISWA!L188="","",BIODATA_SISWA!L188)</f>
        <v/>
      </c>
      <c r="E187" s="199"/>
      <c r="F187" s="199"/>
      <c r="G187" s="199"/>
      <c r="H187" s="199"/>
      <c r="I187" s="199"/>
      <c r="J187" s="199"/>
      <c r="K187" s="199"/>
      <c r="L187" s="199"/>
      <c r="M187" s="199"/>
      <c r="N187" s="199"/>
      <c r="O187" s="199"/>
      <c r="P187" s="199"/>
      <c r="Q187" s="199"/>
      <c r="R187" s="199"/>
      <c r="S187" s="199"/>
      <c r="T187" s="199"/>
      <c r="U187" s="199"/>
      <c r="V187" s="194" t="str">
        <f t="shared" si="4"/>
        <v/>
      </c>
      <c r="W187" s="195" t="str">
        <f t="shared" si="5"/>
        <v/>
      </c>
      <c r="X187" s="196" t="str">
        <f>IF(OR(C187="",E187=""),"",RANK(V187,$V$9:$V$408)+COUNTIF(V$9:V187,V187)-1)</f>
        <v/>
      </c>
      <c r="Y187" s="173"/>
    </row>
    <row r="188" spans="1:25" ht="20.100000000000001" customHeight="1">
      <c r="A188" s="173"/>
      <c r="B188" s="190" t="str">
        <f>BIODATA_SISWA!B189</f>
        <v/>
      </c>
      <c r="C188" s="191" t="str">
        <f>IF(BIODATA_SISWA!C189="","",BIODATA_SISWA!C189)</f>
        <v/>
      </c>
      <c r="D188" s="191" t="str">
        <f>IF(BIODATA_SISWA!L189="","",BIODATA_SISWA!L189)</f>
        <v/>
      </c>
      <c r="E188" s="199"/>
      <c r="F188" s="199"/>
      <c r="G188" s="199"/>
      <c r="H188" s="199"/>
      <c r="I188" s="199"/>
      <c r="J188" s="199"/>
      <c r="K188" s="199"/>
      <c r="L188" s="199"/>
      <c r="M188" s="199"/>
      <c r="N188" s="199"/>
      <c r="O188" s="199"/>
      <c r="P188" s="199"/>
      <c r="Q188" s="199"/>
      <c r="R188" s="199"/>
      <c r="S188" s="199"/>
      <c r="T188" s="199"/>
      <c r="U188" s="199"/>
      <c r="V188" s="194" t="str">
        <f t="shared" si="4"/>
        <v/>
      </c>
      <c r="W188" s="195" t="str">
        <f t="shared" si="5"/>
        <v/>
      </c>
      <c r="X188" s="196" t="str">
        <f>IF(OR(C188="",E188=""),"",RANK(V188,$V$9:$V$408)+COUNTIF(V$9:V188,V188)-1)</f>
        <v/>
      </c>
      <c r="Y188" s="173"/>
    </row>
    <row r="189" spans="1:25" ht="20.100000000000001" customHeight="1">
      <c r="A189" s="173"/>
      <c r="B189" s="190" t="str">
        <f>BIODATA_SISWA!B190</f>
        <v/>
      </c>
      <c r="C189" s="191" t="str">
        <f>IF(BIODATA_SISWA!C190="","",BIODATA_SISWA!C190)</f>
        <v/>
      </c>
      <c r="D189" s="191" t="str">
        <f>IF(BIODATA_SISWA!L190="","",BIODATA_SISWA!L190)</f>
        <v/>
      </c>
      <c r="E189" s="199"/>
      <c r="F189" s="199"/>
      <c r="G189" s="199"/>
      <c r="H189" s="199"/>
      <c r="I189" s="199"/>
      <c r="J189" s="199"/>
      <c r="K189" s="199"/>
      <c r="L189" s="199"/>
      <c r="M189" s="199"/>
      <c r="N189" s="199"/>
      <c r="O189" s="199"/>
      <c r="P189" s="199"/>
      <c r="Q189" s="199"/>
      <c r="R189" s="199"/>
      <c r="S189" s="199"/>
      <c r="T189" s="199"/>
      <c r="U189" s="199"/>
      <c r="V189" s="194" t="str">
        <f t="shared" si="4"/>
        <v/>
      </c>
      <c r="W189" s="195" t="str">
        <f t="shared" si="5"/>
        <v/>
      </c>
      <c r="X189" s="196" t="str">
        <f>IF(OR(C189="",E189=""),"",RANK(V189,$V$9:$V$408)+COUNTIF(V$9:V189,V189)-1)</f>
        <v/>
      </c>
      <c r="Y189" s="173"/>
    </row>
    <row r="190" spans="1:25" ht="20.100000000000001" customHeight="1">
      <c r="A190" s="173"/>
      <c r="B190" s="190" t="str">
        <f>BIODATA_SISWA!B191</f>
        <v/>
      </c>
      <c r="C190" s="191" t="str">
        <f>IF(BIODATA_SISWA!C191="","",BIODATA_SISWA!C191)</f>
        <v/>
      </c>
      <c r="D190" s="191" t="str">
        <f>IF(BIODATA_SISWA!L191="","",BIODATA_SISWA!L191)</f>
        <v/>
      </c>
      <c r="E190" s="199"/>
      <c r="F190" s="199"/>
      <c r="G190" s="199"/>
      <c r="H190" s="199"/>
      <c r="I190" s="199"/>
      <c r="J190" s="199"/>
      <c r="K190" s="199"/>
      <c r="L190" s="199"/>
      <c r="M190" s="199"/>
      <c r="N190" s="199"/>
      <c r="O190" s="199"/>
      <c r="P190" s="199"/>
      <c r="Q190" s="199"/>
      <c r="R190" s="199"/>
      <c r="S190" s="199"/>
      <c r="T190" s="199"/>
      <c r="U190" s="199"/>
      <c r="V190" s="194" t="str">
        <f t="shared" si="4"/>
        <v/>
      </c>
      <c r="W190" s="195" t="str">
        <f t="shared" si="5"/>
        <v/>
      </c>
      <c r="X190" s="196" t="str">
        <f>IF(OR(C190="",E190=""),"",RANK(V190,$V$9:$V$408)+COUNTIF(V$9:V190,V190)-1)</f>
        <v/>
      </c>
      <c r="Y190" s="173"/>
    </row>
    <row r="191" spans="1:25" ht="20.100000000000001" customHeight="1">
      <c r="A191" s="173"/>
      <c r="B191" s="190" t="str">
        <f>BIODATA_SISWA!B192</f>
        <v/>
      </c>
      <c r="C191" s="191" t="str">
        <f>IF(BIODATA_SISWA!C192="","",BIODATA_SISWA!C192)</f>
        <v/>
      </c>
      <c r="D191" s="191" t="str">
        <f>IF(BIODATA_SISWA!L192="","",BIODATA_SISWA!L192)</f>
        <v/>
      </c>
      <c r="E191" s="199"/>
      <c r="F191" s="199"/>
      <c r="G191" s="199"/>
      <c r="H191" s="199"/>
      <c r="I191" s="199"/>
      <c r="J191" s="199"/>
      <c r="K191" s="199"/>
      <c r="L191" s="199"/>
      <c r="M191" s="199"/>
      <c r="N191" s="199"/>
      <c r="O191" s="199"/>
      <c r="P191" s="199"/>
      <c r="Q191" s="199"/>
      <c r="R191" s="199"/>
      <c r="S191" s="199"/>
      <c r="T191" s="199"/>
      <c r="U191" s="199"/>
      <c r="V191" s="194" t="str">
        <f t="shared" si="4"/>
        <v/>
      </c>
      <c r="W191" s="195" t="str">
        <f t="shared" si="5"/>
        <v/>
      </c>
      <c r="X191" s="196" t="str">
        <f>IF(OR(C191="",E191=""),"",RANK(V191,$V$9:$V$408)+COUNTIF(V$9:V191,V191)-1)</f>
        <v/>
      </c>
      <c r="Y191" s="173"/>
    </row>
    <row r="192" spans="1:25" ht="20.100000000000001" customHeight="1">
      <c r="A192" s="173"/>
      <c r="B192" s="190" t="str">
        <f>BIODATA_SISWA!B193</f>
        <v/>
      </c>
      <c r="C192" s="191" t="str">
        <f>IF(BIODATA_SISWA!C193="","",BIODATA_SISWA!C193)</f>
        <v/>
      </c>
      <c r="D192" s="191" t="str">
        <f>IF(BIODATA_SISWA!L193="","",BIODATA_SISWA!L193)</f>
        <v/>
      </c>
      <c r="E192" s="199"/>
      <c r="F192" s="199"/>
      <c r="G192" s="199"/>
      <c r="H192" s="199"/>
      <c r="I192" s="199"/>
      <c r="J192" s="199"/>
      <c r="K192" s="199"/>
      <c r="L192" s="199"/>
      <c r="M192" s="199"/>
      <c r="N192" s="199"/>
      <c r="O192" s="199"/>
      <c r="P192" s="199"/>
      <c r="Q192" s="199"/>
      <c r="R192" s="199"/>
      <c r="S192" s="199"/>
      <c r="T192" s="199"/>
      <c r="U192" s="199"/>
      <c r="V192" s="194" t="str">
        <f t="shared" si="4"/>
        <v/>
      </c>
      <c r="W192" s="195" t="str">
        <f t="shared" si="5"/>
        <v/>
      </c>
      <c r="X192" s="196" t="str">
        <f>IF(OR(C192="",E192=""),"",RANK(V192,$V$9:$V$408)+COUNTIF(V$9:V192,V192)-1)</f>
        <v/>
      </c>
      <c r="Y192" s="173"/>
    </row>
    <row r="193" spans="1:25" ht="20.100000000000001" customHeight="1">
      <c r="A193" s="173"/>
      <c r="B193" s="190" t="str">
        <f>BIODATA_SISWA!B194</f>
        <v/>
      </c>
      <c r="C193" s="191" t="str">
        <f>IF(BIODATA_SISWA!C194="","",BIODATA_SISWA!C194)</f>
        <v/>
      </c>
      <c r="D193" s="191" t="str">
        <f>IF(BIODATA_SISWA!L194="","",BIODATA_SISWA!L194)</f>
        <v/>
      </c>
      <c r="E193" s="199"/>
      <c r="F193" s="199"/>
      <c r="G193" s="199"/>
      <c r="H193" s="199"/>
      <c r="I193" s="199"/>
      <c r="J193" s="199"/>
      <c r="K193" s="199"/>
      <c r="L193" s="199"/>
      <c r="M193" s="199"/>
      <c r="N193" s="199"/>
      <c r="O193" s="199"/>
      <c r="P193" s="199"/>
      <c r="Q193" s="199"/>
      <c r="R193" s="199"/>
      <c r="S193" s="199"/>
      <c r="T193" s="199"/>
      <c r="U193" s="199"/>
      <c r="V193" s="194" t="str">
        <f t="shared" si="4"/>
        <v/>
      </c>
      <c r="W193" s="195" t="str">
        <f t="shared" si="5"/>
        <v/>
      </c>
      <c r="X193" s="196" t="str">
        <f>IF(OR(C193="",E193=""),"",RANK(V193,$V$9:$V$408)+COUNTIF(V$9:V193,V193)-1)</f>
        <v/>
      </c>
      <c r="Y193" s="173"/>
    </row>
    <row r="194" spans="1:25" ht="20.100000000000001" customHeight="1">
      <c r="A194" s="173"/>
      <c r="B194" s="190" t="str">
        <f>BIODATA_SISWA!B195</f>
        <v/>
      </c>
      <c r="C194" s="191" t="str">
        <f>IF(BIODATA_SISWA!C195="","",BIODATA_SISWA!C195)</f>
        <v/>
      </c>
      <c r="D194" s="191" t="str">
        <f>IF(BIODATA_SISWA!L195="","",BIODATA_SISWA!L195)</f>
        <v/>
      </c>
      <c r="E194" s="199"/>
      <c r="F194" s="199"/>
      <c r="G194" s="199"/>
      <c r="H194" s="199"/>
      <c r="I194" s="199"/>
      <c r="J194" s="199"/>
      <c r="K194" s="199"/>
      <c r="L194" s="199"/>
      <c r="M194" s="199"/>
      <c r="N194" s="199"/>
      <c r="O194" s="199"/>
      <c r="P194" s="199"/>
      <c r="Q194" s="199"/>
      <c r="R194" s="199"/>
      <c r="S194" s="199"/>
      <c r="T194" s="199"/>
      <c r="U194" s="199"/>
      <c r="V194" s="194" t="str">
        <f t="shared" si="4"/>
        <v/>
      </c>
      <c r="W194" s="195" t="str">
        <f t="shared" si="5"/>
        <v/>
      </c>
      <c r="X194" s="196" t="str">
        <f>IF(OR(C194="",E194=""),"",RANK(V194,$V$9:$V$408)+COUNTIF(V$9:V194,V194)-1)</f>
        <v/>
      </c>
      <c r="Y194" s="173"/>
    </row>
    <row r="195" spans="1:25" ht="20.100000000000001" customHeight="1">
      <c r="A195" s="173"/>
      <c r="B195" s="190" t="str">
        <f>BIODATA_SISWA!B196</f>
        <v/>
      </c>
      <c r="C195" s="191" t="str">
        <f>IF(BIODATA_SISWA!C196="","",BIODATA_SISWA!C196)</f>
        <v/>
      </c>
      <c r="D195" s="191" t="str">
        <f>IF(BIODATA_SISWA!L196="","",BIODATA_SISWA!L196)</f>
        <v/>
      </c>
      <c r="E195" s="199"/>
      <c r="F195" s="199"/>
      <c r="G195" s="199"/>
      <c r="H195" s="199"/>
      <c r="I195" s="199"/>
      <c r="J195" s="199"/>
      <c r="K195" s="199"/>
      <c r="L195" s="199"/>
      <c r="M195" s="199"/>
      <c r="N195" s="199"/>
      <c r="O195" s="199"/>
      <c r="P195" s="199"/>
      <c r="Q195" s="199"/>
      <c r="R195" s="199"/>
      <c r="S195" s="199"/>
      <c r="T195" s="199"/>
      <c r="U195" s="199"/>
      <c r="V195" s="194" t="str">
        <f t="shared" si="4"/>
        <v/>
      </c>
      <c r="W195" s="195" t="str">
        <f t="shared" si="5"/>
        <v/>
      </c>
      <c r="X195" s="196" t="str">
        <f>IF(OR(C195="",E195=""),"",RANK(V195,$V$9:$V$408)+COUNTIF(V$9:V195,V195)-1)</f>
        <v/>
      </c>
      <c r="Y195" s="173"/>
    </row>
    <row r="196" spans="1:25" ht="20.100000000000001" customHeight="1">
      <c r="A196" s="173"/>
      <c r="B196" s="190" t="str">
        <f>BIODATA_SISWA!B197</f>
        <v/>
      </c>
      <c r="C196" s="191" t="str">
        <f>IF(BIODATA_SISWA!C197="","",BIODATA_SISWA!C197)</f>
        <v/>
      </c>
      <c r="D196" s="191" t="str">
        <f>IF(BIODATA_SISWA!L197="","",BIODATA_SISWA!L197)</f>
        <v/>
      </c>
      <c r="E196" s="199"/>
      <c r="F196" s="199"/>
      <c r="G196" s="199"/>
      <c r="H196" s="199"/>
      <c r="I196" s="199"/>
      <c r="J196" s="199"/>
      <c r="K196" s="199"/>
      <c r="L196" s="199"/>
      <c r="M196" s="199"/>
      <c r="N196" s="199"/>
      <c r="O196" s="199"/>
      <c r="P196" s="199"/>
      <c r="Q196" s="199"/>
      <c r="R196" s="199"/>
      <c r="S196" s="199"/>
      <c r="T196" s="199"/>
      <c r="U196" s="199"/>
      <c r="V196" s="194" t="str">
        <f t="shared" si="4"/>
        <v/>
      </c>
      <c r="W196" s="195" t="str">
        <f t="shared" si="5"/>
        <v/>
      </c>
      <c r="X196" s="196" t="str">
        <f>IF(OR(C196="",E196=""),"",RANK(V196,$V$9:$V$408)+COUNTIF(V$9:V196,V196)-1)</f>
        <v/>
      </c>
      <c r="Y196" s="173"/>
    </row>
    <row r="197" spans="1:25" ht="20.100000000000001" customHeight="1">
      <c r="A197" s="173"/>
      <c r="B197" s="190" t="str">
        <f>BIODATA_SISWA!B198</f>
        <v/>
      </c>
      <c r="C197" s="191" t="str">
        <f>IF(BIODATA_SISWA!C198="","",BIODATA_SISWA!C198)</f>
        <v/>
      </c>
      <c r="D197" s="191" t="str">
        <f>IF(BIODATA_SISWA!L198="","",BIODATA_SISWA!L198)</f>
        <v/>
      </c>
      <c r="E197" s="199"/>
      <c r="F197" s="199"/>
      <c r="G197" s="199"/>
      <c r="H197" s="199"/>
      <c r="I197" s="199"/>
      <c r="J197" s="199"/>
      <c r="K197" s="199"/>
      <c r="L197" s="199"/>
      <c r="M197" s="199"/>
      <c r="N197" s="199"/>
      <c r="O197" s="199"/>
      <c r="P197" s="199"/>
      <c r="Q197" s="199"/>
      <c r="R197" s="199"/>
      <c r="S197" s="199"/>
      <c r="T197" s="199"/>
      <c r="U197" s="199"/>
      <c r="V197" s="194" t="str">
        <f t="shared" si="4"/>
        <v/>
      </c>
      <c r="W197" s="195" t="str">
        <f t="shared" si="5"/>
        <v/>
      </c>
      <c r="X197" s="196" t="str">
        <f>IF(OR(C197="",E197=""),"",RANK(V197,$V$9:$V$408)+COUNTIF(V$9:V197,V197)-1)</f>
        <v/>
      </c>
      <c r="Y197" s="173"/>
    </row>
    <row r="198" spans="1:25" ht="20.100000000000001" customHeight="1">
      <c r="A198" s="173"/>
      <c r="B198" s="190" t="str">
        <f>BIODATA_SISWA!B199</f>
        <v/>
      </c>
      <c r="C198" s="191" t="str">
        <f>IF(BIODATA_SISWA!C199="","",BIODATA_SISWA!C199)</f>
        <v/>
      </c>
      <c r="D198" s="191" t="str">
        <f>IF(BIODATA_SISWA!L199="","",BIODATA_SISWA!L199)</f>
        <v/>
      </c>
      <c r="E198" s="199"/>
      <c r="F198" s="199"/>
      <c r="G198" s="199"/>
      <c r="H198" s="199"/>
      <c r="I198" s="199"/>
      <c r="J198" s="199"/>
      <c r="K198" s="199"/>
      <c r="L198" s="199"/>
      <c r="M198" s="199"/>
      <c r="N198" s="199"/>
      <c r="O198" s="199"/>
      <c r="P198" s="199"/>
      <c r="Q198" s="199"/>
      <c r="R198" s="199"/>
      <c r="S198" s="199"/>
      <c r="T198" s="199"/>
      <c r="U198" s="199"/>
      <c r="V198" s="194" t="str">
        <f t="shared" si="4"/>
        <v/>
      </c>
      <c r="W198" s="195" t="str">
        <f t="shared" si="5"/>
        <v/>
      </c>
      <c r="X198" s="196" t="str">
        <f>IF(OR(C198="",E198=""),"",RANK(V198,$V$9:$V$408)+COUNTIF(V$9:V198,V198)-1)</f>
        <v/>
      </c>
      <c r="Y198" s="173"/>
    </row>
    <row r="199" spans="1:25" ht="20.100000000000001" customHeight="1">
      <c r="A199" s="173"/>
      <c r="B199" s="190" t="str">
        <f>BIODATA_SISWA!B200</f>
        <v/>
      </c>
      <c r="C199" s="191" t="str">
        <f>IF(BIODATA_SISWA!C200="","",BIODATA_SISWA!C200)</f>
        <v/>
      </c>
      <c r="D199" s="191" t="str">
        <f>IF(BIODATA_SISWA!L200="","",BIODATA_SISWA!L200)</f>
        <v/>
      </c>
      <c r="E199" s="199"/>
      <c r="F199" s="199"/>
      <c r="G199" s="199"/>
      <c r="H199" s="199"/>
      <c r="I199" s="199"/>
      <c r="J199" s="199"/>
      <c r="K199" s="199"/>
      <c r="L199" s="199"/>
      <c r="M199" s="199"/>
      <c r="N199" s="199"/>
      <c r="O199" s="199"/>
      <c r="P199" s="199"/>
      <c r="Q199" s="199"/>
      <c r="R199" s="199"/>
      <c r="S199" s="199"/>
      <c r="T199" s="199"/>
      <c r="U199" s="199"/>
      <c r="V199" s="194" t="str">
        <f t="shared" si="4"/>
        <v/>
      </c>
      <c r="W199" s="195" t="str">
        <f t="shared" si="5"/>
        <v/>
      </c>
      <c r="X199" s="196" t="str">
        <f>IF(OR(C199="",E199=""),"",RANK(V199,$V$9:$V$408)+COUNTIF(V$9:V199,V199)-1)</f>
        <v/>
      </c>
      <c r="Y199" s="173"/>
    </row>
    <row r="200" spans="1:25" ht="20.100000000000001" customHeight="1">
      <c r="A200" s="173"/>
      <c r="B200" s="190" t="str">
        <f>BIODATA_SISWA!B201</f>
        <v/>
      </c>
      <c r="C200" s="191" t="str">
        <f>IF(BIODATA_SISWA!C201="","",BIODATA_SISWA!C201)</f>
        <v/>
      </c>
      <c r="D200" s="191" t="str">
        <f>IF(BIODATA_SISWA!L201="","",BIODATA_SISWA!L201)</f>
        <v/>
      </c>
      <c r="E200" s="199"/>
      <c r="F200" s="199"/>
      <c r="G200" s="199"/>
      <c r="H200" s="199"/>
      <c r="I200" s="199"/>
      <c r="J200" s="199"/>
      <c r="K200" s="199"/>
      <c r="L200" s="199"/>
      <c r="M200" s="199"/>
      <c r="N200" s="199"/>
      <c r="O200" s="199"/>
      <c r="P200" s="199"/>
      <c r="Q200" s="199"/>
      <c r="R200" s="199"/>
      <c r="S200" s="199"/>
      <c r="T200" s="199"/>
      <c r="U200" s="199"/>
      <c r="V200" s="194" t="str">
        <f t="shared" si="4"/>
        <v/>
      </c>
      <c r="W200" s="195" t="str">
        <f t="shared" si="5"/>
        <v/>
      </c>
      <c r="X200" s="196" t="str">
        <f>IF(OR(C200="",E200=""),"",RANK(V200,$V$9:$V$408)+COUNTIF(V$9:V200,V200)-1)</f>
        <v/>
      </c>
      <c r="Y200" s="173"/>
    </row>
    <row r="201" spans="1:25" ht="20.100000000000001" customHeight="1">
      <c r="A201" s="173"/>
      <c r="B201" s="190" t="str">
        <f>BIODATA_SISWA!B202</f>
        <v/>
      </c>
      <c r="C201" s="191" t="str">
        <f>IF(BIODATA_SISWA!C202="","",BIODATA_SISWA!C202)</f>
        <v/>
      </c>
      <c r="D201" s="191" t="str">
        <f>IF(BIODATA_SISWA!L202="","",BIODATA_SISWA!L202)</f>
        <v/>
      </c>
      <c r="E201" s="199"/>
      <c r="F201" s="199"/>
      <c r="G201" s="199"/>
      <c r="H201" s="199"/>
      <c r="I201" s="199"/>
      <c r="J201" s="199"/>
      <c r="K201" s="199"/>
      <c r="L201" s="199"/>
      <c r="M201" s="199"/>
      <c r="N201" s="199"/>
      <c r="O201" s="199"/>
      <c r="P201" s="199"/>
      <c r="Q201" s="199"/>
      <c r="R201" s="199"/>
      <c r="S201" s="199"/>
      <c r="T201" s="199"/>
      <c r="U201" s="199"/>
      <c r="V201" s="194" t="str">
        <f t="shared" ref="V201:V264" si="6">IF(OR(C201="",E201=""),"",SUM(E201:U201))</f>
        <v/>
      </c>
      <c r="W201" s="195" t="str">
        <f t="shared" ref="W201:W264" si="7">IF(OR(C201="",E201=""),"",AVERAGE(E201:U201))</f>
        <v/>
      </c>
      <c r="X201" s="196" t="str">
        <f>IF(OR(C201="",E201=""),"",RANK(V201,$V$9:$V$408)+COUNTIF(V$9:V201,V201)-1)</f>
        <v/>
      </c>
      <c r="Y201" s="173"/>
    </row>
    <row r="202" spans="1:25" ht="20.100000000000001" customHeight="1">
      <c r="A202" s="173"/>
      <c r="B202" s="190" t="str">
        <f>BIODATA_SISWA!B203</f>
        <v/>
      </c>
      <c r="C202" s="191" t="str">
        <f>IF(BIODATA_SISWA!C203="","",BIODATA_SISWA!C203)</f>
        <v/>
      </c>
      <c r="D202" s="191" t="str">
        <f>IF(BIODATA_SISWA!L203="","",BIODATA_SISWA!L203)</f>
        <v/>
      </c>
      <c r="E202" s="199"/>
      <c r="F202" s="199"/>
      <c r="G202" s="199"/>
      <c r="H202" s="199"/>
      <c r="I202" s="199"/>
      <c r="J202" s="199"/>
      <c r="K202" s="199"/>
      <c r="L202" s="199"/>
      <c r="M202" s="199"/>
      <c r="N202" s="199"/>
      <c r="O202" s="199"/>
      <c r="P202" s="199"/>
      <c r="Q202" s="199"/>
      <c r="R202" s="199"/>
      <c r="S202" s="199"/>
      <c r="T202" s="199"/>
      <c r="U202" s="199"/>
      <c r="V202" s="194" t="str">
        <f t="shared" si="6"/>
        <v/>
      </c>
      <c r="W202" s="195" t="str">
        <f t="shared" si="7"/>
        <v/>
      </c>
      <c r="X202" s="196" t="str">
        <f>IF(OR(C202="",E202=""),"",RANK(V202,$V$9:$V$408)+COUNTIF(V$9:V202,V202)-1)</f>
        <v/>
      </c>
      <c r="Y202" s="173"/>
    </row>
    <row r="203" spans="1:25" ht="20.100000000000001" customHeight="1">
      <c r="A203" s="173"/>
      <c r="B203" s="190" t="str">
        <f>BIODATA_SISWA!B204</f>
        <v/>
      </c>
      <c r="C203" s="191" t="str">
        <f>IF(BIODATA_SISWA!C204="","",BIODATA_SISWA!C204)</f>
        <v/>
      </c>
      <c r="D203" s="191" t="str">
        <f>IF(BIODATA_SISWA!L204="","",BIODATA_SISWA!L204)</f>
        <v/>
      </c>
      <c r="E203" s="199"/>
      <c r="F203" s="199"/>
      <c r="G203" s="199"/>
      <c r="H203" s="199"/>
      <c r="I203" s="199"/>
      <c r="J203" s="199"/>
      <c r="K203" s="199"/>
      <c r="L203" s="199"/>
      <c r="M203" s="199"/>
      <c r="N203" s="199"/>
      <c r="O203" s="199"/>
      <c r="P203" s="199"/>
      <c r="Q203" s="199"/>
      <c r="R203" s="199"/>
      <c r="S203" s="199"/>
      <c r="T203" s="199"/>
      <c r="U203" s="199"/>
      <c r="V203" s="194" t="str">
        <f t="shared" si="6"/>
        <v/>
      </c>
      <c r="W203" s="195" t="str">
        <f t="shared" si="7"/>
        <v/>
      </c>
      <c r="X203" s="196" t="str">
        <f>IF(OR(C203="",E203=""),"",RANK(V203,$V$9:$V$408)+COUNTIF(V$9:V203,V203)-1)</f>
        <v/>
      </c>
      <c r="Y203" s="173"/>
    </row>
    <row r="204" spans="1:25" ht="20.100000000000001" customHeight="1">
      <c r="A204" s="173"/>
      <c r="B204" s="190" t="str">
        <f>BIODATA_SISWA!B205</f>
        <v/>
      </c>
      <c r="C204" s="191" t="str">
        <f>IF(BIODATA_SISWA!C205="","",BIODATA_SISWA!C205)</f>
        <v/>
      </c>
      <c r="D204" s="191" t="str">
        <f>IF(BIODATA_SISWA!L205="","",BIODATA_SISWA!L205)</f>
        <v/>
      </c>
      <c r="E204" s="199"/>
      <c r="F204" s="199"/>
      <c r="G204" s="199"/>
      <c r="H204" s="199"/>
      <c r="I204" s="199"/>
      <c r="J204" s="199"/>
      <c r="K204" s="199"/>
      <c r="L204" s="199"/>
      <c r="M204" s="199"/>
      <c r="N204" s="199"/>
      <c r="O204" s="199"/>
      <c r="P204" s="199"/>
      <c r="Q204" s="199"/>
      <c r="R204" s="199"/>
      <c r="S204" s="199"/>
      <c r="T204" s="199"/>
      <c r="U204" s="199"/>
      <c r="V204" s="194" t="str">
        <f t="shared" si="6"/>
        <v/>
      </c>
      <c r="W204" s="195" t="str">
        <f t="shared" si="7"/>
        <v/>
      </c>
      <c r="X204" s="196" t="str">
        <f>IF(OR(C204="",E204=""),"",RANK(V204,$V$9:$V$408)+COUNTIF(V$9:V204,V204)-1)</f>
        <v/>
      </c>
      <c r="Y204" s="173"/>
    </row>
    <row r="205" spans="1:25" ht="20.100000000000001" customHeight="1">
      <c r="A205" s="173"/>
      <c r="B205" s="190" t="str">
        <f>BIODATA_SISWA!B206</f>
        <v/>
      </c>
      <c r="C205" s="191" t="str">
        <f>IF(BIODATA_SISWA!C206="","",BIODATA_SISWA!C206)</f>
        <v/>
      </c>
      <c r="D205" s="191" t="str">
        <f>IF(BIODATA_SISWA!L206="","",BIODATA_SISWA!L206)</f>
        <v/>
      </c>
      <c r="E205" s="199"/>
      <c r="F205" s="199"/>
      <c r="G205" s="199"/>
      <c r="H205" s="199"/>
      <c r="I205" s="199"/>
      <c r="J205" s="199"/>
      <c r="K205" s="199"/>
      <c r="L205" s="199"/>
      <c r="M205" s="199"/>
      <c r="N205" s="199"/>
      <c r="O205" s="199"/>
      <c r="P205" s="199"/>
      <c r="Q205" s="199"/>
      <c r="R205" s="199"/>
      <c r="S205" s="199"/>
      <c r="T205" s="199"/>
      <c r="U205" s="199"/>
      <c r="V205" s="194" t="str">
        <f t="shared" si="6"/>
        <v/>
      </c>
      <c r="W205" s="195" t="str">
        <f t="shared" si="7"/>
        <v/>
      </c>
      <c r="X205" s="196" t="str">
        <f>IF(OR(C205="",E205=""),"",RANK(V205,$V$9:$V$408)+COUNTIF(V$9:V205,V205)-1)</f>
        <v/>
      </c>
      <c r="Y205" s="173"/>
    </row>
    <row r="206" spans="1:25" ht="20.100000000000001" customHeight="1">
      <c r="A206" s="173"/>
      <c r="B206" s="190" t="str">
        <f>BIODATA_SISWA!B207</f>
        <v/>
      </c>
      <c r="C206" s="191" t="str">
        <f>IF(BIODATA_SISWA!C207="","",BIODATA_SISWA!C207)</f>
        <v/>
      </c>
      <c r="D206" s="191" t="str">
        <f>IF(BIODATA_SISWA!L207="","",BIODATA_SISWA!L207)</f>
        <v/>
      </c>
      <c r="E206" s="199"/>
      <c r="F206" s="199"/>
      <c r="G206" s="199"/>
      <c r="H206" s="199"/>
      <c r="I206" s="199"/>
      <c r="J206" s="199"/>
      <c r="K206" s="199"/>
      <c r="L206" s="199"/>
      <c r="M206" s="199"/>
      <c r="N206" s="199"/>
      <c r="O206" s="199"/>
      <c r="P206" s="199"/>
      <c r="Q206" s="199"/>
      <c r="R206" s="199"/>
      <c r="S206" s="199"/>
      <c r="T206" s="199"/>
      <c r="U206" s="199"/>
      <c r="V206" s="194" t="str">
        <f t="shared" si="6"/>
        <v/>
      </c>
      <c r="W206" s="195" t="str">
        <f t="shared" si="7"/>
        <v/>
      </c>
      <c r="X206" s="196" t="str">
        <f>IF(OR(C206="",E206=""),"",RANK(V206,$V$9:$V$408)+COUNTIF(V$9:V206,V206)-1)</f>
        <v/>
      </c>
      <c r="Y206" s="173"/>
    </row>
    <row r="207" spans="1:25" ht="20.100000000000001" customHeight="1">
      <c r="A207" s="173"/>
      <c r="B207" s="190" t="str">
        <f>BIODATA_SISWA!B208</f>
        <v/>
      </c>
      <c r="C207" s="191" t="str">
        <f>IF(BIODATA_SISWA!C208="","",BIODATA_SISWA!C208)</f>
        <v/>
      </c>
      <c r="D207" s="191" t="str">
        <f>IF(BIODATA_SISWA!L208="","",BIODATA_SISWA!L208)</f>
        <v/>
      </c>
      <c r="E207" s="199"/>
      <c r="F207" s="199"/>
      <c r="G207" s="199"/>
      <c r="H207" s="199"/>
      <c r="I207" s="199"/>
      <c r="J207" s="199"/>
      <c r="K207" s="199"/>
      <c r="L207" s="199"/>
      <c r="M207" s="199"/>
      <c r="N207" s="199"/>
      <c r="O207" s="199"/>
      <c r="P207" s="199"/>
      <c r="Q207" s="199"/>
      <c r="R207" s="199"/>
      <c r="S207" s="199"/>
      <c r="T207" s="199"/>
      <c r="U207" s="199"/>
      <c r="V207" s="194" t="str">
        <f t="shared" si="6"/>
        <v/>
      </c>
      <c r="W207" s="195" t="str">
        <f t="shared" si="7"/>
        <v/>
      </c>
      <c r="X207" s="196" t="str">
        <f>IF(OR(C207="",E207=""),"",RANK(V207,$V$9:$V$408)+COUNTIF(V$9:V207,V207)-1)</f>
        <v/>
      </c>
      <c r="Y207" s="173"/>
    </row>
    <row r="208" spans="1:25" ht="20.100000000000001" customHeight="1">
      <c r="A208" s="173"/>
      <c r="B208" s="190" t="str">
        <f>BIODATA_SISWA!B209</f>
        <v/>
      </c>
      <c r="C208" s="191" t="str">
        <f>IF(BIODATA_SISWA!C209="","",BIODATA_SISWA!C209)</f>
        <v/>
      </c>
      <c r="D208" s="191" t="str">
        <f>IF(BIODATA_SISWA!L209="","",BIODATA_SISWA!L209)</f>
        <v/>
      </c>
      <c r="E208" s="199"/>
      <c r="F208" s="199"/>
      <c r="G208" s="199"/>
      <c r="H208" s="199"/>
      <c r="I208" s="199"/>
      <c r="J208" s="199"/>
      <c r="K208" s="199"/>
      <c r="L208" s="199"/>
      <c r="M208" s="199"/>
      <c r="N208" s="199"/>
      <c r="O208" s="199"/>
      <c r="P208" s="199"/>
      <c r="Q208" s="199"/>
      <c r="R208" s="199"/>
      <c r="S208" s="199"/>
      <c r="T208" s="199"/>
      <c r="U208" s="199"/>
      <c r="V208" s="194" t="str">
        <f t="shared" si="6"/>
        <v/>
      </c>
      <c r="W208" s="195" t="str">
        <f t="shared" si="7"/>
        <v/>
      </c>
      <c r="X208" s="196" t="str">
        <f>IF(OR(C208="",E208=""),"",RANK(V208,$V$9:$V$408)+COUNTIF(V$9:V208,V208)-1)</f>
        <v/>
      </c>
      <c r="Y208" s="173"/>
    </row>
    <row r="209" spans="1:25" ht="20.100000000000001" customHeight="1">
      <c r="A209" s="173"/>
      <c r="B209" s="190" t="str">
        <f>BIODATA_SISWA!B210</f>
        <v/>
      </c>
      <c r="C209" s="191" t="str">
        <f>IF(BIODATA_SISWA!C210="","",BIODATA_SISWA!C210)</f>
        <v/>
      </c>
      <c r="D209" s="191" t="str">
        <f>IF(BIODATA_SISWA!L210="","",BIODATA_SISWA!L210)</f>
        <v/>
      </c>
      <c r="E209" s="199"/>
      <c r="F209" s="199"/>
      <c r="G209" s="199"/>
      <c r="H209" s="199"/>
      <c r="I209" s="199"/>
      <c r="J209" s="199"/>
      <c r="K209" s="199"/>
      <c r="L209" s="199"/>
      <c r="M209" s="199"/>
      <c r="N209" s="199"/>
      <c r="O209" s="199"/>
      <c r="P209" s="199"/>
      <c r="Q209" s="199"/>
      <c r="R209" s="199"/>
      <c r="S209" s="199"/>
      <c r="T209" s="199"/>
      <c r="U209" s="199"/>
      <c r="V209" s="194" t="str">
        <f t="shared" si="6"/>
        <v/>
      </c>
      <c r="W209" s="195" t="str">
        <f t="shared" si="7"/>
        <v/>
      </c>
      <c r="X209" s="196" t="str">
        <f>IF(OR(C209="",E209=""),"",RANK(V209,$V$9:$V$408)+COUNTIF(V$9:V209,V209)-1)</f>
        <v/>
      </c>
      <c r="Y209" s="173"/>
    </row>
    <row r="210" spans="1:25" ht="20.100000000000001" customHeight="1">
      <c r="A210" s="173"/>
      <c r="B210" s="190" t="str">
        <f>BIODATA_SISWA!B211</f>
        <v/>
      </c>
      <c r="C210" s="191" t="str">
        <f>IF(BIODATA_SISWA!C211="","",BIODATA_SISWA!C211)</f>
        <v/>
      </c>
      <c r="D210" s="191" t="str">
        <f>IF(BIODATA_SISWA!L211="","",BIODATA_SISWA!L211)</f>
        <v/>
      </c>
      <c r="E210" s="199"/>
      <c r="F210" s="199"/>
      <c r="G210" s="199"/>
      <c r="H210" s="199"/>
      <c r="I210" s="199"/>
      <c r="J210" s="199"/>
      <c r="K210" s="199"/>
      <c r="L210" s="199"/>
      <c r="M210" s="199"/>
      <c r="N210" s="199"/>
      <c r="O210" s="199"/>
      <c r="P210" s="199"/>
      <c r="Q210" s="199"/>
      <c r="R210" s="199"/>
      <c r="S210" s="199"/>
      <c r="T210" s="199"/>
      <c r="U210" s="199"/>
      <c r="V210" s="194" t="str">
        <f t="shared" si="6"/>
        <v/>
      </c>
      <c r="W210" s="195" t="str">
        <f t="shared" si="7"/>
        <v/>
      </c>
      <c r="X210" s="196" t="str">
        <f>IF(OR(C210="",E210=""),"",RANK(V210,$V$9:$V$408)+COUNTIF(V$9:V210,V210)-1)</f>
        <v/>
      </c>
      <c r="Y210" s="173"/>
    </row>
    <row r="211" spans="1:25" ht="20.100000000000001" customHeight="1">
      <c r="A211" s="173"/>
      <c r="B211" s="190" t="str">
        <f>BIODATA_SISWA!B212</f>
        <v/>
      </c>
      <c r="C211" s="191" t="str">
        <f>IF(BIODATA_SISWA!C212="","",BIODATA_SISWA!C212)</f>
        <v/>
      </c>
      <c r="D211" s="191" t="str">
        <f>IF(BIODATA_SISWA!L212="","",BIODATA_SISWA!L212)</f>
        <v/>
      </c>
      <c r="E211" s="199"/>
      <c r="F211" s="199"/>
      <c r="G211" s="199"/>
      <c r="H211" s="199"/>
      <c r="I211" s="199"/>
      <c r="J211" s="199"/>
      <c r="K211" s="199"/>
      <c r="L211" s="199"/>
      <c r="M211" s="199"/>
      <c r="N211" s="199"/>
      <c r="O211" s="199"/>
      <c r="P211" s="199"/>
      <c r="Q211" s="199"/>
      <c r="R211" s="199"/>
      <c r="S211" s="199"/>
      <c r="T211" s="199"/>
      <c r="U211" s="199"/>
      <c r="V211" s="194" t="str">
        <f t="shared" si="6"/>
        <v/>
      </c>
      <c r="W211" s="195" t="str">
        <f t="shared" si="7"/>
        <v/>
      </c>
      <c r="X211" s="196" t="str">
        <f>IF(OR(C211="",E211=""),"",RANK(V211,$V$9:$V$408)+COUNTIF(V$9:V211,V211)-1)</f>
        <v/>
      </c>
      <c r="Y211" s="173"/>
    </row>
    <row r="212" spans="1:25" ht="20.100000000000001" customHeight="1">
      <c r="A212" s="173"/>
      <c r="B212" s="190" t="str">
        <f>BIODATA_SISWA!B213</f>
        <v/>
      </c>
      <c r="C212" s="191" t="str">
        <f>IF(BIODATA_SISWA!C213="","",BIODATA_SISWA!C213)</f>
        <v/>
      </c>
      <c r="D212" s="191" t="str">
        <f>IF(BIODATA_SISWA!L213="","",BIODATA_SISWA!L213)</f>
        <v/>
      </c>
      <c r="E212" s="199"/>
      <c r="F212" s="199"/>
      <c r="G212" s="199"/>
      <c r="H212" s="199"/>
      <c r="I212" s="199"/>
      <c r="J212" s="199"/>
      <c r="K212" s="199"/>
      <c r="L212" s="199"/>
      <c r="M212" s="199"/>
      <c r="N212" s="199"/>
      <c r="O212" s="199"/>
      <c r="P212" s="199"/>
      <c r="Q212" s="199"/>
      <c r="R212" s="199"/>
      <c r="S212" s="199"/>
      <c r="T212" s="199"/>
      <c r="U212" s="199"/>
      <c r="V212" s="194" t="str">
        <f t="shared" si="6"/>
        <v/>
      </c>
      <c r="W212" s="195" t="str">
        <f t="shared" si="7"/>
        <v/>
      </c>
      <c r="X212" s="196" t="str">
        <f>IF(OR(C212="",E212=""),"",RANK(V212,$V$9:$V$408)+COUNTIF(V$9:V212,V212)-1)</f>
        <v/>
      </c>
      <c r="Y212" s="173"/>
    </row>
    <row r="213" spans="1:25" ht="20.100000000000001" customHeight="1">
      <c r="A213" s="173"/>
      <c r="B213" s="190" t="str">
        <f>BIODATA_SISWA!B214</f>
        <v/>
      </c>
      <c r="C213" s="191" t="str">
        <f>IF(BIODATA_SISWA!C214="","",BIODATA_SISWA!C214)</f>
        <v/>
      </c>
      <c r="D213" s="191" t="str">
        <f>IF(BIODATA_SISWA!L214="","",BIODATA_SISWA!L214)</f>
        <v/>
      </c>
      <c r="E213" s="199"/>
      <c r="F213" s="199"/>
      <c r="G213" s="199"/>
      <c r="H213" s="199"/>
      <c r="I213" s="199"/>
      <c r="J213" s="199"/>
      <c r="K213" s="199"/>
      <c r="L213" s="199"/>
      <c r="M213" s="199"/>
      <c r="N213" s="199"/>
      <c r="O213" s="199"/>
      <c r="P213" s="199"/>
      <c r="Q213" s="199"/>
      <c r="R213" s="199"/>
      <c r="S213" s="199"/>
      <c r="T213" s="199"/>
      <c r="U213" s="199"/>
      <c r="V213" s="194" t="str">
        <f t="shared" si="6"/>
        <v/>
      </c>
      <c r="W213" s="195" t="str">
        <f t="shared" si="7"/>
        <v/>
      </c>
      <c r="X213" s="196" t="str">
        <f>IF(OR(C213="",E213=""),"",RANK(V213,$V$9:$V$408)+COUNTIF(V$9:V213,V213)-1)</f>
        <v/>
      </c>
      <c r="Y213" s="173"/>
    </row>
    <row r="214" spans="1:25" ht="20.100000000000001" customHeight="1">
      <c r="A214" s="173"/>
      <c r="B214" s="190" t="str">
        <f>BIODATA_SISWA!B215</f>
        <v/>
      </c>
      <c r="C214" s="191" t="str">
        <f>IF(BIODATA_SISWA!C215="","",BIODATA_SISWA!C215)</f>
        <v/>
      </c>
      <c r="D214" s="191" t="str">
        <f>IF(BIODATA_SISWA!L215="","",BIODATA_SISWA!L215)</f>
        <v/>
      </c>
      <c r="E214" s="199"/>
      <c r="F214" s="199"/>
      <c r="G214" s="199"/>
      <c r="H214" s="199"/>
      <c r="I214" s="199"/>
      <c r="J214" s="199"/>
      <c r="K214" s="199"/>
      <c r="L214" s="199"/>
      <c r="M214" s="199"/>
      <c r="N214" s="199"/>
      <c r="O214" s="199"/>
      <c r="P214" s="199"/>
      <c r="Q214" s="199"/>
      <c r="R214" s="199"/>
      <c r="S214" s="199"/>
      <c r="T214" s="199"/>
      <c r="U214" s="199"/>
      <c r="V214" s="194" t="str">
        <f t="shared" si="6"/>
        <v/>
      </c>
      <c r="W214" s="195" t="str">
        <f t="shared" si="7"/>
        <v/>
      </c>
      <c r="X214" s="196" t="str">
        <f>IF(OR(C214="",E214=""),"",RANK(V214,$V$9:$V$408)+COUNTIF(V$9:V214,V214)-1)</f>
        <v/>
      </c>
      <c r="Y214" s="173"/>
    </row>
    <row r="215" spans="1:25" ht="20.100000000000001" customHeight="1">
      <c r="A215" s="173"/>
      <c r="B215" s="190" t="str">
        <f>BIODATA_SISWA!B216</f>
        <v/>
      </c>
      <c r="C215" s="191" t="str">
        <f>IF(BIODATA_SISWA!C216="","",BIODATA_SISWA!C216)</f>
        <v/>
      </c>
      <c r="D215" s="191" t="str">
        <f>IF(BIODATA_SISWA!L216="","",BIODATA_SISWA!L216)</f>
        <v/>
      </c>
      <c r="E215" s="199"/>
      <c r="F215" s="199"/>
      <c r="G215" s="199"/>
      <c r="H215" s="199"/>
      <c r="I215" s="199"/>
      <c r="J215" s="199"/>
      <c r="K215" s="199"/>
      <c r="L215" s="199"/>
      <c r="M215" s="199"/>
      <c r="N215" s="199"/>
      <c r="O215" s="199"/>
      <c r="P215" s="199"/>
      <c r="Q215" s="199"/>
      <c r="R215" s="199"/>
      <c r="S215" s="199"/>
      <c r="T215" s="199"/>
      <c r="U215" s="199"/>
      <c r="V215" s="194" t="str">
        <f t="shared" si="6"/>
        <v/>
      </c>
      <c r="W215" s="195" t="str">
        <f t="shared" si="7"/>
        <v/>
      </c>
      <c r="X215" s="196" t="str">
        <f>IF(OR(C215="",E215=""),"",RANK(V215,$V$9:$V$408)+COUNTIF(V$9:V215,V215)-1)</f>
        <v/>
      </c>
      <c r="Y215" s="173"/>
    </row>
    <row r="216" spans="1:25" ht="20.100000000000001" customHeight="1">
      <c r="A216" s="173"/>
      <c r="B216" s="190" t="str">
        <f>BIODATA_SISWA!B217</f>
        <v/>
      </c>
      <c r="C216" s="191" t="str">
        <f>IF(BIODATA_SISWA!C217="","",BIODATA_SISWA!C217)</f>
        <v/>
      </c>
      <c r="D216" s="191" t="str">
        <f>IF(BIODATA_SISWA!L217="","",BIODATA_SISWA!L217)</f>
        <v/>
      </c>
      <c r="E216" s="199"/>
      <c r="F216" s="199"/>
      <c r="G216" s="199"/>
      <c r="H216" s="199"/>
      <c r="I216" s="199"/>
      <c r="J216" s="199"/>
      <c r="K216" s="199"/>
      <c r="L216" s="199"/>
      <c r="M216" s="199"/>
      <c r="N216" s="199"/>
      <c r="O216" s="199"/>
      <c r="P216" s="199"/>
      <c r="Q216" s="199"/>
      <c r="R216" s="199"/>
      <c r="S216" s="199"/>
      <c r="T216" s="199"/>
      <c r="U216" s="199"/>
      <c r="V216" s="194" t="str">
        <f t="shared" si="6"/>
        <v/>
      </c>
      <c r="W216" s="195" t="str">
        <f t="shared" si="7"/>
        <v/>
      </c>
      <c r="X216" s="196" t="str">
        <f>IF(OR(C216="",E216=""),"",RANK(V216,$V$9:$V$408)+COUNTIF(V$9:V216,V216)-1)</f>
        <v/>
      </c>
      <c r="Y216" s="173"/>
    </row>
    <row r="217" spans="1:25" ht="20.100000000000001" customHeight="1">
      <c r="A217" s="173"/>
      <c r="B217" s="190" t="str">
        <f>BIODATA_SISWA!B218</f>
        <v/>
      </c>
      <c r="C217" s="191" t="str">
        <f>IF(BIODATA_SISWA!C218="","",BIODATA_SISWA!C218)</f>
        <v/>
      </c>
      <c r="D217" s="191" t="str">
        <f>IF(BIODATA_SISWA!L218="","",BIODATA_SISWA!L218)</f>
        <v/>
      </c>
      <c r="E217" s="199"/>
      <c r="F217" s="199"/>
      <c r="G217" s="199"/>
      <c r="H217" s="199"/>
      <c r="I217" s="199"/>
      <c r="J217" s="199"/>
      <c r="K217" s="199"/>
      <c r="L217" s="199"/>
      <c r="M217" s="199"/>
      <c r="N217" s="199"/>
      <c r="O217" s="199"/>
      <c r="P217" s="199"/>
      <c r="Q217" s="199"/>
      <c r="R217" s="199"/>
      <c r="S217" s="199"/>
      <c r="T217" s="199"/>
      <c r="U217" s="199"/>
      <c r="V217" s="194" t="str">
        <f t="shared" si="6"/>
        <v/>
      </c>
      <c r="W217" s="195" t="str">
        <f t="shared" si="7"/>
        <v/>
      </c>
      <c r="X217" s="196" t="str">
        <f>IF(OR(C217="",E217=""),"",RANK(V217,$V$9:$V$408)+COUNTIF(V$9:V217,V217)-1)</f>
        <v/>
      </c>
      <c r="Y217" s="173"/>
    </row>
    <row r="218" spans="1:25" ht="20.100000000000001" customHeight="1">
      <c r="A218" s="173"/>
      <c r="B218" s="190" t="str">
        <f>BIODATA_SISWA!B219</f>
        <v/>
      </c>
      <c r="C218" s="191" t="str">
        <f>IF(BIODATA_SISWA!C219="","",BIODATA_SISWA!C219)</f>
        <v/>
      </c>
      <c r="D218" s="191" t="str">
        <f>IF(BIODATA_SISWA!L219="","",BIODATA_SISWA!L219)</f>
        <v/>
      </c>
      <c r="E218" s="199"/>
      <c r="F218" s="199"/>
      <c r="G218" s="199"/>
      <c r="H218" s="199"/>
      <c r="I218" s="199"/>
      <c r="J218" s="199"/>
      <c r="K218" s="199"/>
      <c r="L218" s="199"/>
      <c r="M218" s="199"/>
      <c r="N218" s="199"/>
      <c r="O218" s="199"/>
      <c r="P218" s="199"/>
      <c r="Q218" s="199"/>
      <c r="R218" s="199"/>
      <c r="S218" s="199"/>
      <c r="T218" s="199"/>
      <c r="U218" s="199"/>
      <c r="V218" s="194" t="str">
        <f t="shared" si="6"/>
        <v/>
      </c>
      <c r="W218" s="195" t="str">
        <f t="shared" si="7"/>
        <v/>
      </c>
      <c r="X218" s="196" t="str">
        <f>IF(OR(C218="",E218=""),"",RANK(V218,$V$9:$V$408)+COUNTIF(V$9:V218,V218)-1)</f>
        <v/>
      </c>
      <c r="Y218" s="173"/>
    </row>
    <row r="219" spans="1:25" ht="20.100000000000001" customHeight="1">
      <c r="A219" s="173"/>
      <c r="B219" s="190" t="str">
        <f>BIODATA_SISWA!B220</f>
        <v/>
      </c>
      <c r="C219" s="191" t="str">
        <f>IF(BIODATA_SISWA!C220="","",BIODATA_SISWA!C220)</f>
        <v/>
      </c>
      <c r="D219" s="191" t="str">
        <f>IF(BIODATA_SISWA!L220="","",BIODATA_SISWA!L220)</f>
        <v/>
      </c>
      <c r="E219" s="199"/>
      <c r="F219" s="199"/>
      <c r="G219" s="199"/>
      <c r="H219" s="199"/>
      <c r="I219" s="199"/>
      <c r="J219" s="199"/>
      <c r="K219" s="199"/>
      <c r="L219" s="199"/>
      <c r="M219" s="199"/>
      <c r="N219" s="199"/>
      <c r="O219" s="199"/>
      <c r="P219" s="199"/>
      <c r="Q219" s="199"/>
      <c r="R219" s="199"/>
      <c r="S219" s="199"/>
      <c r="T219" s="199"/>
      <c r="U219" s="199"/>
      <c r="V219" s="194" t="str">
        <f t="shared" si="6"/>
        <v/>
      </c>
      <c r="W219" s="195" t="str">
        <f t="shared" si="7"/>
        <v/>
      </c>
      <c r="X219" s="196" t="str">
        <f>IF(OR(C219="",E219=""),"",RANK(V219,$V$9:$V$408)+COUNTIF(V$9:V219,V219)-1)</f>
        <v/>
      </c>
      <c r="Y219" s="173"/>
    </row>
    <row r="220" spans="1:25" ht="20.100000000000001" customHeight="1">
      <c r="A220" s="173"/>
      <c r="B220" s="190" t="str">
        <f>BIODATA_SISWA!B221</f>
        <v/>
      </c>
      <c r="C220" s="191" t="str">
        <f>IF(BIODATA_SISWA!C221="","",BIODATA_SISWA!C221)</f>
        <v/>
      </c>
      <c r="D220" s="191" t="str">
        <f>IF(BIODATA_SISWA!L221="","",BIODATA_SISWA!L221)</f>
        <v/>
      </c>
      <c r="E220" s="199"/>
      <c r="F220" s="199"/>
      <c r="G220" s="199"/>
      <c r="H220" s="199"/>
      <c r="I220" s="199"/>
      <c r="J220" s="199"/>
      <c r="K220" s="199"/>
      <c r="L220" s="199"/>
      <c r="M220" s="199"/>
      <c r="N220" s="199"/>
      <c r="O220" s="199"/>
      <c r="P220" s="199"/>
      <c r="Q220" s="199"/>
      <c r="R220" s="199"/>
      <c r="S220" s="199"/>
      <c r="T220" s="199"/>
      <c r="U220" s="199"/>
      <c r="V220" s="194" t="str">
        <f t="shared" si="6"/>
        <v/>
      </c>
      <c r="W220" s="195" t="str">
        <f t="shared" si="7"/>
        <v/>
      </c>
      <c r="X220" s="196" t="str">
        <f>IF(OR(C220="",E220=""),"",RANK(V220,$V$9:$V$408)+COUNTIF(V$9:V220,V220)-1)</f>
        <v/>
      </c>
      <c r="Y220" s="173"/>
    </row>
    <row r="221" spans="1:25" ht="20.100000000000001" customHeight="1">
      <c r="A221" s="173"/>
      <c r="B221" s="190" t="str">
        <f>BIODATA_SISWA!B222</f>
        <v/>
      </c>
      <c r="C221" s="191" t="str">
        <f>IF(BIODATA_SISWA!C222="","",BIODATA_SISWA!C222)</f>
        <v/>
      </c>
      <c r="D221" s="191" t="str">
        <f>IF(BIODATA_SISWA!L222="","",BIODATA_SISWA!L222)</f>
        <v/>
      </c>
      <c r="E221" s="199"/>
      <c r="F221" s="199"/>
      <c r="G221" s="199"/>
      <c r="H221" s="199"/>
      <c r="I221" s="199"/>
      <c r="J221" s="199"/>
      <c r="K221" s="199"/>
      <c r="L221" s="199"/>
      <c r="M221" s="199"/>
      <c r="N221" s="199"/>
      <c r="O221" s="199"/>
      <c r="P221" s="199"/>
      <c r="Q221" s="199"/>
      <c r="R221" s="199"/>
      <c r="S221" s="199"/>
      <c r="T221" s="199"/>
      <c r="U221" s="199"/>
      <c r="V221" s="194" t="str">
        <f t="shared" si="6"/>
        <v/>
      </c>
      <c r="W221" s="195" t="str">
        <f t="shared" si="7"/>
        <v/>
      </c>
      <c r="X221" s="196" t="str">
        <f>IF(OR(C221="",E221=""),"",RANK(V221,$V$9:$V$408)+COUNTIF(V$9:V221,V221)-1)</f>
        <v/>
      </c>
      <c r="Y221" s="173"/>
    </row>
    <row r="222" spans="1:25" ht="20.100000000000001" customHeight="1">
      <c r="A222" s="173"/>
      <c r="B222" s="190" t="str">
        <f>BIODATA_SISWA!B223</f>
        <v/>
      </c>
      <c r="C222" s="191" t="str">
        <f>IF(BIODATA_SISWA!C223="","",BIODATA_SISWA!C223)</f>
        <v/>
      </c>
      <c r="D222" s="191" t="str">
        <f>IF(BIODATA_SISWA!L223="","",BIODATA_SISWA!L223)</f>
        <v/>
      </c>
      <c r="E222" s="199"/>
      <c r="F222" s="199"/>
      <c r="G222" s="199"/>
      <c r="H222" s="199"/>
      <c r="I222" s="199"/>
      <c r="J222" s="199"/>
      <c r="K222" s="199"/>
      <c r="L222" s="199"/>
      <c r="M222" s="199"/>
      <c r="N222" s="199"/>
      <c r="O222" s="199"/>
      <c r="P222" s="199"/>
      <c r="Q222" s="199"/>
      <c r="R222" s="199"/>
      <c r="S222" s="199"/>
      <c r="T222" s="199"/>
      <c r="U222" s="199"/>
      <c r="V222" s="194" t="str">
        <f t="shared" si="6"/>
        <v/>
      </c>
      <c r="W222" s="195" t="str">
        <f t="shared" si="7"/>
        <v/>
      </c>
      <c r="X222" s="196" t="str">
        <f>IF(OR(C222="",E222=""),"",RANK(V222,$V$9:$V$408)+COUNTIF(V$9:V222,V222)-1)</f>
        <v/>
      </c>
      <c r="Y222" s="173"/>
    </row>
    <row r="223" spans="1:25" ht="20.100000000000001" customHeight="1">
      <c r="A223" s="173"/>
      <c r="B223" s="190" t="str">
        <f>BIODATA_SISWA!B224</f>
        <v/>
      </c>
      <c r="C223" s="191" t="str">
        <f>IF(BIODATA_SISWA!C224="","",BIODATA_SISWA!C224)</f>
        <v/>
      </c>
      <c r="D223" s="191" t="str">
        <f>IF(BIODATA_SISWA!L224="","",BIODATA_SISWA!L224)</f>
        <v/>
      </c>
      <c r="E223" s="199"/>
      <c r="F223" s="199"/>
      <c r="G223" s="199"/>
      <c r="H223" s="199"/>
      <c r="I223" s="199"/>
      <c r="J223" s="199"/>
      <c r="K223" s="199"/>
      <c r="L223" s="199"/>
      <c r="M223" s="199"/>
      <c r="N223" s="199"/>
      <c r="O223" s="199"/>
      <c r="P223" s="199"/>
      <c r="Q223" s="199"/>
      <c r="R223" s="199"/>
      <c r="S223" s="199"/>
      <c r="T223" s="199"/>
      <c r="U223" s="199"/>
      <c r="V223" s="194" t="str">
        <f t="shared" si="6"/>
        <v/>
      </c>
      <c r="W223" s="195" t="str">
        <f t="shared" si="7"/>
        <v/>
      </c>
      <c r="X223" s="196" t="str">
        <f>IF(OR(C223="",E223=""),"",RANK(V223,$V$9:$V$408)+COUNTIF(V$9:V223,V223)-1)</f>
        <v/>
      </c>
      <c r="Y223" s="173"/>
    </row>
    <row r="224" spans="1:25" ht="20.100000000000001" customHeight="1">
      <c r="A224" s="173"/>
      <c r="B224" s="190" t="str">
        <f>BIODATA_SISWA!B225</f>
        <v/>
      </c>
      <c r="C224" s="191" t="str">
        <f>IF(BIODATA_SISWA!C225="","",BIODATA_SISWA!C225)</f>
        <v/>
      </c>
      <c r="D224" s="191" t="str">
        <f>IF(BIODATA_SISWA!L225="","",BIODATA_SISWA!L225)</f>
        <v/>
      </c>
      <c r="E224" s="199"/>
      <c r="F224" s="199"/>
      <c r="G224" s="199"/>
      <c r="H224" s="199"/>
      <c r="I224" s="199"/>
      <c r="J224" s="199"/>
      <c r="K224" s="199"/>
      <c r="L224" s="199"/>
      <c r="M224" s="199"/>
      <c r="N224" s="199"/>
      <c r="O224" s="199"/>
      <c r="P224" s="199"/>
      <c r="Q224" s="199"/>
      <c r="R224" s="199"/>
      <c r="S224" s="199"/>
      <c r="T224" s="199"/>
      <c r="U224" s="199"/>
      <c r="V224" s="194" t="str">
        <f t="shared" si="6"/>
        <v/>
      </c>
      <c r="W224" s="195" t="str">
        <f t="shared" si="7"/>
        <v/>
      </c>
      <c r="X224" s="196" t="str">
        <f>IF(OR(C224="",E224=""),"",RANK(V224,$V$9:$V$408)+COUNTIF(V$9:V224,V224)-1)</f>
        <v/>
      </c>
      <c r="Y224" s="173"/>
    </row>
    <row r="225" spans="1:25" ht="20.100000000000001" customHeight="1">
      <c r="A225" s="173"/>
      <c r="B225" s="190" t="str">
        <f>BIODATA_SISWA!B226</f>
        <v/>
      </c>
      <c r="C225" s="191" t="str">
        <f>IF(BIODATA_SISWA!C226="","",BIODATA_SISWA!C226)</f>
        <v/>
      </c>
      <c r="D225" s="191" t="str">
        <f>IF(BIODATA_SISWA!L226="","",BIODATA_SISWA!L226)</f>
        <v/>
      </c>
      <c r="E225" s="199"/>
      <c r="F225" s="199"/>
      <c r="G225" s="199"/>
      <c r="H225" s="199"/>
      <c r="I225" s="199"/>
      <c r="J225" s="199"/>
      <c r="K225" s="199"/>
      <c r="L225" s="199"/>
      <c r="M225" s="199"/>
      <c r="N225" s="199"/>
      <c r="O225" s="199"/>
      <c r="P225" s="199"/>
      <c r="Q225" s="199"/>
      <c r="R225" s="199"/>
      <c r="S225" s="199"/>
      <c r="T225" s="199"/>
      <c r="U225" s="199"/>
      <c r="V225" s="194" t="str">
        <f t="shared" si="6"/>
        <v/>
      </c>
      <c r="W225" s="195" t="str">
        <f t="shared" si="7"/>
        <v/>
      </c>
      <c r="X225" s="196" t="str">
        <f>IF(OR(C225="",E225=""),"",RANK(V225,$V$9:$V$408)+COUNTIF(V$9:V225,V225)-1)</f>
        <v/>
      </c>
      <c r="Y225" s="173"/>
    </row>
    <row r="226" spans="1:25" ht="20.100000000000001" customHeight="1">
      <c r="A226" s="173"/>
      <c r="B226" s="190" t="str">
        <f>BIODATA_SISWA!B227</f>
        <v/>
      </c>
      <c r="C226" s="191" t="str">
        <f>IF(BIODATA_SISWA!C227="","",BIODATA_SISWA!C227)</f>
        <v/>
      </c>
      <c r="D226" s="191" t="str">
        <f>IF(BIODATA_SISWA!L227="","",BIODATA_SISWA!L227)</f>
        <v/>
      </c>
      <c r="E226" s="199"/>
      <c r="F226" s="199"/>
      <c r="G226" s="199"/>
      <c r="H226" s="199"/>
      <c r="I226" s="199"/>
      <c r="J226" s="199"/>
      <c r="K226" s="199"/>
      <c r="L226" s="199"/>
      <c r="M226" s="199"/>
      <c r="N226" s="199"/>
      <c r="O226" s="199"/>
      <c r="P226" s="199"/>
      <c r="Q226" s="199"/>
      <c r="R226" s="199"/>
      <c r="S226" s="199"/>
      <c r="T226" s="199"/>
      <c r="U226" s="199"/>
      <c r="V226" s="194" t="str">
        <f t="shared" si="6"/>
        <v/>
      </c>
      <c r="W226" s="195" t="str">
        <f t="shared" si="7"/>
        <v/>
      </c>
      <c r="X226" s="196" t="str">
        <f>IF(OR(C226="",E226=""),"",RANK(V226,$V$9:$V$408)+COUNTIF(V$9:V226,V226)-1)</f>
        <v/>
      </c>
      <c r="Y226" s="173"/>
    </row>
    <row r="227" spans="1:25" ht="20.100000000000001" customHeight="1">
      <c r="A227" s="173"/>
      <c r="B227" s="190" t="str">
        <f>BIODATA_SISWA!B228</f>
        <v/>
      </c>
      <c r="C227" s="191" t="str">
        <f>IF(BIODATA_SISWA!C228="","",BIODATA_SISWA!C228)</f>
        <v/>
      </c>
      <c r="D227" s="191" t="str">
        <f>IF(BIODATA_SISWA!L228="","",BIODATA_SISWA!L228)</f>
        <v/>
      </c>
      <c r="E227" s="199"/>
      <c r="F227" s="199"/>
      <c r="G227" s="199"/>
      <c r="H227" s="199"/>
      <c r="I227" s="199"/>
      <c r="J227" s="199"/>
      <c r="K227" s="199"/>
      <c r="L227" s="199"/>
      <c r="M227" s="199"/>
      <c r="N227" s="199"/>
      <c r="O227" s="199"/>
      <c r="P227" s="199"/>
      <c r="Q227" s="199"/>
      <c r="R227" s="199"/>
      <c r="S227" s="199"/>
      <c r="T227" s="199"/>
      <c r="U227" s="199"/>
      <c r="V227" s="194" t="str">
        <f t="shared" si="6"/>
        <v/>
      </c>
      <c r="W227" s="195" t="str">
        <f t="shared" si="7"/>
        <v/>
      </c>
      <c r="X227" s="196" t="str">
        <f>IF(OR(C227="",E227=""),"",RANK(V227,$V$9:$V$408)+COUNTIF(V$9:V227,V227)-1)</f>
        <v/>
      </c>
      <c r="Y227" s="173"/>
    </row>
    <row r="228" spans="1:25" ht="20.100000000000001" customHeight="1">
      <c r="A228" s="173"/>
      <c r="B228" s="190" t="str">
        <f>BIODATA_SISWA!B229</f>
        <v/>
      </c>
      <c r="C228" s="191" t="str">
        <f>IF(BIODATA_SISWA!C229="","",BIODATA_SISWA!C229)</f>
        <v/>
      </c>
      <c r="D228" s="191" t="str">
        <f>IF(BIODATA_SISWA!L229="","",BIODATA_SISWA!L229)</f>
        <v/>
      </c>
      <c r="E228" s="199"/>
      <c r="F228" s="199"/>
      <c r="G228" s="199"/>
      <c r="H228" s="199"/>
      <c r="I228" s="199"/>
      <c r="J228" s="199"/>
      <c r="K228" s="199"/>
      <c r="L228" s="199"/>
      <c r="M228" s="199"/>
      <c r="N228" s="199"/>
      <c r="O228" s="199"/>
      <c r="P228" s="199"/>
      <c r="Q228" s="199"/>
      <c r="R228" s="199"/>
      <c r="S228" s="199"/>
      <c r="T228" s="199"/>
      <c r="U228" s="199"/>
      <c r="V228" s="194" t="str">
        <f t="shared" si="6"/>
        <v/>
      </c>
      <c r="W228" s="195" t="str">
        <f t="shared" si="7"/>
        <v/>
      </c>
      <c r="X228" s="196" t="str">
        <f>IF(OR(C228="",E228=""),"",RANK(V228,$V$9:$V$408)+COUNTIF(V$9:V228,V228)-1)</f>
        <v/>
      </c>
      <c r="Y228" s="173"/>
    </row>
    <row r="229" spans="1:25" ht="20.100000000000001" customHeight="1">
      <c r="A229" s="173"/>
      <c r="B229" s="190" t="str">
        <f>BIODATA_SISWA!B230</f>
        <v/>
      </c>
      <c r="C229" s="191" t="str">
        <f>IF(BIODATA_SISWA!C230="","",BIODATA_SISWA!C230)</f>
        <v/>
      </c>
      <c r="D229" s="191" t="str">
        <f>IF(BIODATA_SISWA!L230="","",BIODATA_SISWA!L230)</f>
        <v/>
      </c>
      <c r="E229" s="199"/>
      <c r="F229" s="199"/>
      <c r="G229" s="199"/>
      <c r="H229" s="199"/>
      <c r="I229" s="199"/>
      <c r="J229" s="199"/>
      <c r="K229" s="199"/>
      <c r="L229" s="199"/>
      <c r="M229" s="199"/>
      <c r="N229" s="199"/>
      <c r="O229" s="199"/>
      <c r="P229" s="199"/>
      <c r="Q229" s="199"/>
      <c r="R229" s="199"/>
      <c r="S229" s="199"/>
      <c r="T229" s="199"/>
      <c r="U229" s="199"/>
      <c r="V229" s="194" t="str">
        <f t="shared" si="6"/>
        <v/>
      </c>
      <c r="W229" s="195" t="str">
        <f t="shared" si="7"/>
        <v/>
      </c>
      <c r="X229" s="196" t="str">
        <f>IF(OR(C229="",E229=""),"",RANK(V229,$V$9:$V$408)+COUNTIF(V$9:V229,V229)-1)</f>
        <v/>
      </c>
      <c r="Y229" s="173"/>
    </row>
    <row r="230" spans="1:25" ht="20.100000000000001" customHeight="1">
      <c r="A230" s="173"/>
      <c r="B230" s="190" t="str">
        <f>BIODATA_SISWA!B231</f>
        <v/>
      </c>
      <c r="C230" s="191" t="str">
        <f>IF(BIODATA_SISWA!C231="","",BIODATA_SISWA!C231)</f>
        <v/>
      </c>
      <c r="D230" s="191" t="str">
        <f>IF(BIODATA_SISWA!L231="","",BIODATA_SISWA!L231)</f>
        <v/>
      </c>
      <c r="E230" s="199"/>
      <c r="F230" s="199"/>
      <c r="G230" s="199"/>
      <c r="H230" s="199"/>
      <c r="I230" s="199"/>
      <c r="J230" s="199"/>
      <c r="K230" s="199"/>
      <c r="L230" s="199"/>
      <c r="M230" s="199"/>
      <c r="N230" s="199"/>
      <c r="O230" s="199"/>
      <c r="P230" s="199"/>
      <c r="Q230" s="199"/>
      <c r="R230" s="199"/>
      <c r="S230" s="199"/>
      <c r="T230" s="199"/>
      <c r="U230" s="199"/>
      <c r="V230" s="194" t="str">
        <f t="shared" si="6"/>
        <v/>
      </c>
      <c r="W230" s="195" t="str">
        <f t="shared" si="7"/>
        <v/>
      </c>
      <c r="X230" s="196" t="str">
        <f>IF(OR(C230="",E230=""),"",RANK(V230,$V$9:$V$408)+COUNTIF(V$9:V230,V230)-1)</f>
        <v/>
      </c>
      <c r="Y230" s="173"/>
    </row>
    <row r="231" spans="1:25" ht="20.100000000000001" customHeight="1">
      <c r="A231" s="173"/>
      <c r="B231" s="190" t="str">
        <f>BIODATA_SISWA!B232</f>
        <v/>
      </c>
      <c r="C231" s="191" t="str">
        <f>IF(BIODATA_SISWA!C232="","",BIODATA_SISWA!C232)</f>
        <v/>
      </c>
      <c r="D231" s="191" t="str">
        <f>IF(BIODATA_SISWA!L232="","",BIODATA_SISWA!L232)</f>
        <v/>
      </c>
      <c r="E231" s="199"/>
      <c r="F231" s="199"/>
      <c r="G231" s="199"/>
      <c r="H231" s="199"/>
      <c r="I231" s="199"/>
      <c r="J231" s="199"/>
      <c r="K231" s="199"/>
      <c r="L231" s="199"/>
      <c r="M231" s="199"/>
      <c r="N231" s="199"/>
      <c r="O231" s="199"/>
      <c r="P231" s="199"/>
      <c r="Q231" s="199"/>
      <c r="R231" s="199"/>
      <c r="S231" s="199"/>
      <c r="T231" s="199"/>
      <c r="U231" s="199"/>
      <c r="V231" s="194" t="str">
        <f t="shared" si="6"/>
        <v/>
      </c>
      <c r="W231" s="195" t="str">
        <f t="shared" si="7"/>
        <v/>
      </c>
      <c r="X231" s="196" t="str">
        <f>IF(OR(C231="",E231=""),"",RANK(V231,$V$9:$V$408)+COUNTIF(V$9:V231,V231)-1)</f>
        <v/>
      </c>
      <c r="Y231" s="173"/>
    </row>
    <row r="232" spans="1:25" ht="20.100000000000001" customHeight="1">
      <c r="A232" s="173"/>
      <c r="B232" s="190" t="str">
        <f>BIODATA_SISWA!B233</f>
        <v/>
      </c>
      <c r="C232" s="191" t="str">
        <f>IF(BIODATA_SISWA!C233="","",BIODATA_SISWA!C233)</f>
        <v/>
      </c>
      <c r="D232" s="191" t="str">
        <f>IF(BIODATA_SISWA!L233="","",BIODATA_SISWA!L233)</f>
        <v/>
      </c>
      <c r="E232" s="199"/>
      <c r="F232" s="199"/>
      <c r="G232" s="199"/>
      <c r="H232" s="199"/>
      <c r="I232" s="199"/>
      <c r="J232" s="199"/>
      <c r="K232" s="199"/>
      <c r="L232" s="199"/>
      <c r="M232" s="199"/>
      <c r="N232" s="199"/>
      <c r="O232" s="199"/>
      <c r="P232" s="199"/>
      <c r="Q232" s="199"/>
      <c r="R232" s="199"/>
      <c r="S232" s="199"/>
      <c r="T232" s="199"/>
      <c r="U232" s="199"/>
      <c r="V232" s="194" t="str">
        <f t="shared" si="6"/>
        <v/>
      </c>
      <c r="W232" s="195" t="str">
        <f t="shared" si="7"/>
        <v/>
      </c>
      <c r="X232" s="196" t="str">
        <f>IF(OR(C232="",E232=""),"",RANK(V232,$V$9:$V$408)+COUNTIF(V$9:V232,V232)-1)</f>
        <v/>
      </c>
      <c r="Y232" s="173"/>
    </row>
    <row r="233" spans="1:25" ht="20.100000000000001" customHeight="1">
      <c r="A233" s="173"/>
      <c r="B233" s="190" t="str">
        <f>BIODATA_SISWA!B234</f>
        <v/>
      </c>
      <c r="C233" s="191" t="str">
        <f>IF(BIODATA_SISWA!C234="","",BIODATA_SISWA!C234)</f>
        <v/>
      </c>
      <c r="D233" s="191" t="str">
        <f>IF(BIODATA_SISWA!L234="","",BIODATA_SISWA!L234)</f>
        <v/>
      </c>
      <c r="E233" s="199"/>
      <c r="F233" s="199"/>
      <c r="G233" s="199"/>
      <c r="H233" s="199"/>
      <c r="I233" s="199"/>
      <c r="J233" s="199"/>
      <c r="K233" s="199"/>
      <c r="L233" s="199"/>
      <c r="M233" s="199"/>
      <c r="N233" s="199"/>
      <c r="O233" s="199"/>
      <c r="P233" s="199"/>
      <c r="Q233" s="199"/>
      <c r="R233" s="199"/>
      <c r="S233" s="199"/>
      <c r="T233" s="199"/>
      <c r="U233" s="199"/>
      <c r="V233" s="194" t="str">
        <f t="shared" si="6"/>
        <v/>
      </c>
      <c r="W233" s="195" t="str">
        <f t="shared" si="7"/>
        <v/>
      </c>
      <c r="X233" s="196" t="str">
        <f>IF(OR(C233="",E233=""),"",RANK(V233,$V$9:$V$408)+COUNTIF(V$9:V233,V233)-1)</f>
        <v/>
      </c>
      <c r="Y233" s="173"/>
    </row>
    <row r="234" spans="1:25" ht="20.100000000000001" customHeight="1">
      <c r="A234" s="173"/>
      <c r="B234" s="190" t="str">
        <f>BIODATA_SISWA!B235</f>
        <v/>
      </c>
      <c r="C234" s="191" t="str">
        <f>IF(BIODATA_SISWA!C235="","",BIODATA_SISWA!C235)</f>
        <v/>
      </c>
      <c r="D234" s="191" t="str">
        <f>IF(BIODATA_SISWA!L235="","",BIODATA_SISWA!L235)</f>
        <v/>
      </c>
      <c r="E234" s="199"/>
      <c r="F234" s="199"/>
      <c r="G234" s="199"/>
      <c r="H234" s="199"/>
      <c r="I234" s="199"/>
      <c r="J234" s="199"/>
      <c r="K234" s="199"/>
      <c r="L234" s="199"/>
      <c r="M234" s="199"/>
      <c r="N234" s="199"/>
      <c r="O234" s="199"/>
      <c r="P234" s="199"/>
      <c r="Q234" s="199"/>
      <c r="R234" s="199"/>
      <c r="S234" s="199"/>
      <c r="T234" s="199"/>
      <c r="U234" s="199"/>
      <c r="V234" s="194" t="str">
        <f t="shared" si="6"/>
        <v/>
      </c>
      <c r="W234" s="195" t="str">
        <f t="shared" si="7"/>
        <v/>
      </c>
      <c r="X234" s="196" t="str">
        <f>IF(OR(C234="",E234=""),"",RANK(V234,$V$9:$V$408)+COUNTIF(V$9:V234,V234)-1)</f>
        <v/>
      </c>
      <c r="Y234" s="173"/>
    </row>
    <row r="235" spans="1:25" ht="20.100000000000001" customHeight="1">
      <c r="A235" s="173"/>
      <c r="B235" s="190" t="str">
        <f>BIODATA_SISWA!B236</f>
        <v/>
      </c>
      <c r="C235" s="191" t="str">
        <f>IF(BIODATA_SISWA!C236="","",BIODATA_SISWA!C236)</f>
        <v/>
      </c>
      <c r="D235" s="191" t="str">
        <f>IF(BIODATA_SISWA!L236="","",BIODATA_SISWA!L236)</f>
        <v/>
      </c>
      <c r="E235" s="199"/>
      <c r="F235" s="199"/>
      <c r="G235" s="199"/>
      <c r="H235" s="199"/>
      <c r="I235" s="199"/>
      <c r="J235" s="199"/>
      <c r="K235" s="199"/>
      <c r="L235" s="199"/>
      <c r="M235" s="199"/>
      <c r="N235" s="199"/>
      <c r="O235" s="199"/>
      <c r="P235" s="199"/>
      <c r="Q235" s="199"/>
      <c r="R235" s="199"/>
      <c r="S235" s="199"/>
      <c r="T235" s="199"/>
      <c r="U235" s="199"/>
      <c r="V235" s="194" t="str">
        <f t="shared" si="6"/>
        <v/>
      </c>
      <c r="W235" s="195" t="str">
        <f t="shared" si="7"/>
        <v/>
      </c>
      <c r="X235" s="196" t="str">
        <f>IF(OR(C235="",E235=""),"",RANK(V235,$V$9:$V$408)+COUNTIF(V$9:V235,V235)-1)</f>
        <v/>
      </c>
      <c r="Y235" s="173"/>
    </row>
    <row r="236" spans="1:25" ht="20.100000000000001" customHeight="1">
      <c r="A236" s="173"/>
      <c r="B236" s="190" t="str">
        <f>BIODATA_SISWA!B237</f>
        <v/>
      </c>
      <c r="C236" s="191" t="str">
        <f>IF(BIODATA_SISWA!C237="","",BIODATA_SISWA!C237)</f>
        <v/>
      </c>
      <c r="D236" s="191" t="str">
        <f>IF(BIODATA_SISWA!L237="","",BIODATA_SISWA!L237)</f>
        <v/>
      </c>
      <c r="E236" s="199"/>
      <c r="F236" s="199"/>
      <c r="G236" s="199"/>
      <c r="H236" s="199"/>
      <c r="I236" s="199"/>
      <c r="J236" s="199"/>
      <c r="K236" s="199"/>
      <c r="L236" s="199"/>
      <c r="M236" s="199"/>
      <c r="N236" s="199"/>
      <c r="O236" s="199"/>
      <c r="P236" s="199"/>
      <c r="Q236" s="199"/>
      <c r="R236" s="199"/>
      <c r="S236" s="199"/>
      <c r="T236" s="199"/>
      <c r="U236" s="199"/>
      <c r="V236" s="194" t="str">
        <f t="shared" si="6"/>
        <v/>
      </c>
      <c r="W236" s="195" t="str">
        <f t="shared" si="7"/>
        <v/>
      </c>
      <c r="X236" s="196" t="str">
        <f>IF(OR(C236="",E236=""),"",RANK(V236,$V$9:$V$408)+COUNTIF(V$9:V236,V236)-1)</f>
        <v/>
      </c>
      <c r="Y236" s="173"/>
    </row>
    <row r="237" spans="1:25" ht="20.100000000000001" customHeight="1">
      <c r="A237" s="173"/>
      <c r="B237" s="190" t="str">
        <f>BIODATA_SISWA!B238</f>
        <v/>
      </c>
      <c r="C237" s="191" t="str">
        <f>IF(BIODATA_SISWA!C238="","",BIODATA_SISWA!C238)</f>
        <v/>
      </c>
      <c r="D237" s="191" t="str">
        <f>IF(BIODATA_SISWA!L238="","",BIODATA_SISWA!L238)</f>
        <v/>
      </c>
      <c r="E237" s="199"/>
      <c r="F237" s="199"/>
      <c r="G237" s="199"/>
      <c r="H237" s="199"/>
      <c r="I237" s="199"/>
      <c r="J237" s="199"/>
      <c r="K237" s="199"/>
      <c r="L237" s="199"/>
      <c r="M237" s="199"/>
      <c r="N237" s="199"/>
      <c r="O237" s="199"/>
      <c r="P237" s="199"/>
      <c r="Q237" s="199"/>
      <c r="R237" s="199"/>
      <c r="S237" s="199"/>
      <c r="T237" s="199"/>
      <c r="U237" s="199"/>
      <c r="V237" s="194" t="str">
        <f t="shared" si="6"/>
        <v/>
      </c>
      <c r="W237" s="195" t="str">
        <f t="shared" si="7"/>
        <v/>
      </c>
      <c r="X237" s="196" t="str">
        <f>IF(OR(C237="",E237=""),"",RANK(V237,$V$9:$V$408)+COUNTIF(V$9:V237,V237)-1)</f>
        <v/>
      </c>
      <c r="Y237" s="173"/>
    </row>
    <row r="238" spans="1:25" ht="20.100000000000001" customHeight="1">
      <c r="A238" s="173"/>
      <c r="B238" s="190" t="str">
        <f>BIODATA_SISWA!B239</f>
        <v/>
      </c>
      <c r="C238" s="191" t="str">
        <f>IF(BIODATA_SISWA!C239="","",BIODATA_SISWA!C239)</f>
        <v/>
      </c>
      <c r="D238" s="191" t="str">
        <f>IF(BIODATA_SISWA!L239="","",BIODATA_SISWA!L239)</f>
        <v/>
      </c>
      <c r="E238" s="199"/>
      <c r="F238" s="199"/>
      <c r="G238" s="199"/>
      <c r="H238" s="199"/>
      <c r="I238" s="199"/>
      <c r="J238" s="199"/>
      <c r="K238" s="199"/>
      <c r="L238" s="199"/>
      <c r="M238" s="199"/>
      <c r="N238" s="199"/>
      <c r="O238" s="199"/>
      <c r="P238" s="199"/>
      <c r="Q238" s="199"/>
      <c r="R238" s="199"/>
      <c r="S238" s="199"/>
      <c r="T238" s="199"/>
      <c r="U238" s="199"/>
      <c r="V238" s="194" t="str">
        <f t="shared" si="6"/>
        <v/>
      </c>
      <c r="W238" s="195" t="str">
        <f t="shared" si="7"/>
        <v/>
      </c>
      <c r="X238" s="196" t="str">
        <f>IF(OR(C238="",E238=""),"",RANK(V238,$V$9:$V$408)+COUNTIF(V$9:V238,V238)-1)</f>
        <v/>
      </c>
      <c r="Y238" s="173"/>
    </row>
    <row r="239" spans="1:25" ht="20.100000000000001" customHeight="1">
      <c r="A239" s="173"/>
      <c r="B239" s="190" t="str">
        <f>BIODATA_SISWA!B240</f>
        <v/>
      </c>
      <c r="C239" s="191" t="str">
        <f>IF(BIODATA_SISWA!C240="","",BIODATA_SISWA!C240)</f>
        <v/>
      </c>
      <c r="D239" s="191" t="str">
        <f>IF(BIODATA_SISWA!L240="","",BIODATA_SISWA!L240)</f>
        <v/>
      </c>
      <c r="E239" s="199"/>
      <c r="F239" s="199"/>
      <c r="G239" s="199"/>
      <c r="H239" s="199"/>
      <c r="I239" s="199"/>
      <c r="J239" s="199"/>
      <c r="K239" s="199"/>
      <c r="L239" s="199"/>
      <c r="M239" s="199"/>
      <c r="N239" s="199"/>
      <c r="O239" s="199"/>
      <c r="P239" s="199"/>
      <c r="Q239" s="199"/>
      <c r="R239" s="199"/>
      <c r="S239" s="199"/>
      <c r="T239" s="199"/>
      <c r="U239" s="199"/>
      <c r="V239" s="194" t="str">
        <f t="shared" si="6"/>
        <v/>
      </c>
      <c r="W239" s="195" t="str">
        <f t="shared" si="7"/>
        <v/>
      </c>
      <c r="X239" s="196" t="str">
        <f>IF(OR(C239="",E239=""),"",RANK(V239,$V$9:$V$408)+COUNTIF(V$9:V239,V239)-1)</f>
        <v/>
      </c>
      <c r="Y239" s="173"/>
    </row>
    <row r="240" spans="1:25" ht="20.100000000000001" customHeight="1">
      <c r="A240" s="173"/>
      <c r="B240" s="190" t="str">
        <f>BIODATA_SISWA!B241</f>
        <v/>
      </c>
      <c r="C240" s="191" t="str">
        <f>IF(BIODATA_SISWA!C241="","",BIODATA_SISWA!C241)</f>
        <v/>
      </c>
      <c r="D240" s="191" t="str">
        <f>IF(BIODATA_SISWA!L241="","",BIODATA_SISWA!L241)</f>
        <v/>
      </c>
      <c r="E240" s="199"/>
      <c r="F240" s="199"/>
      <c r="G240" s="199"/>
      <c r="H240" s="199"/>
      <c r="I240" s="199"/>
      <c r="J240" s="199"/>
      <c r="K240" s="199"/>
      <c r="L240" s="199"/>
      <c r="M240" s="199"/>
      <c r="N240" s="199"/>
      <c r="O240" s="199"/>
      <c r="P240" s="199"/>
      <c r="Q240" s="199"/>
      <c r="R240" s="199"/>
      <c r="S240" s="199"/>
      <c r="T240" s="199"/>
      <c r="U240" s="199"/>
      <c r="V240" s="194" t="str">
        <f t="shared" si="6"/>
        <v/>
      </c>
      <c r="W240" s="195" t="str">
        <f t="shared" si="7"/>
        <v/>
      </c>
      <c r="X240" s="196" t="str">
        <f>IF(OR(C240="",E240=""),"",RANK(V240,$V$9:$V$408)+COUNTIF(V$9:V240,V240)-1)</f>
        <v/>
      </c>
      <c r="Y240" s="173"/>
    </row>
    <row r="241" spans="1:25" ht="20.100000000000001" customHeight="1">
      <c r="A241" s="173"/>
      <c r="B241" s="190" t="str">
        <f>BIODATA_SISWA!B242</f>
        <v/>
      </c>
      <c r="C241" s="191" t="str">
        <f>IF(BIODATA_SISWA!C242="","",BIODATA_SISWA!C242)</f>
        <v/>
      </c>
      <c r="D241" s="191" t="str">
        <f>IF(BIODATA_SISWA!L242="","",BIODATA_SISWA!L242)</f>
        <v/>
      </c>
      <c r="E241" s="199"/>
      <c r="F241" s="199"/>
      <c r="G241" s="199"/>
      <c r="H241" s="199"/>
      <c r="I241" s="199"/>
      <c r="J241" s="199"/>
      <c r="K241" s="199"/>
      <c r="L241" s="199"/>
      <c r="M241" s="199"/>
      <c r="N241" s="199"/>
      <c r="O241" s="199"/>
      <c r="P241" s="199"/>
      <c r="Q241" s="199"/>
      <c r="R241" s="199"/>
      <c r="S241" s="199"/>
      <c r="T241" s="199"/>
      <c r="U241" s="199"/>
      <c r="V241" s="194" t="str">
        <f t="shared" si="6"/>
        <v/>
      </c>
      <c r="W241" s="195" t="str">
        <f t="shared" si="7"/>
        <v/>
      </c>
      <c r="X241" s="196" t="str">
        <f>IF(OR(C241="",E241=""),"",RANK(V241,$V$9:$V$408)+COUNTIF(V$9:V241,V241)-1)</f>
        <v/>
      </c>
      <c r="Y241" s="173"/>
    </row>
    <row r="242" spans="1:25" ht="20.100000000000001" customHeight="1">
      <c r="A242" s="173"/>
      <c r="B242" s="190" t="str">
        <f>BIODATA_SISWA!B243</f>
        <v/>
      </c>
      <c r="C242" s="191" t="str">
        <f>IF(BIODATA_SISWA!C243="","",BIODATA_SISWA!C243)</f>
        <v/>
      </c>
      <c r="D242" s="191" t="str">
        <f>IF(BIODATA_SISWA!L243="","",BIODATA_SISWA!L243)</f>
        <v/>
      </c>
      <c r="E242" s="199"/>
      <c r="F242" s="199"/>
      <c r="G242" s="199"/>
      <c r="H242" s="199"/>
      <c r="I242" s="199"/>
      <c r="J242" s="199"/>
      <c r="K242" s="199"/>
      <c r="L242" s="199"/>
      <c r="M242" s="199"/>
      <c r="N242" s="199"/>
      <c r="O242" s="199"/>
      <c r="P242" s="199"/>
      <c r="Q242" s="199"/>
      <c r="R242" s="199"/>
      <c r="S242" s="199"/>
      <c r="T242" s="199"/>
      <c r="U242" s="199"/>
      <c r="V242" s="194" t="str">
        <f t="shared" si="6"/>
        <v/>
      </c>
      <c r="W242" s="195" t="str">
        <f t="shared" si="7"/>
        <v/>
      </c>
      <c r="X242" s="196" t="str">
        <f>IF(OR(C242="",E242=""),"",RANK(V242,$V$9:$V$408)+COUNTIF(V$9:V242,V242)-1)</f>
        <v/>
      </c>
      <c r="Y242" s="173"/>
    </row>
    <row r="243" spans="1:25" ht="20.100000000000001" customHeight="1">
      <c r="A243" s="173"/>
      <c r="B243" s="190" t="str">
        <f>BIODATA_SISWA!B244</f>
        <v/>
      </c>
      <c r="C243" s="191" t="str">
        <f>IF(BIODATA_SISWA!C244="","",BIODATA_SISWA!C244)</f>
        <v/>
      </c>
      <c r="D243" s="191" t="str">
        <f>IF(BIODATA_SISWA!L244="","",BIODATA_SISWA!L244)</f>
        <v/>
      </c>
      <c r="E243" s="199"/>
      <c r="F243" s="199"/>
      <c r="G243" s="199"/>
      <c r="H243" s="199"/>
      <c r="I243" s="199"/>
      <c r="J243" s="199"/>
      <c r="K243" s="199"/>
      <c r="L243" s="199"/>
      <c r="M243" s="199"/>
      <c r="N243" s="199"/>
      <c r="O243" s="199"/>
      <c r="P243" s="199"/>
      <c r="Q243" s="199"/>
      <c r="R243" s="199"/>
      <c r="S243" s="199"/>
      <c r="T243" s="199"/>
      <c r="U243" s="199"/>
      <c r="V243" s="194" t="str">
        <f t="shared" si="6"/>
        <v/>
      </c>
      <c r="W243" s="195" t="str">
        <f t="shared" si="7"/>
        <v/>
      </c>
      <c r="X243" s="196" t="str">
        <f>IF(OR(C243="",E243=""),"",RANK(V243,$V$9:$V$408)+COUNTIF(V$9:V243,V243)-1)</f>
        <v/>
      </c>
      <c r="Y243" s="173"/>
    </row>
    <row r="244" spans="1:25" ht="20.100000000000001" customHeight="1">
      <c r="A244" s="173"/>
      <c r="B244" s="190" t="str">
        <f>BIODATA_SISWA!B245</f>
        <v/>
      </c>
      <c r="C244" s="191" t="str">
        <f>IF(BIODATA_SISWA!C245="","",BIODATA_SISWA!C245)</f>
        <v/>
      </c>
      <c r="D244" s="191" t="str">
        <f>IF(BIODATA_SISWA!L245="","",BIODATA_SISWA!L245)</f>
        <v/>
      </c>
      <c r="E244" s="199"/>
      <c r="F244" s="199"/>
      <c r="G244" s="199"/>
      <c r="H244" s="199"/>
      <c r="I244" s="199"/>
      <c r="J244" s="199"/>
      <c r="K244" s="199"/>
      <c r="L244" s="199"/>
      <c r="M244" s="199"/>
      <c r="N244" s="199"/>
      <c r="O244" s="199"/>
      <c r="P244" s="199"/>
      <c r="Q244" s="199"/>
      <c r="R244" s="199"/>
      <c r="S244" s="199"/>
      <c r="T244" s="199"/>
      <c r="U244" s="199"/>
      <c r="V244" s="194" t="str">
        <f t="shared" si="6"/>
        <v/>
      </c>
      <c r="W244" s="195" t="str">
        <f t="shared" si="7"/>
        <v/>
      </c>
      <c r="X244" s="196" t="str">
        <f>IF(OR(C244="",E244=""),"",RANK(V244,$V$9:$V$408)+COUNTIF(V$9:V244,V244)-1)</f>
        <v/>
      </c>
      <c r="Y244" s="173"/>
    </row>
    <row r="245" spans="1:25" ht="20.100000000000001" customHeight="1">
      <c r="A245" s="173"/>
      <c r="B245" s="190" t="str">
        <f>BIODATA_SISWA!B246</f>
        <v/>
      </c>
      <c r="C245" s="191" t="str">
        <f>IF(BIODATA_SISWA!C246="","",BIODATA_SISWA!C246)</f>
        <v/>
      </c>
      <c r="D245" s="191" t="str">
        <f>IF(BIODATA_SISWA!L246="","",BIODATA_SISWA!L246)</f>
        <v/>
      </c>
      <c r="E245" s="199"/>
      <c r="F245" s="199"/>
      <c r="G245" s="199"/>
      <c r="H245" s="199"/>
      <c r="I245" s="199"/>
      <c r="J245" s="199"/>
      <c r="K245" s="199"/>
      <c r="L245" s="199"/>
      <c r="M245" s="199"/>
      <c r="N245" s="199"/>
      <c r="O245" s="199"/>
      <c r="P245" s="199"/>
      <c r="Q245" s="199"/>
      <c r="R245" s="199"/>
      <c r="S245" s="199"/>
      <c r="T245" s="199"/>
      <c r="U245" s="199"/>
      <c r="V245" s="194" t="str">
        <f t="shared" si="6"/>
        <v/>
      </c>
      <c r="W245" s="195" t="str">
        <f t="shared" si="7"/>
        <v/>
      </c>
      <c r="X245" s="196" t="str">
        <f>IF(OR(C245="",E245=""),"",RANK(V245,$V$9:$V$408)+COUNTIF(V$9:V245,V245)-1)</f>
        <v/>
      </c>
      <c r="Y245" s="173"/>
    </row>
    <row r="246" spans="1:25" ht="20.100000000000001" customHeight="1">
      <c r="A246" s="173"/>
      <c r="B246" s="190" t="str">
        <f>BIODATA_SISWA!B247</f>
        <v/>
      </c>
      <c r="C246" s="191" t="str">
        <f>IF(BIODATA_SISWA!C247="","",BIODATA_SISWA!C247)</f>
        <v/>
      </c>
      <c r="D246" s="191" t="str">
        <f>IF(BIODATA_SISWA!L247="","",BIODATA_SISWA!L247)</f>
        <v/>
      </c>
      <c r="E246" s="199"/>
      <c r="F246" s="199"/>
      <c r="G246" s="199"/>
      <c r="H246" s="199"/>
      <c r="I246" s="199"/>
      <c r="J246" s="199"/>
      <c r="K246" s="199"/>
      <c r="L246" s="199"/>
      <c r="M246" s="199"/>
      <c r="N246" s="199"/>
      <c r="O246" s="199"/>
      <c r="P246" s="199"/>
      <c r="Q246" s="199"/>
      <c r="R246" s="199"/>
      <c r="S246" s="199"/>
      <c r="T246" s="199"/>
      <c r="U246" s="199"/>
      <c r="V246" s="194" t="str">
        <f t="shared" si="6"/>
        <v/>
      </c>
      <c r="W246" s="195" t="str">
        <f t="shared" si="7"/>
        <v/>
      </c>
      <c r="X246" s="196" t="str">
        <f>IF(OR(C246="",E246=""),"",RANK(V246,$V$9:$V$408)+COUNTIF(V$9:V246,V246)-1)</f>
        <v/>
      </c>
      <c r="Y246" s="173"/>
    </row>
    <row r="247" spans="1:25" ht="20.100000000000001" customHeight="1">
      <c r="A247" s="173"/>
      <c r="B247" s="190" t="str">
        <f>BIODATA_SISWA!B248</f>
        <v/>
      </c>
      <c r="C247" s="191" t="str">
        <f>IF(BIODATA_SISWA!C248="","",BIODATA_SISWA!C248)</f>
        <v/>
      </c>
      <c r="D247" s="191" t="str">
        <f>IF(BIODATA_SISWA!L248="","",BIODATA_SISWA!L248)</f>
        <v/>
      </c>
      <c r="E247" s="199"/>
      <c r="F247" s="199"/>
      <c r="G247" s="199"/>
      <c r="H247" s="199"/>
      <c r="I247" s="199"/>
      <c r="J247" s="199"/>
      <c r="K247" s="199"/>
      <c r="L247" s="199"/>
      <c r="M247" s="199"/>
      <c r="N247" s="199"/>
      <c r="O247" s="199"/>
      <c r="P247" s="199"/>
      <c r="Q247" s="199"/>
      <c r="R247" s="199"/>
      <c r="S247" s="199"/>
      <c r="T247" s="199"/>
      <c r="U247" s="199"/>
      <c r="V247" s="194" t="str">
        <f t="shared" si="6"/>
        <v/>
      </c>
      <c r="W247" s="195" t="str">
        <f t="shared" si="7"/>
        <v/>
      </c>
      <c r="X247" s="196" t="str">
        <f>IF(OR(C247="",E247=""),"",RANK(V247,$V$9:$V$408)+COUNTIF(V$9:V247,V247)-1)</f>
        <v/>
      </c>
      <c r="Y247" s="173"/>
    </row>
    <row r="248" spans="1:25" ht="20.100000000000001" customHeight="1">
      <c r="A248" s="173"/>
      <c r="B248" s="190" t="str">
        <f>BIODATA_SISWA!B249</f>
        <v/>
      </c>
      <c r="C248" s="191" t="str">
        <f>IF(BIODATA_SISWA!C249="","",BIODATA_SISWA!C249)</f>
        <v/>
      </c>
      <c r="D248" s="191" t="str">
        <f>IF(BIODATA_SISWA!L249="","",BIODATA_SISWA!L249)</f>
        <v/>
      </c>
      <c r="E248" s="199"/>
      <c r="F248" s="199"/>
      <c r="G248" s="199"/>
      <c r="H248" s="199"/>
      <c r="I248" s="199"/>
      <c r="J248" s="199"/>
      <c r="K248" s="199"/>
      <c r="L248" s="199"/>
      <c r="M248" s="199"/>
      <c r="N248" s="199"/>
      <c r="O248" s="199"/>
      <c r="P248" s="199"/>
      <c r="Q248" s="199"/>
      <c r="R248" s="199"/>
      <c r="S248" s="199"/>
      <c r="T248" s="199"/>
      <c r="U248" s="199"/>
      <c r="V248" s="194" t="str">
        <f t="shared" si="6"/>
        <v/>
      </c>
      <c r="W248" s="195" t="str">
        <f t="shared" si="7"/>
        <v/>
      </c>
      <c r="X248" s="196" t="str">
        <f>IF(OR(C248="",E248=""),"",RANK(V248,$V$9:$V$408)+COUNTIF(V$9:V248,V248)-1)</f>
        <v/>
      </c>
      <c r="Y248" s="173"/>
    </row>
    <row r="249" spans="1:25" ht="20.100000000000001" customHeight="1">
      <c r="A249" s="173"/>
      <c r="B249" s="190" t="str">
        <f>BIODATA_SISWA!B250</f>
        <v/>
      </c>
      <c r="C249" s="191" t="str">
        <f>IF(BIODATA_SISWA!C250="","",BIODATA_SISWA!C250)</f>
        <v/>
      </c>
      <c r="D249" s="191" t="str">
        <f>IF(BIODATA_SISWA!L250="","",BIODATA_SISWA!L250)</f>
        <v/>
      </c>
      <c r="E249" s="199"/>
      <c r="F249" s="199"/>
      <c r="G249" s="199"/>
      <c r="H249" s="199"/>
      <c r="I249" s="199"/>
      <c r="J249" s="199"/>
      <c r="K249" s="199"/>
      <c r="L249" s="199"/>
      <c r="M249" s="199"/>
      <c r="N249" s="199"/>
      <c r="O249" s="199"/>
      <c r="P249" s="199"/>
      <c r="Q249" s="199"/>
      <c r="R249" s="199"/>
      <c r="S249" s="199"/>
      <c r="T249" s="199"/>
      <c r="U249" s="199"/>
      <c r="V249" s="194" t="str">
        <f t="shared" si="6"/>
        <v/>
      </c>
      <c r="W249" s="195" t="str">
        <f t="shared" si="7"/>
        <v/>
      </c>
      <c r="X249" s="196" t="str">
        <f>IF(OR(C249="",E249=""),"",RANK(V249,$V$9:$V$408)+COUNTIF(V$9:V249,V249)-1)</f>
        <v/>
      </c>
      <c r="Y249" s="173"/>
    </row>
    <row r="250" spans="1:25" ht="20.100000000000001" customHeight="1">
      <c r="A250" s="173"/>
      <c r="B250" s="190" t="str">
        <f>BIODATA_SISWA!B251</f>
        <v/>
      </c>
      <c r="C250" s="191" t="str">
        <f>IF(BIODATA_SISWA!C251="","",BIODATA_SISWA!C251)</f>
        <v/>
      </c>
      <c r="D250" s="191" t="str">
        <f>IF(BIODATA_SISWA!L251="","",BIODATA_SISWA!L251)</f>
        <v/>
      </c>
      <c r="E250" s="199"/>
      <c r="F250" s="199"/>
      <c r="G250" s="199"/>
      <c r="H250" s="199"/>
      <c r="I250" s="199"/>
      <c r="J250" s="199"/>
      <c r="K250" s="199"/>
      <c r="L250" s="199"/>
      <c r="M250" s="199"/>
      <c r="N250" s="199"/>
      <c r="O250" s="199"/>
      <c r="P250" s="199"/>
      <c r="Q250" s="199"/>
      <c r="R250" s="199"/>
      <c r="S250" s="199"/>
      <c r="T250" s="199"/>
      <c r="U250" s="199"/>
      <c r="V250" s="194" t="str">
        <f t="shared" si="6"/>
        <v/>
      </c>
      <c r="W250" s="195" t="str">
        <f t="shared" si="7"/>
        <v/>
      </c>
      <c r="X250" s="196" t="str">
        <f>IF(OR(C250="",E250=""),"",RANK(V250,$V$9:$V$408)+COUNTIF(V$9:V250,V250)-1)</f>
        <v/>
      </c>
      <c r="Y250" s="173"/>
    </row>
    <row r="251" spans="1:25" ht="20.100000000000001" customHeight="1">
      <c r="A251" s="173"/>
      <c r="B251" s="190" t="str">
        <f>BIODATA_SISWA!B252</f>
        <v/>
      </c>
      <c r="C251" s="191" t="str">
        <f>IF(BIODATA_SISWA!C252="","",BIODATA_SISWA!C252)</f>
        <v/>
      </c>
      <c r="D251" s="191" t="str">
        <f>IF(BIODATA_SISWA!L252="","",BIODATA_SISWA!L252)</f>
        <v/>
      </c>
      <c r="E251" s="199"/>
      <c r="F251" s="199"/>
      <c r="G251" s="199"/>
      <c r="H251" s="199"/>
      <c r="I251" s="199"/>
      <c r="J251" s="199"/>
      <c r="K251" s="199"/>
      <c r="L251" s="199"/>
      <c r="M251" s="199"/>
      <c r="N251" s="199"/>
      <c r="O251" s="199"/>
      <c r="P251" s="199"/>
      <c r="Q251" s="199"/>
      <c r="R251" s="199"/>
      <c r="S251" s="199"/>
      <c r="T251" s="199"/>
      <c r="U251" s="199"/>
      <c r="V251" s="194" t="str">
        <f t="shared" si="6"/>
        <v/>
      </c>
      <c r="W251" s="195" t="str">
        <f t="shared" si="7"/>
        <v/>
      </c>
      <c r="X251" s="196" t="str">
        <f>IF(OR(C251="",E251=""),"",RANK(V251,$V$9:$V$408)+COUNTIF(V$9:V251,V251)-1)</f>
        <v/>
      </c>
      <c r="Y251" s="173"/>
    </row>
    <row r="252" spans="1:25" ht="20.100000000000001" customHeight="1">
      <c r="A252" s="173"/>
      <c r="B252" s="190" t="str">
        <f>BIODATA_SISWA!B253</f>
        <v/>
      </c>
      <c r="C252" s="191" t="str">
        <f>IF(BIODATA_SISWA!C253="","",BIODATA_SISWA!C253)</f>
        <v/>
      </c>
      <c r="D252" s="191" t="str">
        <f>IF(BIODATA_SISWA!L253="","",BIODATA_SISWA!L253)</f>
        <v/>
      </c>
      <c r="E252" s="199"/>
      <c r="F252" s="199"/>
      <c r="G252" s="199"/>
      <c r="H252" s="199"/>
      <c r="I252" s="199"/>
      <c r="J252" s="199"/>
      <c r="K252" s="199"/>
      <c r="L252" s="199"/>
      <c r="M252" s="199"/>
      <c r="N252" s="199"/>
      <c r="O252" s="199"/>
      <c r="P252" s="199"/>
      <c r="Q252" s="199"/>
      <c r="R252" s="199"/>
      <c r="S252" s="199"/>
      <c r="T252" s="199"/>
      <c r="U252" s="199"/>
      <c r="V252" s="194" t="str">
        <f t="shared" si="6"/>
        <v/>
      </c>
      <c r="W252" s="195" t="str">
        <f t="shared" si="7"/>
        <v/>
      </c>
      <c r="X252" s="196" t="str">
        <f>IF(OR(C252="",E252=""),"",RANK(V252,$V$9:$V$408)+COUNTIF(V$9:V252,V252)-1)</f>
        <v/>
      </c>
      <c r="Y252" s="173"/>
    </row>
    <row r="253" spans="1:25" ht="20.100000000000001" customHeight="1">
      <c r="A253" s="173"/>
      <c r="B253" s="190" t="str">
        <f>BIODATA_SISWA!B254</f>
        <v/>
      </c>
      <c r="C253" s="191" t="str">
        <f>IF(BIODATA_SISWA!C254="","",BIODATA_SISWA!C254)</f>
        <v/>
      </c>
      <c r="D253" s="191" t="str">
        <f>IF(BIODATA_SISWA!L254="","",BIODATA_SISWA!L254)</f>
        <v/>
      </c>
      <c r="E253" s="199"/>
      <c r="F253" s="199"/>
      <c r="G253" s="199"/>
      <c r="H253" s="199"/>
      <c r="I253" s="199"/>
      <c r="J253" s="199"/>
      <c r="K253" s="199"/>
      <c r="L253" s="199"/>
      <c r="M253" s="199"/>
      <c r="N253" s="199"/>
      <c r="O253" s="199"/>
      <c r="P253" s="199"/>
      <c r="Q253" s="199"/>
      <c r="R253" s="199"/>
      <c r="S253" s="199"/>
      <c r="T253" s="199"/>
      <c r="U253" s="199"/>
      <c r="V253" s="194" t="str">
        <f t="shared" si="6"/>
        <v/>
      </c>
      <c r="W253" s="195" t="str">
        <f t="shared" si="7"/>
        <v/>
      </c>
      <c r="X253" s="196" t="str">
        <f>IF(OR(C253="",E253=""),"",RANK(V253,$V$9:$V$408)+COUNTIF(V$9:V253,V253)-1)</f>
        <v/>
      </c>
      <c r="Y253" s="173"/>
    </row>
    <row r="254" spans="1:25" ht="20.100000000000001" customHeight="1">
      <c r="A254" s="173"/>
      <c r="B254" s="190" t="str">
        <f>BIODATA_SISWA!B255</f>
        <v/>
      </c>
      <c r="C254" s="191" t="str">
        <f>IF(BIODATA_SISWA!C255="","",BIODATA_SISWA!C255)</f>
        <v/>
      </c>
      <c r="D254" s="191" t="str">
        <f>IF(BIODATA_SISWA!L255="","",BIODATA_SISWA!L255)</f>
        <v/>
      </c>
      <c r="E254" s="199"/>
      <c r="F254" s="199"/>
      <c r="G254" s="199"/>
      <c r="H254" s="199"/>
      <c r="I254" s="199"/>
      <c r="J254" s="199"/>
      <c r="K254" s="199"/>
      <c r="L254" s="199"/>
      <c r="M254" s="199"/>
      <c r="N254" s="199"/>
      <c r="O254" s="199"/>
      <c r="P254" s="199"/>
      <c r="Q254" s="199"/>
      <c r="R254" s="199"/>
      <c r="S254" s="199"/>
      <c r="T254" s="199"/>
      <c r="U254" s="199"/>
      <c r="V254" s="194" t="str">
        <f t="shared" si="6"/>
        <v/>
      </c>
      <c r="W254" s="195" t="str">
        <f t="shared" si="7"/>
        <v/>
      </c>
      <c r="X254" s="196" t="str">
        <f>IF(OR(C254="",E254=""),"",RANK(V254,$V$9:$V$408)+COUNTIF(V$9:V254,V254)-1)</f>
        <v/>
      </c>
      <c r="Y254" s="173"/>
    </row>
    <row r="255" spans="1:25" ht="20.100000000000001" customHeight="1">
      <c r="A255" s="173"/>
      <c r="B255" s="190" t="str">
        <f>BIODATA_SISWA!B256</f>
        <v/>
      </c>
      <c r="C255" s="191" t="str">
        <f>IF(BIODATA_SISWA!C256="","",BIODATA_SISWA!C256)</f>
        <v/>
      </c>
      <c r="D255" s="191" t="str">
        <f>IF(BIODATA_SISWA!L256="","",BIODATA_SISWA!L256)</f>
        <v/>
      </c>
      <c r="E255" s="199"/>
      <c r="F255" s="199"/>
      <c r="G255" s="199"/>
      <c r="H255" s="199"/>
      <c r="I255" s="199"/>
      <c r="J255" s="199"/>
      <c r="K255" s="199"/>
      <c r="L255" s="199"/>
      <c r="M255" s="199"/>
      <c r="N255" s="199"/>
      <c r="O255" s="199"/>
      <c r="P255" s="199"/>
      <c r="Q255" s="199"/>
      <c r="R255" s="199"/>
      <c r="S255" s="199"/>
      <c r="T255" s="199"/>
      <c r="U255" s="199"/>
      <c r="V255" s="194" t="str">
        <f t="shared" si="6"/>
        <v/>
      </c>
      <c r="W255" s="195" t="str">
        <f t="shared" si="7"/>
        <v/>
      </c>
      <c r="X255" s="196" t="str">
        <f>IF(OR(C255="",E255=""),"",RANK(V255,$V$9:$V$408)+COUNTIF(V$9:V255,V255)-1)</f>
        <v/>
      </c>
      <c r="Y255" s="173"/>
    </row>
    <row r="256" spans="1:25" ht="20.100000000000001" customHeight="1">
      <c r="A256" s="173"/>
      <c r="B256" s="190" t="str">
        <f>BIODATA_SISWA!B257</f>
        <v/>
      </c>
      <c r="C256" s="191" t="str">
        <f>IF(BIODATA_SISWA!C257="","",BIODATA_SISWA!C257)</f>
        <v/>
      </c>
      <c r="D256" s="191" t="str">
        <f>IF(BIODATA_SISWA!L257="","",BIODATA_SISWA!L257)</f>
        <v/>
      </c>
      <c r="E256" s="199"/>
      <c r="F256" s="199"/>
      <c r="G256" s="199"/>
      <c r="H256" s="199"/>
      <c r="I256" s="199"/>
      <c r="J256" s="199"/>
      <c r="K256" s="199"/>
      <c r="L256" s="199"/>
      <c r="M256" s="199"/>
      <c r="N256" s="199"/>
      <c r="O256" s="199"/>
      <c r="P256" s="199"/>
      <c r="Q256" s="199"/>
      <c r="R256" s="199"/>
      <c r="S256" s="199"/>
      <c r="T256" s="199"/>
      <c r="U256" s="199"/>
      <c r="V256" s="194" t="str">
        <f t="shared" si="6"/>
        <v/>
      </c>
      <c r="W256" s="195" t="str">
        <f t="shared" si="7"/>
        <v/>
      </c>
      <c r="X256" s="196" t="str">
        <f>IF(OR(C256="",E256=""),"",RANK(V256,$V$9:$V$408)+COUNTIF(V$9:V256,V256)-1)</f>
        <v/>
      </c>
      <c r="Y256" s="173"/>
    </row>
    <row r="257" spans="1:25" ht="20.100000000000001" customHeight="1">
      <c r="A257" s="173"/>
      <c r="B257" s="190" t="str">
        <f>BIODATA_SISWA!B258</f>
        <v/>
      </c>
      <c r="C257" s="191" t="str">
        <f>IF(BIODATA_SISWA!C258="","",BIODATA_SISWA!C258)</f>
        <v/>
      </c>
      <c r="D257" s="191" t="str">
        <f>IF(BIODATA_SISWA!L258="","",BIODATA_SISWA!L258)</f>
        <v/>
      </c>
      <c r="E257" s="199"/>
      <c r="F257" s="199"/>
      <c r="G257" s="199"/>
      <c r="H257" s="199"/>
      <c r="I257" s="199"/>
      <c r="J257" s="199"/>
      <c r="K257" s="199"/>
      <c r="L257" s="199"/>
      <c r="M257" s="199"/>
      <c r="N257" s="199"/>
      <c r="O257" s="199"/>
      <c r="P257" s="199"/>
      <c r="Q257" s="199"/>
      <c r="R257" s="199"/>
      <c r="S257" s="199"/>
      <c r="T257" s="199"/>
      <c r="U257" s="199"/>
      <c r="V257" s="194" t="str">
        <f t="shared" si="6"/>
        <v/>
      </c>
      <c r="W257" s="195" t="str">
        <f t="shared" si="7"/>
        <v/>
      </c>
      <c r="X257" s="196" t="str">
        <f>IF(OR(C257="",E257=""),"",RANK(V257,$V$9:$V$408)+COUNTIF(V$9:V257,V257)-1)</f>
        <v/>
      </c>
      <c r="Y257" s="173"/>
    </row>
    <row r="258" spans="1:25" ht="20.100000000000001" customHeight="1">
      <c r="A258" s="173"/>
      <c r="B258" s="190" t="str">
        <f>BIODATA_SISWA!B259</f>
        <v/>
      </c>
      <c r="C258" s="191" t="str">
        <f>IF(BIODATA_SISWA!C259="","",BIODATA_SISWA!C259)</f>
        <v/>
      </c>
      <c r="D258" s="191" t="str">
        <f>IF(BIODATA_SISWA!L259="","",BIODATA_SISWA!L259)</f>
        <v/>
      </c>
      <c r="E258" s="199"/>
      <c r="F258" s="199"/>
      <c r="G258" s="199"/>
      <c r="H258" s="199"/>
      <c r="I258" s="199"/>
      <c r="J258" s="199"/>
      <c r="K258" s="199"/>
      <c r="L258" s="199"/>
      <c r="M258" s="199"/>
      <c r="N258" s="199"/>
      <c r="O258" s="199"/>
      <c r="P258" s="199"/>
      <c r="Q258" s="199"/>
      <c r="R258" s="199"/>
      <c r="S258" s="199"/>
      <c r="T258" s="199"/>
      <c r="U258" s="199"/>
      <c r="V258" s="194" t="str">
        <f t="shared" si="6"/>
        <v/>
      </c>
      <c r="W258" s="195" t="str">
        <f t="shared" si="7"/>
        <v/>
      </c>
      <c r="X258" s="196" t="str">
        <f>IF(OR(C258="",E258=""),"",RANK(V258,$V$9:$V$408)+COUNTIF(V$9:V258,V258)-1)</f>
        <v/>
      </c>
      <c r="Y258" s="173"/>
    </row>
    <row r="259" spans="1:25" ht="20.100000000000001" customHeight="1">
      <c r="A259" s="173"/>
      <c r="B259" s="190" t="str">
        <f>BIODATA_SISWA!B260</f>
        <v/>
      </c>
      <c r="C259" s="191" t="str">
        <f>IF(BIODATA_SISWA!C260="","",BIODATA_SISWA!C260)</f>
        <v/>
      </c>
      <c r="D259" s="191" t="str">
        <f>IF(BIODATA_SISWA!L260="","",BIODATA_SISWA!L260)</f>
        <v/>
      </c>
      <c r="E259" s="199"/>
      <c r="F259" s="199"/>
      <c r="G259" s="199"/>
      <c r="H259" s="199"/>
      <c r="I259" s="199"/>
      <c r="J259" s="199"/>
      <c r="K259" s="199"/>
      <c r="L259" s="199"/>
      <c r="M259" s="199"/>
      <c r="N259" s="199"/>
      <c r="O259" s="199"/>
      <c r="P259" s="199"/>
      <c r="Q259" s="199"/>
      <c r="R259" s="199"/>
      <c r="S259" s="199"/>
      <c r="T259" s="199"/>
      <c r="U259" s="199"/>
      <c r="V259" s="194" t="str">
        <f t="shared" si="6"/>
        <v/>
      </c>
      <c r="W259" s="195" t="str">
        <f t="shared" si="7"/>
        <v/>
      </c>
      <c r="X259" s="196" t="str">
        <f>IF(OR(C259="",E259=""),"",RANK(V259,$V$9:$V$408)+COUNTIF(V$9:V259,V259)-1)</f>
        <v/>
      </c>
      <c r="Y259" s="173"/>
    </row>
    <row r="260" spans="1:25" ht="20.100000000000001" customHeight="1">
      <c r="A260" s="173"/>
      <c r="B260" s="190" t="str">
        <f>BIODATA_SISWA!B261</f>
        <v/>
      </c>
      <c r="C260" s="191" t="str">
        <f>IF(BIODATA_SISWA!C261="","",BIODATA_SISWA!C261)</f>
        <v/>
      </c>
      <c r="D260" s="191" t="str">
        <f>IF(BIODATA_SISWA!L261="","",BIODATA_SISWA!L261)</f>
        <v/>
      </c>
      <c r="E260" s="199"/>
      <c r="F260" s="199"/>
      <c r="G260" s="199"/>
      <c r="H260" s="199"/>
      <c r="I260" s="199"/>
      <c r="J260" s="199"/>
      <c r="K260" s="199"/>
      <c r="L260" s="199"/>
      <c r="M260" s="199"/>
      <c r="N260" s="199"/>
      <c r="O260" s="199"/>
      <c r="P260" s="199"/>
      <c r="Q260" s="199"/>
      <c r="R260" s="199"/>
      <c r="S260" s="199"/>
      <c r="T260" s="199"/>
      <c r="U260" s="199"/>
      <c r="V260" s="194" t="str">
        <f t="shared" si="6"/>
        <v/>
      </c>
      <c r="W260" s="195" t="str">
        <f t="shared" si="7"/>
        <v/>
      </c>
      <c r="X260" s="196" t="str">
        <f>IF(OR(C260="",E260=""),"",RANK(V260,$V$9:$V$408)+COUNTIF(V$9:V260,V260)-1)</f>
        <v/>
      </c>
      <c r="Y260" s="173"/>
    </row>
    <row r="261" spans="1:25" ht="20.100000000000001" customHeight="1">
      <c r="A261" s="173"/>
      <c r="B261" s="190" t="str">
        <f>BIODATA_SISWA!B262</f>
        <v/>
      </c>
      <c r="C261" s="191" t="str">
        <f>IF(BIODATA_SISWA!C262="","",BIODATA_SISWA!C262)</f>
        <v/>
      </c>
      <c r="D261" s="191" t="str">
        <f>IF(BIODATA_SISWA!L262="","",BIODATA_SISWA!L262)</f>
        <v/>
      </c>
      <c r="E261" s="199"/>
      <c r="F261" s="199"/>
      <c r="G261" s="199"/>
      <c r="H261" s="199"/>
      <c r="I261" s="199"/>
      <c r="J261" s="199"/>
      <c r="K261" s="199"/>
      <c r="L261" s="199"/>
      <c r="M261" s="199"/>
      <c r="N261" s="199"/>
      <c r="O261" s="199"/>
      <c r="P261" s="199"/>
      <c r="Q261" s="199"/>
      <c r="R261" s="199"/>
      <c r="S261" s="199"/>
      <c r="T261" s="199"/>
      <c r="U261" s="199"/>
      <c r="V261" s="194" t="str">
        <f t="shared" si="6"/>
        <v/>
      </c>
      <c r="W261" s="195" t="str">
        <f t="shared" si="7"/>
        <v/>
      </c>
      <c r="X261" s="196" t="str">
        <f>IF(OR(C261="",E261=""),"",RANK(V261,$V$9:$V$408)+COUNTIF(V$9:V261,V261)-1)</f>
        <v/>
      </c>
      <c r="Y261" s="173"/>
    </row>
    <row r="262" spans="1:25" ht="20.100000000000001" customHeight="1">
      <c r="A262" s="173"/>
      <c r="B262" s="190" t="str">
        <f>BIODATA_SISWA!B263</f>
        <v/>
      </c>
      <c r="C262" s="191" t="str">
        <f>IF(BIODATA_SISWA!C263="","",BIODATA_SISWA!C263)</f>
        <v/>
      </c>
      <c r="D262" s="191" t="str">
        <f>IF(BIODATA_SISWA!L263="","",BIODATA_SISWA!L263)</f>
        <v/>
      </c>
      <c r="E262" s="199"/>
      <c r="F262" s="199"/>
      <c r="G262" s="199"/>
      <c r="H262" s="199"/>
      <c r="I262" s="199"/>
      <c r="J262" s="199"/>
      <c r="K262" s="199"/>
      <c r="L262" s="199"/>
      <c r="M262" s="199"/>
      <c r="N262" s="199"/>
      <c r="O262" s="199"/>
      <c r="P262" s="199"/>
      <c r="Q262" s="199"/>
      <c r="R262" s="199"/>
      <c r="S262" s="199"/>
      <c r="T262" s="199"/>
      <c r="U262" s="199"/>
      <c r="V262" s="194" t="str">
        <f t="shared" si="6"/>
        <v/>
      </c>
      <c r="W262" s="195" t="str">
        <f t="shared" si="7"/>
        <v/>
      </c>
      <c r="X262" s="196" t="str">
        <f>IF(OR(C262="",E262=""),"",RANK(V262,$V$9:$V$408)+COUNTIF(V$9:V262,V262)-1)</f>
        <v/>
      </c>
      <c r="Y262" s="173"/>
    </row>
    <row r="263" spans="1:25" ht="20.100000000000001" customHeight="1">
      <c r="A263" s="173"/>
      <c r="B263" s="190" t="str">
        <f>BIODATA_SISWA!B264</f>
        <v/>
      </c>
      <c r="C263" s="191" t="str">
        <f>IF(BIODATA_SISWA!C264="","",BIODATA_SISWA!C264)</f>
        <v/>
      </c>
      <c r="D263" s="191" t="str">
        <f>IF(BIODATA_SISWA!L264="","",BIODATA_SISWA!L264)</f>
        <v/>
      </c>
      <c r="E263" s="199"/>
      <c r="F263" s="199"/>
      <c r="G263" s="199"/>
      <c r="H263" s="199"/>
      <c r="I263" s="199"/>
      <c r="J263" s="199"/>
      <c r="K263" s="199"/>
      <c r="L263" s="199"/>
      <c r="M263" s="199"/>
      <c r="N263" s="199"/>
      <c r="O263" s="199"/>
      <c r="P263" s="199"/>
      <c r="Q263" s="199"/>
      <c r="R263" s="199"/>
      <c r="S263" s="199"/>
      <c r="T263" s="199"/>
      <c r="U263" s="199"/>
      <c r="V263" s="194" t="str">
        <f t="shared" si="6"/>
        <v/>
      </c>
      <c r="W263" s="195" t="str">
        <f t="shared" si="7"/>
        <v/>
      </c>
      <c r="X263" s="196" t="str">
        <f>IF(OR(C263="",E263=""),"",RANK(V263,$V$9:$V$408)+COUNTIF(V$9:V263,V263)-1)</f>
        <v/>
      </c>
      <c r="Y263" s="173"/>
    </row>
    <row r="264" spans="1:25" ht="20.100000000000001" customHeight="1">
      <c r="A264" s="173"/>
      <c r="B264" s="190" t="str">
        <f>BIODATA_SISWA!B265</f>
        <v/>
      </c>
      <c r="C264" s="191" t="str">
        <f>IF(BIODATA_SISWA!C265="","",BIODATA_SISWA!C265)</f>
        <v/>
      </c>
      <c r="D264" s="191" t="str">
        <f>IF(BIODATA_SISWA!L265="","",BIODATA_SISWA!L265)</f>
        <v/>
      </c>
      <c r="E264" s="199"/>
      <c r="F264" s="199"/>
      <c r="G264" s="199"/>
      <c r="H264" s="199"/>
      <c r="I264" s="199"/>
      <c r="J264" s="199"/>
      <c r="K264" s="199"/>
      <c r="L264" s="199"/>
      <c r="M264" s="199"/>
      <c r="N264" s="199"/>
      <c r="O264" s="199"/>
      <c r="P264" s="199"/>
      <c r="Q264" s="199"/>
      <c r="R264" s="199"/>
      <c r="S264" s="199"/>
      <c r="T264" s="199"/>
      <c r="U264" s="199"/>
      <c r="V264" s="194" t="str">
        <f t="shared" si="6"/>
        <v/>
      </c>
      <c r="W264" s="195" t="str">
        <f t="shared" si="7"/>
        <v/>
      </c>
      <c r="X264" s="196" t="str">
        <f>IF(OR(C264="",E264=""),"",RANK(V264,$V$9:$V$408)+COUNTIF(V$9:V264,V264)-1)</f>
        <v/>
      </c>
      <c r="Y264" s="173"/>
    </row>
    <row r="265" spans="1:25" ht="20.100000000000001" customHeight="1">
      <c r="A265" s="173"/>
      <c r="B265" s="190" t="str">
        <f>BIODATA_SISWA!B266</f>
        <v/>
      </c>
      <c r="C265" s="191" t="str">
        <f>IF(BIODATA_SISWA!C266="","",BIODATA_SISWA!C266)</f>
        <v/>
      </c>
      <c r="D265" s="191" t="str">
        <f>IF(BIODATA_SISWA!L266="","",BIODATA_SISWA!L266)</f>
        <v/>
      </c>
      <c r="E265" s="199"/>
      <c r="F265" s="199"/>
      <c r="G265" s="199"/>
      <c r="H265" s="199"/>
      <c r="I265" s="199"/>
      <c r="J265" s="199"/>
      <c r="K265" s="199"/>
      <c r="L265" s="199"/>
      <c r="M265" s="199"/>
      <c r="N265" s="199"/>
      <c r="O265" s="199"/>
      <c r="P265" s="199"/>
      <c r="Q265" s="199"/>
      <c r="R265" s="199"/>
      <c r="S265" s="199"/>
      <c r="T265" s="199"/>
      <c r="U265" s="199"/>
      <c r="V265" s="194" t="str">
        <f t="shared" ref="V265:V328" si="8">IF(OR(C265="",E265=""),"",SUM(E265:U265))</f>
        <v/>
      </c>
      <c r="W265" s="195" t="str">
        <f t="shared" ref="W265:W328" si="9">IF(OR(C265="",E265=""),"",AVERAGE(E265:U265))</f>
        <v/>
      </c>
      <c r="X265" s="196" t="str">
        <f>IF(OR(C265="",E265=""),"",RANK(V265,$V$9:$V$408)+COUNTIF(V$9:V265,V265)-1)</f>
        <v/>
      </c>
      <c r="Y265" s="173"/>
    </row>
    <row r="266" spans="1:25" ht="20.100000000000001" customHeight="1">
      <c r="A266" s="173"/>
      <c r="B266" s="190" t="str">
        <f>BIODATA_SISWA!B267</f>
        <v/>
      </c>
      <c r="C266" s="191" t="str">
        <f>IF(BIODATA_SISWA!C267="","",BIODATA_SISWA!C267)</f>
        <v/>
      </c>
      <c r="D266" s="191" t="str">
        <f>IF(BIODATA_SISWA!L267="","",BIODATA_SISWA!L267)</f>
        <v/>
      </c>
      <c r="E266" s="199"/>
      <c r="F266" s="199"/>
      <c r="G266" s="199"/>
      <c r="H266" s="199"/>
      <c r="I266" s="199"/>
      <c r="J266" s="199"/>
      <c r="K266" s="199"/>
      <c r="L266" s="199"/>
      <c r="M266" s="199"/>
      <c r="N266" s="199"/>
      <c r="O266" s="199"/>
      <c r="P266" s="199"/>
      <c r="Q266" s="199"/>
      <c r="R266" s="199"/>
      <c r="S266" s="199"/>
      <c r="T266" s="199"/>
      <c r="U266" s="199"/>
      <c r="V266" s="194" t="str">
        <f t="shared" si="8"/>
        <v/>
      </c>
      <c r="W266" s="195" t="str">
        <f t="shared" si="9"/>
        <v/>
      </c>
      <c r="X266" s="196" t="str">
        <f>IF(OR(C266="",E266=""),"",RANK(V266,$V$9:$V$408)+COUNTIF(V$9:V266,V266)-1)</f>
        <v/>
      </c>
      <c r="Y266" s="173"/>
    </row>
    <row r="267" spans="1:25" ht="20.100000000000001" customHeight="1">
      <c r="A267" s="173"/>
      <c r="B267" s="190" t="str">
        <f>BIODATA_SISWA!B268</f>
        <v/>
      </c>
      <c r="C267" s="191" t="str">
        <f>IF(BIODATA_SISWA!C268="","",BIODATA_SISWA!C268)</f>
        <v/>
      </c>
      <c r="D267" s="191" t="str">
        <f>IF(BIODATA_SISWA!L268="","",BIODATA_SISWA!L268)</f>
        <v/>
      </c>
      <c r="E267" s="199"/>
      <c r="F267" s="199"/>
      <c r="G267" s="199"/>
      <c r="H267" s="199"/>
      <c r="I267" s="199"/>
      <c r="J267" s="199"/>
      <c r="K267" s="199"/>
      <c r="L267" s="199"/>
      <c r="M267" s="199"/>
      <c r="N267" s="199"/>
      <c r="O267" s="199"/>
      <c r="P267" s="199"/>
      <c r="Q267" s="199"/>
      <c r="R267" s="199"/>
      <c r="S267" s="199"/>
      <c r="T267" s="199"/>
      <c r="U267" s="199"/>
      <c r="V267" s="194" t="str">
        <f t="shared" si="8"/>
        <v/>
      </c>
      <c r="W267" s="195" t="str">
        <f t="shared" si="9"/>
        <v/>
      </c>
      <c r="X267" s="196" t="str">
        <f>IF(OR(C267="",E267=""),"",RANK(V267,$V$9:$V$408)+COUNTIF(V$9:V267,V267)-1)</f>
        <v/>
      </c>
      <c r="Y267" s="173"/>
    </row>
    <row r="268" spans="1:25" ht="20.100000000000001" customHeight="1">
      <c r="A268" s="173"/>
      <c r="B268" s="190" t="str">
        <f>BIODATA_SISWA!B269</f>
        <v/>
      </c>
      <c r="C268" s="191" t="str">
        <f>IF(BIODATA_SISWA!C269="","",BIODATA_SISWA!C269)</f>
        <v/>
      </c>
      <c r="D268" s="191" t="str">
        <f>IF(BIODATA_SISWA!L269="","",BIODATA_SISWA!L269)</f>
        <v/>
      </c>
      <c r="E268" s="199"/>
      <c r="F268" s="199"/>
      <c r="G268" s="199"/>
      <c r="H268" s="199"/>
      <c r="I268" s="199"/>
      <c r="J268" s="199"/>
      <c r="K268" s="199"/>
      <c r="L268" s="199"/>
      <c r="M268" s="199"/>
      <c r="N268" s="199"/>
      <c r="O268" s="199"/>
      <c r="P268" s="199"/>
      <c r="Q268" s="199"/>
      <c r="R268" s="199"/>
      <c r="S268" s="199"/>
      <c r="T268" s="199"/>
      <c r="U268" s="199"/>
      <c r="V268" s="194" t="str">
        <f t="shared" si="8"/>
        <v/>
      </c>
      <c r="W268" s="195" t="str">
        <f t="shared" si="9"/>
        <v/>
      </c>
      <c r="X268" s="196" t="str">
        <f>IF(OR(C268="",E268=""),"",RANK(V268,$V$9:$V$408)+COUNTIF(V$9:V268,V268)-1)</f>
        <v/>
      </c>
      <c r="Y268" s="173"/>
    </row>
    <row r="269" spans="1:25" ht="20.100000000000001" customHeight="1">
      <c r="A269" s="173"/>
      <c r="B269" s="190" t="str">
        <f>BIODATA_SISWA!B270</f>
        <v/>
      </c>
      <c r="C269" s="191" t="str">
        <f>IF(BIODATA_SISWA!C270="","",BIODATA_SISWA!C270)</f>
        <v/>
      </c>
      <c r="D269" s="191" t="str">
        <f>IF(BIODATA_SISWA!L270="","",BIODATA_SISWA!L270)</f>
        <v/>
      </c>
      <c r="E269" s="199"/>
      <c r="F269" s="199"/>
      <c r="G269" s="199"/>
      <c r="H269" s="199"/>
      <c r="I269" s="199"/>
      <c r="J269" s="199"/>
      <c r="K269" s="199"/>
      <c r="L269" s="199"/>
      <c r="M269" s="199"/>
      <c r="N269" s="199"/>
      <c r="O269" s="199"/>
      <c r="P269" s="199"/>
      <c r="Q269" s="199"/>
      <c r="R269" s="199"/>
      <c r="S269" s="199"/>
      <c r="T269" s="199"/>
      <c r="U269" s="199"/>
      <c r="V269" s="194" t="str">
        <f t="shared" si="8"/>
        <v/>
      </c>
      <c r="W269" s="195" t="str">
        <f t="shared" si="9"/>
        <v/>
      </c>
      <c r="X269" s="196" t="str">
        <f>IF(OR(C269="",E269=""),"",RANK(V269,$V$9:$V$408)+COUNTIF(V$9:V269,V269)-1)</f>
        <v/>
      </c>
      <c r="Y269" s="173"/>
    </row>
    <row r="270" spans="1:25" ht="20.100000000000001" customHeight="1">
      <c r="A270" s="173"/>
      <c r="B270" s="190" t="str">
        <f>BIODATA_SISWA!B271</f>
        <v/>
      </c>
      <c r="C270" s="191" t="str">
        <f>IF(BIODATA_SISWA!C271="","",BIODATA_SISWA!C271)</f>
        <v/>
      </c>
      <c r="D270" s="191" t="str">
        <f>IF(BIODATA_SISWA!L271="","",BIODATA_SISWA!L271)</f>
        <v/>
      </c>
      <c r="E270" s="199"/>
      <c r="F270" s="199"/>
      <c r="G270" s="199"/>
      <c r="H270" s="199"/>
      <c r="I270" s="199"/>
      <c r="J270" s="199"/>
      <c r="K270" s="199"/>
      <c r="L270" s="199"/>
      <c r="M270" s="199"/>
      <c r="N270" s="199"/>
      <c r="O270" s="199"/>
      <c r="P270" s="199"/>
      <c r="Q270" s="199"/>
      <c r="R270" s="199"/>
      <c r="S270" s="199"/>
      <c r="T270" s="199"/>
      <c r="U270" s="199"/>
      <c r="V270" s="194" t="str">
        <f t="shared" si="8"/>
        <v/>
      </c>
      <c r="W270" s="195" t="str">
        <f t="shared" si="9"/>
        <v/>
      </c>
      <c r="X270" s="196" t="str">
        <f>IF(OR(C270="",E270=""),"",RANK(V270,$V$9:$V$408)+COUNTIF(V$9:V270,V270)-1)</f>
        <v/>
      </c>
      <c r="Y270" s="173"/>
    </row>
    <row r="271" spans="1:25" ht="20.100000000000001" customHeight="1">
      <c r="A271" s="173"/>
      <c r="B271" s="190" t="str">
        <f>BIODATA_SISWA!B272</f>
        <v/>
      </c>
      <c r="C271" s="191" t="str">
        <f>IF(BIODATA_SISWA!C272="","",BIODATA_SISWA!C272)</f>
        <v/>
      </c>
      <c r="D271" s="191" t="str">
        <f>IF(BIODATA_SISWA!L272="","",BIODATA_SISWA!L272)</f>
        <v/>
      </c>
      <c r="E271" s="199"/>
      <c r="F271" s="199"/>
      <c r="G271" s="199"/>
      <c r="H271" s="199"/>
      <c r="I271" s="199"/>
      <c r="J271" s="199"/>
      <c r="K271" s="199"/>
      <c r="L271" s="199"/>
      <c r="M271" s="199"/>
      <c r="N271" s="199"/>
      <c r="O271" s="199"/>
      <c r="P271" s="199"/>
      <c r="Q271" s="199"/>
      <c r="R271" s="199"/>
      <c r="S271" s="199"/>
      <c r="T271" s="199"/>
      <c r="U271" s="199"/>
      <c r="V271" s="194" t="str">
        <f t="shared" si="8"/>
        <v/>
      </c>
      <c r="W271" s="195" t="str">
        <f t="shared" si="9"/>
        <v/>
      </c>
      <c r="X271" s="196" t="str">
        <f>IF(OR(C271="",E271=""),"",RANK(V271,$V$9:$V$408)+COUNTIF(V$9:V271,V271)-1)</f>
        <v/>
      </c>
      <c r="Y271" s="173"/>
    </row>
    <row r="272" spans="1:25" ht="20.100000000000001" customHeight="1">
      <c r="A272" s="173"/>
      <c r="B272" s="190" t="str">
        <f>BIODATA_SISWA!B273</f>
        <v/>
      </c>
      <c r="C272" s="191" t="str">
        <f>IF(BIODATA_SISWA!C273="","",BIODATA_SISWA!C273)</f>
        <v/>
      </c>
      <c r="D272" s="191" t="str">
        <f>IF(BIODATA_SISWA!L273="","",BIODATA_SISWA!L273)</f>
        <v/>
      </c>
      <c r="E272" s="199"/>
      <c r="F272" s="199"/>
      <c r="G272" s="199"/>
      <c r="H272" s="199"/>
      <c r="I272" s="199"/>
      <c r="J272" s="199"/>
      <c r="K272" s="199"/>
      <c r="L272" s="199"/>
      <c r="M272" s="199"/>
      <c r="N272" s="199"/>
      <c r="O272" s="199"/>
      <c r="P272" s="199"/>
      <c r="Q272" s="199"/>
      <c r="R272" s="199"/>
      <c r="S272" s="199"/>
      <c r="T272" s="199"/>
      <c r="U272" s="199"/>
      <c r="V272" s="194" t="str">
        <f t="shared" si="8"/>
        <v/>
      </c>
      <c r="W272" s="195" t="str">
        <f t="shared" si="9"/>
        <v/>
      </c>
      <c r="X272" s="196" t="str">
        <f>IF(OR(C272="",E272=""),"",RANK(V272,$V$9:$V$408)+COUNTIF(V$9:V272,V272)-1)</f>
        <v/>
      </c>
      <c r="Y272" s="173"/>
    </row>
    <row r="273" spans="1:25" ht="20.100000000000001" customHeight="1">
      <c r="A273" s="173"/>
      <c r="B273" s="190" t="str">
        <f>BIODATA_SISWA!B274</f>
        <v/>
      </c>
      <c r="C273" s="191" t="str">
        <f>IF(BIODATA_SISWA!C274="","",BIODATA_SISWA!C274)</f>
        <v/>
      </c>
      <c r="D273" s="191" t="str">
        <f>IF(BIODATA_SISWA!L274="","",BIODATA_SISWA!L274)</f>
        <v/>
      </c>
      <c r="E273" s="199"/>
      <c r="F273" s="199"/>
      <c r="G273" s="199"/>
      <c r="H273" s="199"/>
      <c r="I273" s="199"/>
      <c r="J273" s="199"/>
      <c r="K273" s="199"/>
      <c r="L273" s="199"/>
      <c r="M273" s="199"/>
      <c r="N273" s="199"/>
      <c r="O273" s="199"/>
      <c r="P273" s="199"/>
      <c r="Q273" s="199"/>
      <c r="R273" s="199"/>
      <c r="S273" s="199"/>
      <c r="T273" s="199"/>
      <c r="U273" s="199"/>
      <c r="V273" s="194" t="str">
        <f t="shared" si="8"/>
        <v/>
      </c>
      <c r="W273" s="195" t="str">
        <f t="shared" si="9"/>
        <v/>
      </c>
      <c r="X273" s="196" t="str">
        <f>IF(OR(C273="",E273=""),"",RANK(V273,$V$9:$V$408)+COUNTIF(V$9:V273,V273)-1)</f>
        <v/>
      </c>
      <c r="Y273" s="173"/>
    </row>
    <row r="274" spans="1:25" ht="20.100000000000001" customHeight="1">
      <c r="A274" s="173"/>
      <c r="B274" s="190" t="str">
        <f>BIODATA_SISWA!B275</f>
        <v/>
      </c>
      <c r="C274" s="191" t="str">
        <f>IF(BIODATA_SISWA!C275="","",BIODATA_SISWA!C275)</f>
        <v/>
      </c>
      <c r="D274" s="191" t="str">
        <f>IF(BIODATA_SISWA!L275="","",BIODATA_SISWA!L275)</f>
        <v/>
      </c>
      <c r="E274" s="199"/>
      <c r="F274" s="199"/>
      <c r="G274" s="199"/>
      <c r="H274" s="199"/>
      <c r="I274" s="199"/>
      <c r="J274" s="199"/>
      <c r="K274" s="199"/>
      <c r="L274" s="199"/>
      <c r="M274" s="199"/>
      <c r="N274" s="199"/>
      <c r="O274" s="199"/>
      <c r="P274" s="199"/>
      <c r="Q274" s="199"/>
      <c r="R274" s="199"/>
      <c r="S274" s="199"/>
      <c r="T274" s="199"/>
      <c r="U274" s="199"/>
      <c r="V274" s="194" t="str">
        <f t="shared" si="8"/>
        <v/>
      </c>
      <c r="W274" s="195" t="str">
        <f t="shared" si="9"/>
        <v/>
      </c>
      <c r="X274" s="196" t="str">
        <f>IF(OR(C274="",E274=""),"",RANK(V274,$V$9:$V$408)+COUNTIF(V$9:V274,V274)-1)</f>
        <v/>
      </c>
      <c r="Y274" s="173"/>
    </row>
    <row r="275" spans="1:25" ht="20.100000000000001" customHeight="1">
      <c r="A275" s="173"/>
      <c r="B275" s="190" t="str">
        <f>BIODATA_SISWA!B276</f>
        <v/>
      </c>
      <c r="C275" s="191" t="str">
        <f>IF(BIODATA_SISWA!C276="","",BIODATA_SISWA!C276)</f>
        <v/>
      </c>
      <c r="D275" s="191" t="str">
        <f>IF(BIODATA_SISWA!L276="","",BIODATA_SISWA!L276)</f>
        <v/>
      </c>
      <c r="E275" s="199"/>
      <c r="F275" s="199"/>
      <c r="G275" s="199"/>
      <c r="H275" s="199"/>
      <c r="I275" s="199"/>
      <c r="J275" s="199"/>
      <c r="K275" s="199"/>
      <c r="L275" s="199"/>
      <c r="M275" s="199"/>
      <c r="N275" s="199"/>
      <c r="O275" s="199"/>
      <c r="P275" s="199"/>
      <c r="Q275" s="199"/>
      <c r="R275" s="199"/>
      <c r="S275" s="199"/>
      <c r="T275" s="199"/>
      <c r="U275" s="199"/>
      <c r="V275" s="194" t="str">
        <f t="shared" si="8"/>
        <v/>
      </c>
      <c r="W275" s="195" t="str">
        <f t="shared" si="9"/>
        <v/>
      </c>
      <c r="X275" s="196" t="str">
        <f>IF(OR(C275="",E275=""),"",RANK(V275,$V$9:$V$408)+COUNTIF(V$9:V275,V275)-1)</f>
        <v/>
      </c>
      <c r="Y275" s="173"/>
    </row>
    <row r="276" spans="1:25" ht="20.100000000000001" customHeight="1">
      <c r="A276" s="173"/>
      <c r="B276" s="190" t="str">
        <f>BIODATA_SISWA!B277</f>
        <v/>
      </c>
      <c r="C276" s="191" t="str">
        <f>IF(BIODATA_SISWA!C277="","",BIODATA_SISWA!C277)</f>
        <v/>
      </c>
      <c r="D276" s="191" t="str">
        <f>IF(BIODATA_SISWA!L277="","",BIODATA_SISWA!L277)</f>
        <v/>
      </c>
      <c r="E276" s="199"/>
      <c r="F276" s="199"/>
      <c r="G276" s="199"/>
      <c r="H276" s="199"/>
      <c r="I276" s="199"/>
      <c r="J276" s="199"/>
      <c r="K276" s="199"/>
      <c r="L276" s="199"/>
      <c r="M276" s="199"/>
      <c r="N276" s="199"/>
      <c r="O276" s="199"/>
      <c r="P276" s="199"/>
      <c r="Q276" s="199"/>
      <c r="R276" s="199"/>
      <c r="S276" s="199"/>
      <c r="T276" s="199"/>
      <c r="U276" s="199"/>
      <c r="V276" s="194" t="str">
        <f t="shared" si="8"/>
        <v/>
      </c>
      <c r="W276" s="195" t="str">
        <f t="shared" si="9"/>
        <v/>
      </c>
      <c r="X276" s="196" t="str">
        <f>IF(OR(C276="",E276=""),"",RANK(V276,$V$9:$V$408)+COUNTIF(V$9:V276,V276)-1)</f>
        <v/>
      </c>
      <c r="Y276" s="173"/>
    </row>
    <row r="277" spans="1:25" ht="20.100000000000001" customHeight="1">
      <c r="A277" s="173"/>
      <c r="B277" s="190" t="str">
        <f>BIODATA_SISWA!B278</f>
        <v/>
      </c>
      <c r="C277" s="191" t="str">
        <f>IF(BIODATA_SISWA!C278="","",BIODATA_SISWA!C278)</f>
        <v/>
      </c>
      <c r="D277" s="191" t="str">
        <f>IF(BIODATA_SISWA!L278="","",BIODATA_SISWA!L278)</f>
        <v/>
      </c>
      <c r="E277" s="199"/>
      <c r="F277" s="199"/>
      <c r="G277" s="199"/>
      <c r="H277" s="199"/>
      <c r="I277" s="199"/>
      <c r="J277" s="199"/>
      <c r="K277" s="199"/>
      <c r="L277" s="199"/>
      <c r="M277" s="199"/>
      <c r="N277" s="199"/>
      <c r="O277" s="199"/>
      <c r="P277" s="199"/>
      <c r="Q277" s="199"/>
      <c r="R277" s="199"/>
      <c r="S277" s="199"/>
      <c r="T277" s="199"/>
      <c r="U277" s="199"/>
      <c r="V277" s="194" t="str">
        <f t="shared" si="8"/>
        <v/>
      </c>
      <c r="W277" s="195" t="str">
        <f t="shared" si="9"/>
        <v/>
      </c>
      <c r="X277" s="196" t="str">
        <f>IF(OR(C277="",E277=""),"",RANK(V277,$V$9:$V$408)+COUNTIF(V$9:V277,V277)-1)</f>
        <v/>
      </c>
      <c r="Y277" s="173"/>
    </row>
    <row r="278" spans="1:25" ht="20.100000000000001" customHeight="1">
      <c r="A278" s="173"/>
      <c r="B278" s="190" t="str">
        <f>BIODATA_SISWA!B279</f>
        <v/>
      </c>
      <c r="C278" s="191" t="str">
        <f>IF(BIODATA_SISWA!C279="","",BIODATA_SISWA!C279)</f>
        <v/>
      </c>
      <c r="D278" s="191" t="str">
        <f>IF(BIODATA_SISWA!L279="","",BIODATA_SISWA!L279)</f>
        <v/>
      </c>
      <c r="E278" s="199"/>
      <c r="F278" s="199"/>
      <c r="G278" s="199"/>
      <c r="H278" s="199"/>
      <c r="I278" s="199"/>
      <c r="J278" s="199"/>
      <c r="K278" s="199"/>
      <c r="L278" s="199"/>
      <c r="M278" s="199"/>
      <c r="N278" s="199"/>
      <c r="O278" s="199"/>
      <c r="P278" s="199"/>
      <c r="Q278" s="199"/>
      <c r="R278" s="199"/>
      <c r="S278" s="199"/>
      <c r="T278" s="199"/>
      <c r="U278" s="199"/>
      <c r="V278" s="194" t="str">
        <f t="shared" si="8"/>
        <v/>
      </c>
      <c r="W278" s="195" t="str">
        <f t="shared" si="9"/>
        <v/>
      </c>
      <c r="X278" s="196" t="str">
        <f>IF(OR(C278="",E278=""),"",RANK(V278,$V$9:$V$408)+COUNTIF(V$9:V278,V278)-1)</f>
        <v/>
      </c>
      <c r="Y278" s="173"/>
    </row>
    <row r="279" spans="1:25" ht="20.100000000000001" customHeight="1">
      <c r="A279" s="173"/>
      <c r="B279" s="190" t="str">
        <f>BIODATA_SISWA!B280</f>
        <v/>
      </c>
      <c r="C279" s="191" t="str">
        <f>IF(BIODATA_SISWA!C280="","",BIODATA_SISWA!C280)</f>
        <v/>
      </c>
      <c r="D279" s="191" t="str">
        <f>IF(BIODATA_SISWA!L280="","",BIODATA_SISWA!L280)</f>
        <v/>
      </c>
      <c r="E279" s="199"/>
      <c r="F279" s="199"/>
      <c r="G279" s="199"/>
      <c r="H279" s="199"/>
      <c r="I279" s="199"/>
      <c r="J279" s="199"/>
      <c r="K279" s="199"/>
      <c r="L279" s="199"/>
      <c r="M279" s="199"/>
      <c r="N279" s="199"/>
      <c r="O279" s="199"/>
      <c r="P279" s="199"/>
      <c r="Q279" s="199"/>
      <c r="R279" s="199"/>
      <c r="S279" s="199"/>
      <c r="T279" s="199"/>
      <c r="U279" s="199"/>
      <c r="V279" s="194" t="str">
        <f t="shared" si="8"/>
        <v/>
      </c>
      <c r="W279" s="195" t="str">
        <f t="shared" si="9"/>
        <v/>
      </c>
      <c r="X279" s="196" t="str">
        <f>IF(OR(C279="",E279=""),"",RANK(V279,$V$9:$V$408)+COUNTIF(V$9:V279,V279)-1)</f>
        <v/>
      </c>
      <c r="Y279" s="173"/>
    </row>
    <row r="280" spans="1:25" ht="20.100000000000001" customHeight="1">
      <c r="A280" s="173"/>
      <c r="B280" s="190" t="str">
        <f>BIODATA_SISWA!B281</f>
        <v/>
      </c>
      <c r="C280" s="191" t="str">
        <f>IF(BIODATA_SISWA!C281="","",BIODATA_SISWA!C281)</f>
        <v/>
      </c>
      <c r="D280" s="191" t="str">
        <f>IF(BIODATA_SISWA!L281="","",BIODATA_SISWA!L281)</f>
        <v/>
      </c>
      <c r="E280" s="199"/>
      <c r="F280" s="199"/>
      <c r="G280" s="199"/>
      <c r="H280" s="199"/>
      <c r="I280" s="199"/>
      <c r="J280" s="199"/>
      <c r="K280" s="199"/>
      <c r="L280" s="199"/>
      <c r="M280" s="199"/>
      <c r="N280" s="199"/>
      <c r="O280" s="199"/>
      <c r="P280" s="199"/>
      <c r="Q280" s="199"/>
      <c r="R280" s="199"/>
      <c r="S280" s="199"/>
      <c r="T280" s="199"/>
      <c r="U280" s="199"/>
      <c r="V280" s="194" t="str">
        <f t="shared" si="8"/>
        <v/>
      </c>
      <c r="W280" s="195" t="str">
        <f t="shared" si="9"/>
        <v/>
      </c>
      <c r="X280" s="196" t="str">
        <f>IF(OR(C280="",E280=""),"",RANK(V280,$V$9:$V$408)+COUNTIF(V$9:V280,V280)-1)</f>
        <v/>
      </c>
      <c r="Y280" s="173"/>
    </row>
    <row r="281" spans="1:25" ht="20.100000000000001" customHeight="1">
      <c r="A281" s="173"/>
      <c r="B281" s="190" t="str">
        <f>BIODATA_SISWA!B282</f>
        <v/>
      </c>
      <c r="C281" s="191" t="str">
        <f>IF(BIODATA_SISWA!C282="","",BIODATA_SISWA!C282)</f>
        <v/>
      </c>
      <c r="D281" s="191" t="str">
        <f>IF(BIODATA_SISWA!L282="","",BIODATA_SISWA!L282)</f>
        <v/>
      </c>
      <c r="E281" s="199"/>
      <c r="F281" s="199"/>
      <c r="G281" s="199"/>
      <c r="H281" s="199"/>
      <c r="I281" s="199"/>
      <c r="J281" s="199"/>
      <c r="K281" s="199"/>
      <c r="L281" s="199"/>
      <c r="M281" s="199"/>
      <c r="N281" s="199"/>
      <c r="O281" s="199"/>
      <c r="P281" s="199"/>
      <c r="Q281" s="199"/>
      <c r="R281" s="199"/>
      <c r="S281" s="199"/>
      <c r="T281" s="199"/>
      <c r="U281" s="199"/>
      <c r="V281" s="194" t="str">
        <f t="shared" si="8"/>
        <v/>
      </c>
      <c r="W281" s="195" t="str">
        <f t="shared" si="9"/>
        <v/>
      </c>
      <c r="X281" s="196" t="str">
        <f>IF(OR(C281="",E281=""),"",RANK(V281,$V$9:$V$408)+COUNTIF(V$9:V281,V281)-1)</f>
        <v/>
      </c>
      <c r="Y281" s="173"/>
    </row>
    <row r="282" spans="1:25" ht="20.100000000000001" customHeight="1">
      <c r="A282" s="173"/>
      <c r="B282" s="190" t="str">
        <f>BIODATA_SISWA!B283</f>
        <v/>
      </c>
      <c r="C282" s="191" t="str">
        <f>IF(BIODATA_SISWA!C283="","",BIODATA_SISWA!C283)</f>
        <v/>
      </c>
      <c r="D282" s="191" t="str">
        <f>IF(BIODATA_SISWA!L283="","",BIODATA_SISWA!L283)</f>
        <v/>
      </c>
      <c r="E282" s="199"/>
      <c r="F282" s="199"/>
      <c r="G282" s="199"/>
      <c r="H282" s="199"/>
      <c r="I282" s="199"/>
      <c r="J282" s="199"/>
      <c r="K282" s="199"/>
      <c r="L282" s="199"/>
      <c r="M282" s="199"/>
      <c r="N282" s="199"/>
      <c r="O282" s="199"/>
      <c r="P282" s="199"/>
      <c r="Q282" s="199"/>
      <c r="R282" s="199"/>
      <c r="S282" s="199"/>
      <c r="T282" s="199"/>
      <c r="U282" s="199"/>
      <c r="V282" s="194" t="str">
        <f t="shared" si="8"/>
        <v/>
      </c>
      <c r="W282" s="195" t="str">
        <f t="shared" si="9"/>
        <v/>
      </c>
      <c r="X282" s="196" t="str">
        <f>IF(OR(C282="",E282=""),"",RANK(V282,$V$9:$V$408)+COUNTIF(V$9:V282,V282)-1)</f>
        <v/>
      </c>
      <c r="Y282" s="173"/>
    </row>
    <row r="283" spans="1:25" ht="20.100000000000001" customHeight="1">
      <c r="A283" s="173"/>
      <c r="B283" s="190" t="str">
        <f>BIODATA_SISWA!B284</f>
        <v/>
      </c>
      <c r="C283" s="191" t="str">
        <f>IF(BIODATA_SISWA!C284="","",BIODATA_SISWA!C284)</f>
        <v/>
      </c>
      <c r="D283" s="191" t="str">
        <f>IF(BIODATA_SISWA!L284="","",BIODATA_SISWA!L284)</f>
        <v/>
      </c>
      <c r="E283" s="199"/>
      <c r="F283" s="199"/>
      <c r="G283" s="199"/>
      <c r="H283" s="199"/>
      <c r="I283" s="199"/>
      <c r="J283" s="199"/>
      <c r="K283" s="199"/>
      <c r="L283" s="199"/>
      <c r="M283" s="199"/>
      <c r="N283" s="199"/>
      <c r="O283" s="199"/>
      <c r="P283" s="199"/>
      <c r="Q283" s="199"/>
      <c r="R283" s="199"/>
      <c r="S283" s="199"/>
      <c r="T283" s="199"/>
      <c r="U283" s="199"/>
      <c r="V283" s="194" t="str">
        <f t="shared" si="8"/>
        <v/>
      </c>
      <c r="W283" s="195" t="str">
        <f t="shared" si="9"/>
        <v/>
      </c>
      <c r="X283" s="196" t="str">
        <f>IF(OR(C283="",E283=""),"",RANK(V283,$V$9:$V$408)+COUNTIF(V$9:V283,V283)-1)</f>
        <v/>
      </c>
      <c r="Y283" s="173"/>
    </row>
    <row r="284" spans="1:25" ht="20.100000000000001" customHeight="1">
      <c r="A284" s="173"/>
      <c r="B284" s="190" t="str">
        <f>BIODATA_SISWA!B285</f>
        <v/>
      </c>
      <c r="C284" s="191" t="str">
        <f>IF(BIODATA_SISWA!C285="","",BIODATA_SISWA!C285)</f>
        <v/>
      </c>
      <c r="D284" s="191" t="str">
        <f>IF(BIODATA_SISWA!L285="","",BIODATA_SISWA!L285)</f>
        <v/>
      </c>
      <c r="E284" s="199"/>
      <c r="F284" s="199"/>
      <c r="G284" s="199"/>
      <c r="H284" s="199"/>
      <c r="I284" s="199"/>
      <c r="J284" s="199"/>
      <c r="K284" s="199"/>
      <c r="L284" s="199"/>
      <c r="M284" s="199"/>
      <c r="N284" s="199"/>
      <c r="O284" s="199"/>
      <c r="P284" s="199"/>
      <c r="Q284" s="199"/>
      <c r="R284" s="199"/>
      <c r="S284" s="199"/>
      <c r="T284" s="199"/>
      <c r="U284" s="199"/>
      <c r="V284" s="194" t="str">
        <f t="shared" si="8"/>
        <v/>
      </c>
      <c r="W284" s="195" t="str">
        <f t="shared" si="9"/>
        <v/>
      </c>
      <c r="X284" s="196" t="str">
        <f>IF(OR(C284="",E284=""),"",RANK(V284,$V$9:$V$408)+COUNTIF(V$9:V284,V284)-1)</f>
        <v/>
      </c>
      <c r="Y284" s="173"/>
    </row>
    <row r="285" spans="1:25" ht="20.100000000000001" customHeight="1">
      <c r="A285" s="173"/>
      <c r="B285" s="190" t="str">
        <f>BIODATA_SISWA!B286</f>
        <v/>
      </c>
      <c r="C285" s="191" t="str">
        <f>IF(BIODATA_SISWA!C286="","",BIODATA_SISWA!C286)</f>
        <v/>
      </c>
      <c r="D285" s="191" t="str">
        <f>IF(BIODATA_SISWA!L286="","",BIODATA_SISWA!L286)</f>
        <v/>
      </c>
      <c r="E285" s="199"/>
      <c r="F285" s="199"/>
      <c r="G285" s="199"/>
      <c r="H285" s="199"/>
      <c r="I285" s="199"/>
      <c r="J285" s="199"/>
      <c r="K285" s="199"/>
      <c r="L285" s="199"/>
      <c r="M285" s="199"/>
      <c r="N285" s="199"/>
      <c r="O285" s="199"/>
      <c r="P285" s="199"/>
      <c r="Q285" s="199"/>
      <c r="R285" s="199"/>
      <c r="S285" s="199"/>
      <c r="T285" s="199"/>
      <c r="U285" s="199"/>
      <c r="V285" s="194" t="str">
        <f t="shared" si="8"/>
        <v/>
      </c>
      <c r="W285" s="195" t="str">
        <f t="shared" si="9"/>
        <v/>
      </c>
      <c r="X285" s="196" t="str">
        <f>IF(OR(C285="",E285=""),"",RANK(V285,$V$9:$V$408)+COUNTIF(V$9:V285,V285)-1)</f>
        <v/>
      </c>
      <c r="Y285" s="173"/>
    </row>
    <row r="286" spans="1:25" ht="20.100000000000001" customHeight="1">
      <c r="A286" s="173"/>
      <c r="B286" s="190" t="str">
        <f>BIODATA_SISWA!B287</f>
        <v/>
      </c>
      <c r="C286" s="191" t="str">
        <f>IF(BIODATA_SISWA!C287="","",BIODATA_SISWA!C287)</f>
        <v/>
      </c>
      <c r="D286" s="191" t="str">
        <f>IF(BIODATA_SISWA!L287="","",BIODATA_SISWA!L287)</f>
        <v/>
      </c>
      <c r="E286" s="199"/>
      <c r="F286" s="199"/>
      <c r="G286" s="199"/>
      <c r="H286" s="199"/>
      <c r="I286" s="199"/>
      <c r="J286" s="199"/>
      <c r="K286" s="199"/>
      <c r="L286" s="199"/>
      <c r="M286" s="199"/>
      <c r="N286" s="199"/>
      <c r="O286" s="199"/>
      <c r="P286" s="199"/>
      <c r="Q286" s="199"/>
      <c r="R286" s="199"/>
      <c r="S286" s="199"/>
      <c r="T286" s="199"/>
      <c r="U286" s="199"/>
      <c r="V286" s="194" t="str">
        <f t="shared" si="8"/>
        <v/>
      </c>
      <c r="W286" s="195" t="str">
        <f t="shared" si="9"/>
        <v/>
      </c>
      <c r="X286" s="196" t="str">
        <f>IF(OR(C286="",E286=""),"",RANK(V286,$V$9:$V$408)+COUNTIF(V$9:V286,V286)-1)</f>
        <v/>
      </c>
      <c r="Y286" s="173"/>
    </row>
    <row r="287" spans="1:25" ht="20.100000000000001" customHeight="1">
      <c r="A287" s="173"/>
      <c r="B287" s="190" t="str">
        <f>BIODATA_SISWA!B288</f>
        <v/>
      </c>
      <c r="C287" s="191" t="str">
        <f>IF(BIODATA_SISWA!C288="","",BIODATA_SISWA!C288)</f>
        <v/>
      </c>
      <c r="D287" s="191" t="str">
        <f>IF(BIODATA_SISWA!L288="","",BIODATA_SISWA!L288)</f>
        <v/>
      </c>
      <c r="E287" s="199"/>
      <c r="F287" s="199"/>
      <c r="G287" s="199"/>
      <c r="H287" s="199"/>
      <c r="I287" s="199"/>
      <c r="J287" s="199"/>
      <c r="K287" s="199"/>
      <c r="L287" s="199"/>
      <c r="M287" s="199"/>
      <c r="N287" s="199"/>
      <c r="O287" s="199"/>
      <c r="P287" s="199"/>
      <c r="Q287" s="199"/>
      <c r="R287" s="199"/>
      <c r="S287" s="199"/>
      <c r="T287" s="199"/>
      <c r="U287" s="199"/>
      <c r="V287" s="194" t="str">
        <f t="shared" si="8"/>
        <v/>
      </c>
      <c r="W287" s="195" t="str">
        <f t="shared" si="9"/>
        <v/>
      </c>
      <c r="X287" s="196" t="str">
        <f>IF(OR(C287="",E287=""),"",RANK(V287,$V$9:$V$408)+COUNTIF(V$9:V287,V287)-1)</f>
        <v/>
      </c>
      <c r="Y287" s="173"/>
    </row>
    <row r="288" spans="1:25" ht="20.100000000000001" customHeight="1">
      <c r="A288" s="173"/>
      <c r="B288" s="190" t="str">
        <f>BIODATA_SISWA!B289</f>
        <v/>
      </c>
      <c r="C288" s="191" t="str">
        <f>IF(BIODATA_SISWA!C289="","",BIODATA_SISWA!C289)</f>
        <v/>
      </c>
      <c r="D288" s="191" t="str">
        <f>IF(BIODATA_SISWA!L289="","",BIODATA_SISWA!L289)</f>
        <v/>
      </c>
      <c r="E288" s="199"/>
      <c r="F288" s="199"/>
      <c r="G288" s="199"/>
      <c r="H288" s="199"/>
      <c r="I288" s="199"/>
      <c r="J288" s="199"/>
      <c r="K288" s="199"/>
      <c r="L288" s="199"/>
      <c r="M288" s="199"/>
      <c r="N288" s="199"/>
      <c r="O288" s="199"/>
      <c r="P288" s="199"/>
      <c r="Q288" s="199"/>
      <c r="R288" s="199"/>
      <c r="S288" s="199"/>
      <c r="T288" s="199"/>
      <c r="U288" s="199"/>
      <c r="V288" s="194" t="str">
        <f t="shared" si="8"/>
        <v/>
      </c>
      <c r="W288" s="195" t="str">
        <f t="shared" si="9"/>
        <v/>
      </c>
      <c r="X288" s="196" t="str">
        <f>IF(OR(C288="",E288=""),"",RANK(V288,$V$9:$V$408)+COUNTIF(V$9:V288,V288)-1)</f>
        <v/>
      </c>
      <c r="Y288" s="173"/>
    </row>
    <row r="289" spans="1:25" ht="20.100000000000001" customHeight="1">
      <c r="A289" s="173"/>
      <c r="B289" s="190" t="str">
        <f>BIODATA_SISWA!B290</f>
        <v/>
      </c>
      <c r="C289" s="191" t="str">
        <f>IF(BIODATA_SISWA!C290="","",BIODATA_SISWA!C290)</f>
        <v/>
      </c>
      <c r="D289" s="191" t="str">
        <f>IF(BIODATA_SISWA!L290="","",BIODATA_SISWA!L290)</f>
        <v/>
      </c>
      <c r="E289" s="199"/>
      <c r="F289" s="199"/>
      <c r="G289" s="199"/>
      <c r="H289" s="199"/>
      <c r="I289" s="199"/>
      <c r="J289" s="199"/>
      <c r="K289" s="199"/>
      <c r="L289" s="199"/>
      <c r="M289" s="199"/>
      <c r="N289" s="199"/>
      <c r="O289" s="199"/>
      <c r="P289" s="199"/>
      <c r="Q289" s="199"/>
      <c r="R289" s="199"/>
      <c r="S289" s="199"/>
      <c r="T289" s="199"/>
      <c r="U289" s="199"/>
      <c r="V289" s="194" t="str">
        <f t="shared" si="8"/>
        <v/>
      </c>
      <c r="W289" s="195" t="str">
        <f t="shared" si="9"/>
        <v/>
      </c>
      <c r="X289" s="196" t="str">
        <f>IF(OR(C289="",E289=""),"",RANK(V289,$V$9:$V$408)+COUNTIF(V$9:V289,V289)-1)</f>
        <v/>
      </c>
      <c r="Y289" s="173"/>
    </row>
    <row r="290" spans="1:25" ht="20.100000000000001" customHeight="1">
      <c r="A290" s="173"/>
      <c r="B290" s="190" t="str">
        <f>BIODATA_SISWA!B291</f>
        <v/>
      </c>
      <c r="C290" s="191" t="str">
        <f>IF(BIODATA_SISWA!C291="","",BIODATA_SISWA!C291)</f>
        <v/>
      </c>
      <c r="D290" s="191" t="str">
        <f>IF(BIODATA_SISWA!L291="","",BIODATA_SISWA!L291)</f>
        <v/>
      </c>
      <c r="E290" s="199"/>
      <c r="F290" s="199"/>
      <c r="G290" s="199"/>
      <c r="H290" s="199"/>
      <c r="I290" s="199"/>
      <c r="J290" s="199"/>
      <c r="K290" s="199"/>
      <c r="L290" s="199"/>
      <c r="M290" s="199"/>
      <c r="N290" s="199"/>
      <c r="O290" s="199"/>
      <c r="P290" s="199"/>
      <c r="Q290" s="199"/>
      <c r="R290" s="199"/>
      <c r="S290" s="199"/>
      <c r="T290" s="199"/>
      <c r="U290" s="199"/>
      <c r="V290" s="194" t="str">
        <f t="shared" si="8"/>
        <v/>
      </c>
      <c r="W290" s="195" t="str">
        <f t="shared" si="9"/>
        <v/>
      </c>
      <c r="X290" s="196" t="str">
        <f>IF(OR(C290="",E290=""),"",RANK(V290,$V$9:$V$408)+COUNTIF(V$9:V290,V290)-1)</f>
        <v/>
      </c>
      <c r="Y290" s="173"/>
    </row>
    <row r="291" spans="1:25" ht="20.100000000000001" customHeight="1">
      <c r="A291" s="173"/>
      <c r="B291" s="190" t="str">
        <f>BIODATA_SISWA!B292</f>
        <v/>
      </c>
      <c r="C291" s="191" t="str">
        <f>IF(BIODATA_SISWA!C292="","",BIODATA_SISWA!C292)</f>
        <v/>
      </c>
      <c r="D291" s="191" t="str">
        <f>IF(BIODATA_SISWA!L292="","",BIODATA_SISWA!L292)</f>
        <v/>
      </c>
      <c r="E291" s="199"/>
      <c r="F291" s="199"/>
      <c r="G291" s="199"/>
      <c r="H291" s="199"/>
      <c r="I291" s="199"/>
      <c r="J291" s="199"/>
      <c r="K291" s="199"/>
      <c r="L291" s="199"/>
      <c r="M291" s="199"/>
      <c r="N291" s="199"/>
      <c r="O291" s="199"/>
      <c r="P291" s="199"/>
      <c r="Q291" s="199"/>
      <c r="R291" s="199"/>
      <c r="S291" s="199"/>
      <c r="T291" s="199"/>
      <c r="U291" s="199"/>
      <c r="V291" s="194" t="str">
        <f t="shared" si="8"/>
        <v/>
      </c>
      <c r="W291" s="195" t="str">
        <f t="shared" si="9"/>
        <v/>
      </c>
      <c r="X291" s="196" t="str">
        <f>IF(OR(C291="",E291=""),"",RANK(V291,$V$9:$V$408)+COUNTIF(V$9:V291,V291)-1)</f>
        <v/>
      </c>
      <c r="Y291" s="173"/>
    </row>
    <row r="292" spans="1:25" ht="20.100000000000001" customHeight="1">
      <c r="A292" s="173"/>
      <c r="B292" s="190" t="str">
        <f>BIODATA_SISWA!B293</f>
        <v/>
      </c>
      <c r="C292" s="191" t="str">
        <f>IF(BIODATA_SISWA!C293="","",BIODATA_SISWA!C293)</f>
        <v/>
      </c>
      <c r="D292" s="191" t="str">
        <f>IF(BIODATA_SISWA!L293="","",BIODATA_SISWA!L293)</f>
        <v/>
      </c>
      <c r="E292" s="199"/>
      <c r="F292" s="199"/>
      <c r="G292" s="199"/>
      <c r="H292" s="199"/>
      <c r="I292" s="199"/>
      <c r="J292" s="199"/>
      <c r="K292" s="199"/>
      <c r="L292" s="199"/>
      <c r="M292" s="199"/>
      <c r="N292" s="199"/>
      <c r="O292" s="199"/>
      <c r="P292" s="199"/>
      <c r="Q292" s="199"/>
      <c r="R292" s="199"/>
      <c r="S292" s="199"/>
      <c r="T292" s="199"/>
      <c r="U292" s="199"/>
      <c r="V292" s="194" t="str">
        <f t="shared" si="8"/>
        <v/>
      </c>
      <c r="W292" s="195" t="str">
        <f t="shared" si="9"/>
        <v/>
      </c>
      <c r="X292" s="196" t="str">
        <f>IF(OR(C292="",E292=""),"",RANK(V292,$V$9:$V$408)+COUNTIF(V$9:V292,V292)-1)</f>
        <v/>
      </c>
      <c r="Y292" s="173"/>
    </row>
    <row r="293" spans="1:25" ht="20.100000000000001" customHeight="1">
      <c r="A293" s="173"/>
      <c r="B293" s="190" t="str">
        <f>BIODATA_SISWA!B294</f>
        <v/>
      </c>
      <c r="C293" s="191" t="str">
        <f>IF(BIODATA_SISWA!C294="","",BIODATA_SISWA!C294)</f>
        <v/>
      </c>
      <c r="D293" s="191" t="str">
        <f>IF(BIODATA_SISWA!L294="","",BIODATA_SISWA!L294)</f>
        <v/>
      </c>
      <c r="E293" s="199"/>
      <c r="F293" s="199"/>
      <c r="G293" s="199"/>
      <c r="H293" s="199"/>
      <c r="I293" s="199"/>
      <c r="J293" s="199"/>
      <c r="K293" s="199"/>
      <c r="L293" s="199"/>
      <c r="M293" s="199"/>
      <c r="N293" s="199"/>
      <c r="O293" s="199"/>
      <c r="P293" s="199"/>
      <c r="Q293" s="199"/>
      <c r="R293" s="199"/>
      <c r="S293" s="199"/>
      <c r="T293" s="199"/>
      <c r="U293" s="199"/>
      <c r="V293" s="194" t="str">
        <f t="shared" si="8"/>
        <v/>
      </c>
      <c r="W293" s="195" t="str">
        <f t="shared" si="9"/>
        <v/>
      </c>
      <c r="X293" s="196" t="str">
        <f>IF(OR(C293="",E293=""),"",RANK(V293,$V$9:$V$408)+COUNTIF(V$9:V293,V293)-1)</f>
        <v/>
      </c>
      <c r="Y293" s="173"/>
    </row>
    <row r="294" spans="1:25" ht="20.100000000000001" customHeight="1">
      <c r="A294" s="173"/>
      <c r="B294" s="190" t="str">
        <f>BIODATA_SISWA!B295</f>
        <v/>
      </c>
      <c r="C294" s="191" t="str">
        <f>IF(BIODATA_SISWA!C295="","",BIODATA_SISWA!C295)</f>
        <v/>
      </c>
      <c r="D294" s="191" t="str">
        <f>IF(BIODATA_SISWA!L295="","",BIODATA_SISWA!L295)</f>
        <v/>
      </c>
      <c r="E294" s="199"/>
      <c r="F294" s="199"/>
      <c r="G294" s="199"/>
      <c r="H294" s="199"/>
      <c r="I294" s="199"/>
      <c r="J294" s="199"/>
      <c r="K294" s="199"/>
      <c r="L294" s="199"/>
      <c r="M294" s="199"/>
      <c r="N294" s="199"/>
      <c r="O294" s="199"/>
      <c r="P294" s="199"/>
      <c r="Q294" s="199"/>
      <c r="R294" s="199"/>
      <c r="S294" s="199"/>
      <c r="T294" s="199"/>
      <c r="U294" s="199"/>
      <c r="V294" s="194" t="str">
        <f t="shared" si="8"/>
        <v/>
      </c>
      <c r="W294" s="195" t="str">
        <f t="shared" si="9"/>
        <v/>
      </c>
      <c r="X294" s="196" t="str">
        <f>IF(OR(C294="",E294=""),"",RANK(V294,$V$9:$V$408)+COUNTIF(V$9:V294,V294)-1)</f>
        <v/>
      </c>
      <c r="Y294" s="173"/>
    </row>
    <row r="295" spans="1:25" ht="20.100000000000001" customHeight="1">
      <c r="A295" s="173"/>
      <c r="B295" s="190" t="str">
        <f>BIODATA_SISWA!B296</f>
        <v/>
      </c>
      <c r="C295" s="191" t="str">
        <f>IF(BIODATA_SISWA!C296="","",BIODATA_SISWA!C296)</f>
        <v/>
      </c>
      <c r="D295" s="191" t="str">
        <f>IF(BIODATA_SISWA!L296="","",BIODATA_SISWA!L296)</f>
        <v/>
      </c>
      <c r="E295" s="199"/>
      <c r="F295" s="199"/>
      <c r="G295" s="199"/>
      <c r="H295" s="199"/>
      <c r="I295" s="199"/>
      <c r="J295" s="199"/>
      <c r="K295" s="199"/>
      <c r="L295" s="199"/>
      <c r="M295" s="199"/>
      <c r="N295" s="199"/>
      <c r="O295" s="199"/>
      <c r="P295" s="199"/>
      <c r="Q295" s="199"/>
      <c r="R295" s="199"/>
      <c r="S295" s="199"/>
      <c r="T295" s="199"/>
      <c r="U295" s="199"/>
      <c r="V295" s="194" t="str">
        <f t="shared" si="8"/>
        <v/>
      </c>
      <c r="W295" s="195" t="str">
        <f t="shared" si="9"/>
        <v/>
      </c>
      <c r="X295" s="196" t="str">
        <f>IF(OR(C295="",E295=""),"",RANK(V295,$V$9:$V$408)+COUNTIF(V$9:V295,V295)-1)</f>
        <v/>
      </c>
      <c r="Y295" s="173"/>
    </row>
    <row r="296" spans="1:25" ht="20.100000000000001" customHeight="1">
      <c r="A296" s="173"/>
      <c r="B296" s="190" t="str">
        <f>BIODATA_SISWA!B297</f>
        <v/>
      </c>
      <c r="C296" s="191" t="str">
        <f>IF(BIODATA_SISWA!C297="","",BIODATA_SISWA!C297)</f>
        <v/>
      </c>
      <c r="D296" s="191" t="str">
        <f>IF(BIODATA_SISWA!L297="","",BIODATA_SISWA!L297)</f>
        <v/>
      </c>
      <c r="E296" s="199"/>
      <c r="F296" s="199"/>
      <c r="G296" s="199"/>
      <c r="H296" s="199"/>
      <c r="I296" s="199"/>
      <c r="J296" s="199"/>
      <c r="K296" s="199"/>
      <c r="L296" s="199"/>
      <c r="M296" s="199"/>
      <c r="N296" s="199"/>
      <c r="O296" s="199"/>
      <c r="P296" s="199"/>
      <c r="Q296" s="199"/>
      <c r="R296" s="199"/>
      <c r="S296" s="199"/>
      <c r="T296" s="199"/>
      <c r="U296" s="199"/>
      <c r="V296" s="194" t="str">
        <f t="shared" si="8"/>
        <v/>
      </c>
      <c r="W296" s="195" t="str">
        <f t="shared" si="9"/>
        <v/>
      </c>
      <c r="X296" s="196" t="str">
        <f>IF(OR(C296="",E296=""),"",RANK(V296,$V$9:$V$408)+COUNTIF(V$9:V296,V296)-1)</f>
        <v/>
      </c>
      <c r="Y296" s="173"/>
    </row>
    <row r="297" spans="1:25" ht="20.100000000000001" customHeight="1">
      <c r="A297" s="173"/>
      <c r="B297" s="190" t="str">
        <f>BIODATA_SISWA!B298</f>
        <v/>
      </c>
      <c r="C297" s="191" t="str">
        <f>IF(BIODATA_SISWA!C298="","",BIODATA_SISWA!C298)</f>
        <v/>
      </c>
      <c r="D297" s="191" t="str">
        <f>IF(BIODATA_SISWA!L298="","",BIODATA_SISWA!L298)</f>
        <v/>
      </c>
      <c r="E297" s="199"/>
      <c r="F297" s="199"/>
      <c r="G297" s="199"/>
      <c r="H297" s="199"/>
      <c r="I297" s="199"/>
      <c r="J297" s="199"/>
      <c r="K297" s="199"/>
      <c r="L297" s="199"/>
      <c r="M297" s="199"/>
      <c r="N297" s="199"/>
      <c r="O297" s="199"/>
      <c r="P297" s="199"/>
      <c r="Q297" s="199"/>
      <c r="R297" s="199"/>
      <c r="S297" s="199"/>
      <c r="T297" s="199"/>
      <c r="U297" s="199"/>
      <c r="V297" s="194" t="str">
        <f t="shared" si="8"/>
        <v/>
      </c>
      <c r="W297" s="195" t="str">
        <f t="shared" si="9"/>
        <v/>
      </c>
      <c r="X297" s="196" t="str">
        <f>IF(OR(C297="",E297=""),"",RANK(V297,$V$9:$V$408)+COUNTIF(V$9:V297,V297)-1)</f>
        <v/>
      </c>
      <c r="Y297" s="173"/>
    </row>
    <row r="298" spans="1:25" ht="20.100000000000001" customHeight="1">
      <c r="A298" s="173"/>
      <c r="B298" s="190" t="str">
        <f>BIODATA_SISWA!B299</f>
        <v/>
      </c>
      <c r="C298" s="191" t="str">
        <f>IF(BIODATA_SISWA!C299="","",BIODATA_SISWA!C299)</f>
        <v/>
      </c>
      <c r="D298" s="191" t="str">
        <f>IF(BIODATA_SISWA!L299="","",BIODATA_SISWA!L299)</f>
        <v/>
      </c>
      <c r="E298" s="199"/>
      <c r="F298" s="199"/>
      <c r="G298" s="199"/>
      <c r="H298" s="199"/>
      <c r="I298" s="199"/>
      <c r="J298" s="199"/>
      <c r="K298" s="199"/>
      <c r="L298" s="199"/>
      <c r="M298" s="199"/>
      <c r="N298" s="199"/>
      <c r="O298" s="199"/>
      <c r="P298" s="199"/>
      <c r="Q298" s="199"/>
      <c r="R298" s="199"/>
      <c r="S298" s="199"/>
      <c r="T298" s="199"/>
      <c r="U298" s="199"/>
      <c r="V298" s="194" t="str">
        <f t="shared" si="8"/>
        <v/>
      </c>
      <c r="W298" s="195" t="str">
        <f t="shared" si="9"/>
        <v/>
      </c>
      <c r="X298" s="196" t="str">
        <f>IF(OR(C298="",E298=""),"",RANK(V298,$V$9:$V$408)+COUNTIF(V$9:V298,V298)-1)</f>
        <v/>
      </c>
      <c r="Y298" s="173"/>
    </row>
    <row r="299" spans="1:25" ht="20.100000000000001" customHeight="1">
      <c r="A299" s="173"/>
      <c r="B299" s="190" t="str">
        <f>BIODATA_SISWA!B300</f>
        <v/>
      </c>
      <c r="C299" s="191" t="str">
        <f>IF(BIODATA_SISWA!C300="","",BIODATA_SISWA!C300)</f>
        <v/>
      </c>
      <c r="D299" s="191" t="str">
        <f>IF(BIODATA_SISWA!L300="","",BIODATA_SISWA!L300)</f>
        <v/>
      </c>
      <c r="E299" s="199"/>
      <c r="F299" s="199"/>
      <c r="G299" s="199"/>
      <c r="H299" s="199"/>
      <c r="I299" s="199"/>
      <c r="J299" s="199"/>
      <c r="K299" s="199"/>
      <c r="L299" s="199"/>
      <c r="M299" s="199"/>
      <c r="N299" s="199"/>
      <c r="O299" s="199"/>
      <c r="P299" s="199"/>
      <c r="Q299" s="199"/>
      <c r="R299" s="199"/>
      <c r="S299" s="199"/>
      <c r="T299" s="199"/>
      <c r="U299" s="199"/>
      <c r="V299" s="194" t="str">
        <f t="shared" si="8"/>
        <v/>
      </c>
      <c r="W299" s="195" t="str">
        <f t="shared" si="9"/>
        <v/>
      </c>
      <c r="X299" s="196" t="str">
        <f>IF(OR(C299="",E299=""),"",RANK(V299,$V$9:$V$408)+COUNTIF(V$9:V299,V299)-1)</f>
        <v/>
      </c>
      <c r="Y299" s="173"/>
    </row>
    <row r="300" spans="1:25" ht="20.100000000000001" customHeight="1">
      <c r="A300" s="173"/>
      <c r="B300" s="190" t="str">
        <f>BIODATA_SISWA!B301</f>
        <v/>
      </c>
      <c r="C300" s="191" t="str">
        <f>IF(BIODATA_SISWA!C301="","",BIODATA_SISWA!C301)</f>
        <v/>
      </c>
      <c r="D300" s="191" t="str">
        <f>IF(BIODATA_SISWA!L301="","",BIODATA_SISWA!L301)</f>
        <v/>
      </c>
      <c r="E300" s="199"/>
      <c r="F300" s="199"/>
      <c r="G300" s="199"/>
      <c r="H300" s="199"/>
      <c r="I300" s="199"/>
      <c r="J300" s="199"/>
      <c r="K300" s="199"/>
      <c r="L300" s="199"/>
      <c r="M300" s="199"/>
      <c r="N300" s="199"/>
      <c r="O300" s="199"/>
      <c r="P300" s="199"/>
      <c r="Q300" s="199"/>
      <c r="R300" s="199"/>
      <c r="S300" s="199"/>
      <c r="T300" s="199"/>
      <c r="U300" s="199"/>
      <c r="V300" s="194" t="str">
        <f t="shared" si="8"/>
        <v/>
      </c>
      <c r="W300" s="195" t="str">
        <f t="shared" si="9"/>
        <v/>
      </c>
      <c r="X300" s="196" t="str">
        <f>IF(OR(C300="",E300=""),"",RANK(V300,$V$9:$V$408)+COUNTIF(V$9:V300,V300)-1)</f>
        <v/>
      </c>
      <c r="Y300" s="173"/>
    </row>
    <row r="301" spans="1:25" ht="20.100000000000001" customHeight="1">
      <c r="A301" s="173"/>
      <c r="B301" s="190" t="str">
        <f>BIODATA_SISWA!B302</f>
        <v/>
      </c>
      <c r="C301" s="191" t="str">
        <f>IF(BIODATA_SISWA!C302="","",BIODATA_SISWA!C302)</f>
        <v/>
      </c>
      <c r="D301" s="191" t="str">
        <f>IF(BIODATA_SISWA!L302="","",BIODATA_SISWA!L302)</f>
        <v/>
      </c>
      <c r="E301" s="199"/>
      <c r="F301" s="199"/>
      <c r="G301" s="199"/>
      <c r="H301" s="199"/>
      <c r="I301" s="199"/>
      <c r="J301" s="199"/>
      <c r="K301" s="199"/>
      <c r="L301" s="199"/>
      <c r="M301" s="199"/>
      <c r="N301" s="199"/>
      <c r="O301" s="199"/>
      <c r="P301" s="199"/>
      <c r="Q301" s="199"/>
      <c r="R301" s="199"/>
      <c r="S301" s="199"/>
      <c r="T301" s="199"/>
      <c r="U301" s="199"/>
      <c r="V301" s="194" t="str">
        <f t="shared" si="8"/>
        <v/>
      </c>
      <c r="W301" s="195" t="str">
        <f t="shared" si="9"/>
        <v/>
      </c>
      <c r="X301" s="196" t="str">
        <f>IF(OR(C301="",E301=""),"",RANK(V301,$V$9:$V$408)+COUNTIF(V$9:V301,V301)-1)</f>
        <v/>
      </c>
      <c r="Y301" s="173"/>
    </row>
    <row r="302" spans="1:25" ht="20.100000000000001" customHeight="1">
      <c r="A302" s="173"/>
      <c r="B302" s="190" t="str">
        <f>BIODATA_SISWA!B303</f>
        <v/>
      </c>
      <c r="C302" s="191" t="str">
        <f>IF(BIODATA_SISWA!C303="","",BIODATA_SISWA!C303)</f>
        <v/>
      </c>
      <c r="D302" s="191" t="str">
        <f>IF(BIODATA_SISWA!L303="","",BIODATA_SISWA!L303)</f>
        <v/>
      </c>
      <c r="E302" s="199"/>
      <c r="F302" s="199"/>
      <c r="G302" s="199"/>
      <c r="H302" s="199"/>
      <c r="I302" s="199"/>
      <c r="J302" s="199"/>
      <c r="K302" s="199"/>
      <c r="L302" s="199"/>
      <c r="M302" s="199"/>
      <c r="N302" s="199"/>
      <c r="O302" s="199"/>
      <c r="P302" s="199"/>
      <c r="Q302" s="199"/>
      <c r="R302" s="199"/>
      <c r="S302" s="199"/>
      <c r="T302" s="199"/>
      <c r="U302" s="199"/>
      <c r="V302" s="194" t="str">
        <f t="shared" si="8"/>
        <v/>
      </c>
      <c r="W302" s="195" t="str">
        <f t="shared" si="9"/>
        <v/>
      </c>
      <c r="X302" s="196" t="str">
        <f>IF(OR(C302="",E302=""),"",RANK(V302,$V$9:$V$408)+COUNTIF(V$9:V302,V302)-1)</f>
        <v/>
      </c>
      <c r="Y302" s="173"/>
    </row>
    <row r="303" spans="1:25" ht="20.100000000000001" customHeight="1">
      <c r="A303" s="173"/>
      <c r="B303" s="190" t="str">
        <f>BIODATA_SISWA!B304</f>
        <v/>
      </c>
      <c r="C303" s="191" t="str">
        <f>IF(BIODATA_SISWA!C304="","",BIODATA_SISWA!C304)</f>
        <v/>
      </c>
      <c r="D303" s="191" t="str">
        <f>IF(BIODATA_SISWA!L304="","",BIODATA_SISWA!L304)</f>
        <v/>
      </c>
      <c r="E303" s="199"/>
      <c r="F303" s="199"/>
      <c r="G303" s="199"/>
      <c r="H303" s="199"/>
      <c r="I303" s="199"/>
      <c r="J303" s="199"/>
      <c r="K303" s="199"/>
      <c r="L303" s="199"/>
      <c r="M303" s="199"/>
      <c r="N303" s="199"/>
      <c r="O303" s="199"/>
      <c r="P303" s="199"/>
      <c r="Q303" s="199"/>
      <c r="R303" s="199"/>
      <c r="S303" s="199"/>
      <c r="T303" s="199"/>
      <c r="U303" s="199"/>
      <c r="V303" s="194" t="str">
        <f t="shared" si="8"/>
        <v/>
      </c>
      <c r="W303" s="195" t="str">
        <f t="shared" si="9"/>
        <v/>
      </c>
      <c r="X303" s="196" t="str">
        <f>IF(OR(C303="",E303=""),"",RANK(V303,$V$9:$V$408)+COUNTIF(V$9:V303,V303)-1)</f>
        <v/>
      </c>
      <c r="Y303" s="173"/>
    </row>
    <row r="304" spans="1:25" ht="20.100000000000001" customHeight="1">
      <c r="A304" s="173"/>
      <c r="B304" s="190" t="str">
        <f>BIODATA_SISWA!B305</f>
        <v/>
      </c>
      <c r="C304" s="191" t="str">
        <f>IF(BIODATA_SISWA!C305="","",BIODATA_SISWA!C305)</f>
        <v/>
      </c>
      <c r="D304" s="191" t="str">
        <f>IF(BIODATA_SISWA!L305="","",BIODATA_SISWA!L305)</f>
        <v/>
      </c>
      <c r="E304" s="199"/>
      <c r="F304" s="199"/>
      <c r="G304" s="199"/>
      <c r="H304" s="199"/>
      <c r="I304" s="199"/>
      <c r="J304" s="199"/>
      <c r="K304" s="199"/>
      <c r="L304" s="199"/>
      <c r="M304" s="199"/>
      <c r="N304" s="199"/>
      <c r="O304" s="199"/>
      <c r="P304" s="199"/>
      <c r="Q304" s="199"/>
      <c r="R304" s="199"/>
      <c r="S304" s="199"/>
      <c r="T304" s="199"/>
      <c r="U304" s="199"/>
      <c r="V304" s="194" t="str">
        <f t="shared" si="8"/>
        <v/>
      </c>
      <c r="W304" s="195" t="str">
        <f t="shared" si="9"/>
        <v/>
      </c>
      <c r="X304" s="196" t="str">
        <f>IF(OR(C304="",E304=""),"",RANK(V304,$V$9:$V$408)+COUNTIF(V$9:V304,V304)-1)</f>
        <v/>
      </c>
      <c r="Y304" s="173"/>
    </row>
    <row r="305" spans="1:25" ht="20.100000000000001" customHeight="1">
      <c r="A305" s="173"/>
      <c r="B305" s="190" t="str">
        <f>BIODATA_SISWA!B306</f>
        <v/>
      </c>
      <c r="C305" s="191" t="str">
        <f>IF(BIODATA_SISWA!C306="","",BIODATA_SISWA!C306)</f>
        <v/>
      </c>
      <c r="D305" s="191" t="str">
        <f>IF(BIODATA_SISWA!L306="","",BIODATA_SISWA!L306)</f>
        <v/>
      </c>
      <c r="E305" s="199"/>
      <c r="F305" s="199"/>
      <c r="G305" s="199"/>
      <c r="H305" s="199"/>
      <c r="I305" s="199"/>
      <c r="J305" s="199"/>
      <c r="K305" s="199"/>
      <c r="L305" s="199"/>
      <c r="M305" s="199"/>
      <c r="N305" s="199"/>
      <c r="O305" s="199"/>
      <c r="P305" s="199"/>
      <c r="Q305" s="199"/>
      <c r="R305" s="199"/>
      <c r="S305" s="199"/>
      <c r="T305" s="199"/>
      <c r="U305" s="199"/>
      <c r="V305" s="194" t="str">
        <f t="shared" si="8"/>
        <v/>
      </c>
      <c r="W305" s="195" t="str">
        <f t="shared" si="9"/>
        <v/>
      </c>
      <c r="X305" s="196" t="str">
        <f>IF(OR(C305="",E305=""),"",RANK(V305,$V$9:$V$408)+COUNTIF(V$9:V305,V305)-1)</f>
        <v/>
      </c>
      <c r="Y305" s="173"/>
    </row>
    <row r="306" spans="1:25" ht="20.100000000000001" customHeight="1">
      <c r="A306" s="173"/>
      <c r="B306" s="190" t="str">
        <f>BIODATA_SISWA!B307</f>
        <v/>
      </c>
      <c r="C306" s="191" t="str">
        <f>IF(BIODATA_SISWA!C307="","",BIODATA_SISWA!C307)</f>
        <v/>
      </c>
      <c r="D306" s="191" t="str">
        <f>IF(BIODATA_SISWA!L307="","",BIODATA_SISWA!L307)</f>
        <v/>
      </c>
      <c r="E306" s="199"/>
      <c r="F306" s="199"/>
      <c r="G306" s="199"/>
      <c r="H306" s="199"/>
      <c r="I306" s="199"/>
      <c r="J306" s="199"/>
      <c r="K306" s="199"/>
      <c r="L306" s="199"/>
      <c r="M306" s="199"/>
      <c r="N306" s="199"/>
      <c r="O306" s="199"/>
      <c r="P306" s="199"/>
      <c r="Q306" s="199"/>
      <c r="R306" s="199"/>
      <c r="S306" s="199"/>
      <c r="T306" s="199"/>
      <c r="U306" s="199"/>
      <c r="V306" s="194" t="str">
        <f t="shared" si="8"/>
        <v/>
      </c>
      <c r="W306" s="195" t="str">
        <f t="shared" si="9"/>
        <v/>
      </c>
      <c r="X306" s="196" t="str">
        <f>IF(OR(C306="",E306=""),"",RANK(V306,$V$9:$V$408)+COUNTIF(V$9:V306,V306)-1)</f>
        <v/>
      </c>
      <c r="Y306" s="173"/>
    </row>
    <row r="307" spans="1:25" ht="20.100000000000001" customHeight="1">
      <c r="A307" s="173"/>
      <c r="B307" s="190" t="str">
        <f>BIODATA_SISWA!B308</f>
        <v/>
      </c>
      <c r="C307" s="191" t="str">
        <f>IF(BIODATA_SISWA!C308="","",BIODATA_SISWA!C308)</f>
        <v/>
      </c>
      <c r="D307" s="191" t="str">
        <f>IF(BIODATA_SISWA!L308="","",BIODATA_SISWA!L308)</f>
        <v/>
      </c>
      <c r="E307" s="199"/>
      <c r="F307" s="199"/>
      <c r="G307" s="199"/>
      <c r="H307" s="199"/>
      <c r="I307" s="199"/>
      <c r="J307" s="199"/>
      <c r="K307" s="199"/>
      <c r="L307" s="199"/>
      <c r="M307" s="199"/>
      <c r="N307" s="199"/>
      <c r="O307" s="199"/>
      <c r="P307" s="199"/>
      <c r="Q307" s="199"/>
      <c r="R307" s="199"/>
      <c r="S307" s="199"/>
      <c r="T307" s="199"/>
      <c r="U307" s="199"/>
      <c r="V307" s="194" t="str">
        <f t="shared" si="8"/>
        <v/>
      </c>
      <c r="W307" s="195" t="str">
        <f t="shared" si="9"/>
        <v/>
      </c>
      <c r="X307" s="196" t="str">
        <f>IF(OR(C307="",E307=""),"",RANK(V307,$V$9:$V$408)+COUNTIF(V$9:V307,V307)-1)</f>
        <v/>
      </c>
      <c r="Y307" s="173"/>
    </row>
    <row r="308" spans="1:25" ht="20.100000000000001" customHeight="1">
      <c r="A308" s="173"/>
      <c r="B308" s="190" t="str">
        <f>BIODATA_SISWA!B309</f>
        <v/>
      </c>
      <c r="C308" s="191" t="str">
        <f>IF(BIODATA_SISWA!C309="","",BIODATA_SISWA!C309)</f>
        <v/>
      </c>
      <c r="D308" s="191" t="str">
        <f>IF(BIODATA_SISWA!L309="","",BIODATA_SISWA!L309)</f>
        <v/>
      </c>
      <c r="E308" s="199"/>
      <c r="F308" s="199"/>
      <c r="G308" s="199"/>
      <c r="H308" s="199"/>
      <c r="I308" s="199"/>
      <c r="J308" s="199"/>
      <c r="K308" s="199"/>
      <c r="L308" s="199"/>
      <c r="M308" s="199"/>
      <c r="N308" s="199"/>
      <c r="O308" s="199"/>
      <c r="P308" s="199"/>
      <c r="Q308" s="199"/>
      <c r="R308" s="199"/>
      <c r="S308" s="199"/>
      <c r="T308" s="199"/>
      <c r="U308" s="199"/>
      <c r="V308" s="194" t="str">
        <f t="shared" si="8"/>
        <v/>
      </c>
      <c r="W308" s="195" t="str">
        <f t="shared" si="9"/>
        <v/>
      </c>
      <c r="X308" s="196" t="str">
        <f>IF(OR(C308="",E308=""),"",RANK(V308,$V$9:$V$408)+COUNTIF(V$9:V308,V308)-1)</f>
        <v/>
      </c>
      <c r="Y308" s="173"/>
    </row>
    <row r="309" spans="1:25" ht="20.100000000000001" customHeight="1">
      <c r="A309" s="173"/>
      <c r="B309" s="190" t="str">
        <f>BIODATA_SISWA!B310</f>
        <v/>
      </c>
      <c r="C309" s="191" t="str">
        <f>IF(BIODATA_SISWA!C310="","",BIODATA_SISWA!C310)</f>
        <v/>
      </c>
      <c r="D309" s="191" t="str">
        <f>IF(BIODATA_SISWA!L310="","",BIODATA_SISWA!L310)</f>
        <v/>
      </c>
      <c r="E309" s="199"/>
      <c r="F309" s="199"/>
      <c r="G309" s="199"/>
      <c r="H309" s="199"/>
      <c r="I309" s="199"/>
      <c r="J309" s="199"/>
      <c r="K309" s="199"/>
      <c r="L309" s="199"/>
      <c r="M309" s="199"/>
      <c r="N309" s="199"/>
      <c r="O309" s="199"/>
      <c r="P309" s="199"/>
      <c r="Q309" s="199"/>
      <c r="R309" s="199"/>
      <c r="S309" s="199"/>
      <c r="T309" s="199"/>
      <c r="U309" s="199"/>
      <c r="V309" s="194" t="str">
        <f t="shared" si="8"/>
        <v/>
      </c>
      <c r="W309" s="195" t="str">
        <f t="shared" si="9"/>
        <v/>
      </c>
      <c r="X309" s="196" t="str">
        <f>IF(OR(C309="",E309=""),"",RANK(V309,$V$9:$V$408)+COUNTIF(V$9:V309,V309)-1)</f>
        <v/>
      </c>
      <c r="Y309" s="173"/>
    </row>
    <row r="310" spans="1:25" ht="20.100000000000001" customHeight="1">
      <c r="A310" s="173"/>
      <c r="B310" s="190" t="str">
        <f>BIODATA_SISWA!B311</f>
        <v/>
      </c>
      <c r="C310" s="191" t="str">
        <f>IF(BIODATA_SISWA!C311="","",BIODATA_SISWA!C311)</f>
        <v/>
      </c>
      <c r="D310" s="191" t="str">
        <f>IF(BIODATA_SISWA!L311="","",BIODATA_SISWA!L311)</f>
        <v/>
      </c>
      <c r="E310" s="199"/>
      <c r="F310" s="199"/>
      <c r="G310" s="199"/>
      <c r="H310" s="199"/>
      <c r="I310" s="199"/>
      <c r="J310" s="199"/>
      <c r="K310" s="199"/>
      <c r="L310" s="199"/>
      <c r="M310" s="199"/>
      <c r="N310" s="199"/>
      <c r="O310" s="199"/>
      <c r="P310" s="199"/>
      <c r="Q310" s="199"/>
      <c r="R310" s="199"/>
      <c r="S310" s="199"/>
      <c r="T310" s="199"/>
      <c r="U310" s="199"/>
      <c r="V310" s="194" t="str">
        <f t="shared" si="8"/>
        <v/>
      </c>
      <c r="W310" s="195" t="str">
        <f t="shared" si="9"/>
        <v/>
      </c>
      <c r="X310" s="196" t="str">
        <f>IF(OR(C310="",E310=""),"",RANK(V310,$V$9:$V$408)+COUNTIF(V$9:V310,V310)-1)</f>
        <v/>
      </c>
      <c r="Y310" s="173"/>
    </row>
    <row r="311" spans="1:25" ht="20.100000000000001" customHeight="1">
      <c r="A311" s="173"/>
      <c r="B311" s="190" t="str">
        <f>BIODATA_SISWA!B312</f>
        <v/>
      </c>
      <c r="C311" s="191" t="str">
        <f>IF(BIODATA_SISWA!C312="","",BIODATA_SISWA!C312)</f>
        <v/>
      </c>
      <c r="D311" s="191" t="str">
        <f>IF(BIODATA_SISWA!L312="","",BIODATA_SISWA!L312)</f>
        <v/>
      </c>
      <c r="E311" s="199"/>
      <c r="F311" s="199"/>
      <c r="G311" s="199"/>
      <c r="H311" s="199"/>
      <c r="I311" s="199"/>
      <c r="J311" s="199"/>
      <c r="K311" s="199"/>
      <c r="L311" s="199"/>
      <c r="M311" s="199"/>
      <c r="N311" s="199"/>
      <c r="O311" s="199"/>
      <c r="P311" s="199"/>
      <c r="Q311" s="199"/>
      <c r="R311" s="199"/>
      <c r="S311" s="199"/>
      <c r="T311" s="199"/>
      <c r="U311" s="199"/>
      <c r="V311" s="194" t="str">
        <f t="shared" si="8"/>
        <v/>
      </c>
      <c r="W311" s="195" t="str">
        <f t="shared" si="9"/>
        <v/>
      </c>
      <c r="X311" s="196" t="str">
        <f>IF(OR(C311="",E311=""),"",RANK(V311,$V$9:$V$408)+COUNTIF(V$9:V311,V311)-1)</f>
        <v/>
      </c>
      <c r="Y311" s="173"/>
    </row>
    <row r="312" spans="1:25" ht="20.100000000000001" customHeight="1">
      <c r="A312" s="173"/>
      <c r="B312" s="190" t="str">
        <f>BIODATA_SISWA!B313</f>
        <v/>
      </c>
      <c r="C312" s="191" t="str">
        <f>IF(BIODATA_SISWA!C313="","",BIODATA_SISWA!C313)</f>
        <v/>
      </c>
      <c r="D312" s="191" t="str">
        <f>IF(BIODATA_SISWA!L313="","",BIODATA_SISWA!L313)</f>
        <v/>
      </c>
      <c r="E312" s="199"/>
      <c r="F312" s="199"/>
      <c r="G312" s="199"/>
      <c r="H312" s="199"/>
      <c r="I312" s="199"/>
      <c r="J312" s="199"/>
      <c r="K312" s="199"/>
      <c r="L312" s="199"/>
      <c r="M312" s="199"/>
      <c r="N312" s="199"/>
      <c r="O312" s="199"/>
      <c r="P312" s="199"/>
      <c r="Q312" s="199"/>
      <c r="R312" s="199"/>
      <c r="S312" s="199"/>
      <c r="T312" s="199"/>
      <c r="U312" s="199"/>
      <c r="V312" s="194" t="str">
        <f t="shared" si="8"/>
        <v/>
      </c>
      <c r="W312" s="195" t="str">
        <f t="shared" si="9"/>
        <v/>
      </c>
      <c r="X312" s="196" t="str">
        <f>IF(OR(C312="",E312=""),"",RANK(V312,$V$9:$V$408)+COUNTIF(V$9:V312,V312)-1)</f>
        <v/>
      </c>
      <c r="Y312" s="173"/>
    </row>
    <row r="313" spans="1:25" ht="20.100000000000001" customHeight="1">
      <c r="A313" s="173"/>
      <c r="B313" s="190" t="str">
        <f>BIODATA_SISWA!B314</f>
        <v/>
      </c>
      <c r="C313" s="191" t="str">
        <f>IF(BIODATA_SISWA!C314="","",BIODATA_SISWA!C314)</f>
        <v/>
      </c>
      <c r="D313" s="191" t="str">
        <f>IF(BIODATA_SISWA!L314="","",BIODATA_SISWA!L314)</f>
        <v/>
      </c>
      <c r="E313" s="199"/>
      <c r="F313" s="199"/>
      <c r="G313" s="199"/>
      <c r="H313" s="199"/>
      <c r="I313" s="199"/>
      <c r="J313" s="199"/>
      <c r="K313" s="199"/>
      <c r="L313" s="199"/>
      <c r="M313" s="199"/>
      <c r="N313" s="199"/>
      <c r="O313" s="199"/>
      <c r="P313" s="199"/>
      <c r="Q313" s="199"/>
      <c r="R313" s="199"/>
      <c r="S313" s="199"/>
      <c r="T313" s="199"/>
      <c r="U313" s="199"/>
      <c r="V313" s="194" t="str">
        <f t="shared" si="8"/>
        <v/>
      </c>
      <c r="W313" s="195" t="str">
        <f t="shared" si="9"/>
        <v/>
      </c>
      <c r="X313" s="196" t="str">
        <f>IF(OR(C313="",E313=""),"",RANK(V313,$V$9:$V$408)+COUNTIF(V$9:V313,V313)-1)</f>
        <v/>
      </c>
      <c r="Y313" s="173"/>
    </row>
    <row r="314" spans="1:25" ht="20.100000000000001" customHeight="1">
      <c r="A314" s="173"/>
      <c r="B314" s="190" t="str">
        <f>BIODATA_SISWA!B315</f>
        <v/>
      </c>
      <c r="C314" s="191" t="str">
        <f>IF(BIODATA_SISWA!C315="","",BIODATA_SISWA!C315)</f>
        <v/>
      </c>
      <c r="D314" s="191" t="str">
        <f>IF(BIODATA_SISWA!L315="","",BIODATA_SISWA!L315)</f>
        <v/>
      </c>
      <c r="E314" s="199"/>
      <c r="F314" s="199"/>
      <c r="G314" s="199"/>
      <c r="H314" s="199"/>
      <c r="I314" s="199"/>
      <c r="J314" s="199"/>
      <c r="K314" s="199"/>
      <c r="L314" s="199"/>
      <c r="M314" s="199"/>
      <c r="N314" s="199"/>
      <c r="O314" s="199"/>
      <c r="P314" s="199"/>
      <c r="Q314" s="199"/>
      <c r="R314" s="199"/>
      <c r="S314" s="199"/>
      <c r="T314" s="199"/>
      <c r="U314" s="199"/>
      <c r="V314" s="194" t="str">
        <f t="shared" si="8"/>
        <v/>
      </c>
      <c r="W314" s="195" t="str">
        <f t="shared" si="9"/>
        <v/>
      </c>
      <c r="X314" s="196" t="str">
        <f>IF(OR(C314="",E314=""),"",RANK(V314,$V$9:$V$408)+COUNTIF(V$9:V314,V314)-1)</f>
        <v/>
      </c>
      <c r="Y314" s="173"/>
    </row>
    <row r="315" spans="1:25" ht="20.100000000000001" customHeight="1">
      <c r="A315" s="173"/>
      <c r="B315" s="190" t="str">
        <f>BIODATA_SISWA!B316</f>
        <v/>
      </c>
      <c r="C315" s="191" t="str">
        <f>IF(BIODATA_SISWA!C316="","",BIODATA_SISWA!C316)</f>
        <v/>
      </c>
      <c r="D315" s="191" t="str">
        <f>IF(BIODATA_SISWA!L316="","",BIODATA_SISWA!L316)</f>
        <v/>
      </c>
      <c r="E315" s="199"/>
      <c r="F315" s="199"/>
      <c r="G315" s="199"/>
      <c r="H315" s="199"/>
      <c r="I315" s="199"/>
      <c r="J315" s="199"/>
      <c r="K315" s="199"/>
      <c r="L315" s="199"/>
      <c r="M315" s="199"/>
      <c r="N315" s="199"/>
      <c r="O315" s="199"/>
      <c r="P315" s="199"/>
      <c r="Q315" s="199"/>
      <c r="R315" s="199"/>
      <c r="S315" s="199"/>
      <c r="T315" s="199"/>
      <c r="U315" s="199"/>
      <c r="V315" s="194" t="str">
        <f t="shared" si="8"/>
        <v/>
      </c>
      <c r="W315" s="195" t="str">
        <f t="shared" si="9"/>
        <v/>
      </c>
      <c r="X315" s="196" t="str">
        <f>IF(OR(C315="",E315=""),"",RANK(V315,$V$9:$V$408)+COUNTIF(V$9:V315,V315)-1)</f>
        <v/>
      </c>
      <c r="Y315" s="173"/>
    </row>
    <row r="316" spans="1:25" ht="20.100000000000001" customHeight="1">
      <c r="A316" s="173"/>
      <c r="B316" s="190" t="str">
        <f>BIODATA_SISWA!B317</f>
        <v/>
      </c>
      <c r="C316" s="191" t="str">
        <f>IF(BIODATA_SISWA!C317="","",BIODATA_SISWA!C317)</f>
        <v/>
      </c>
      <c r="D316" s="191" t="str">
        <f>IF(BIODATA_SISWA!L317="","",BIODATA_SISWA!L317)</f>
        <v/>
      </c>
      <c r="E316" s="199"/>
      <c r="F316" s="199"/>
      <c r="G316" s="199"/>
      <c r="H316" s="199"/>
      <c r="I316" s="199"/>
      <c r="J316" s="199"/>
      <c r="K316" s="199"/>
      <c r="L316" s="199"/>
      <c r="M316" s="199"/>
      <c r="N316" s="199"/>
      <c r="O316" s="199"/>
      <c r="P316" s="199"/>
      <c r="Q316" s="199"/>
      <c r="R316" s="199"/>
      <c r="S316" s="199"/>
      <c r="T316" s="199"/>
      <c r="U316" s="199"/>
      <c r="V316" s="194" t="str">
        <f t="shared" si="8"/>
        <v/>
      </c>
      <c r="W316" s="195" t="str">
        <f t="shared" si="9"/>
        <v/>
      </c>
      <c r="X316" s="196" t="str">
        <f>IF(OR(C316="",E316=""),"",RANK(V316,$V$9:$V$408)+COUNTIF(V$9:V316,V316)-1)</f>
        <v/>
      </c>
      <c r="Y316" s="173"/>
    </row>
    <row r="317" spans="1:25" ht="20.100000000000001" customHeight="1">
      <c r="A317" s="173"/>
      <c r="B317" s="190" t="str">
        <f>BIODATA_SISWA!B318</f>
        <v/>
      </c>
      <c r="C317" s="191" t="str">
        <f>IF(BIODATA_SISWA!C318="","",BIODATA_SISWA!C318)</f>
        <v/>
      </c>
      <c r="D317" s="191" t="str">
        <f>IF(BIODATA_SISWA!L318="","",BIODATA_SISWA!L318)</f>
        <v/>
      </c>
      <c r="E317" s="199"/>
      <c r="F317" s="199"/>
      <c r="G317" s="199"/>
      <c r="H317" s="199"/>
      <c r="I317" s="199"/>
      <c r="J317" s="199"/>
      <c r="K317" s="199"/>
      <c r="L317" s="199"/>
      <c r="M317" s="199"/>
      <c r="N317" s="199"/>
      <c r="O317" s="199"/>
      <c r="P317" s="199"/>
      <c r="Q317" s="199"/>
      <c r="R317" s="199"/>
      <c r="S317" s="199"/>
      <c r="T317" s="199"/>
      <c r="U317" s="199"/>
      <c r="V317" s="194" t="str">
        <f t="shared" si="8"/>
        <v/>
      </c>
      <c r="W317" s="195" t="str">
        <f t="shared" si="9"/>
        <v/>
      </c>
      <c r="X317" s="196" t="str">
        <f>IF(OR(C317="",E317=""),"",RANK(V317,$V$9:$V$408)+COUNTIF(V$9:V317,V317)-1)</f>
        <v/>
      </c>
      <c r="Y317" s="173"/>
    </row>
    <row r="318" spans="1:25" ht="20.100000000000001" customHeight="1">
      <c r="A318" s="173"/>
      <c r="B318" s="190" t="str">
        <f>BIODATA_SISWA!B319</f>
        <v/>
      </c>
      <c r="C318" s="191" t="str">
        <f>IF(BIODATA_SISWA!C319="","",BIODATA_SISWA!C319)</f>
        <v/>
      </c>
      <c r="D318" s="191" t="str">
        <f>IF(BIODATA_SISWA!L319="","",BIODATA_SISWA!L319)</f>
        <v/>
      </c>
      <c r="E318" s="199"/>
      <c r="F318" s="199"/>
      <c r="G318" s="199"/>
      <c r="H318" s="199"/>
      <c r="I318" s="199"/>
      <c r="J318" s="199"/>
      <c r="K318" s="199"/>
      <c r="L318" s="199"/>
      <c r="M318" s="199"/>
      <c r="N318" s="199"/>
      <c r="O318" s="199"/>
      <c r="P318" s="199"/>
      <c r="Q318" s="199"/>
      <c r="R318" s="199"/>
      <c r="S318" s="199"/>
      <c r="T318" s="199"/>
      <c r="U318" s="199"/>
      <c r="V318" s="194" t="str">
        <f t="shared" si="8"/>
        <v/>
      </c>
      <c r="W318" s="195" t="str">
        <f t="shared" si="9"/>
        <v/>
      </c>
      <c r="X318" s="196" t="str">
        <f>IF(OR(C318="",E318=""),"",RANK(V318,$V$9:$V$408)+COUNTIF(V$9:V318,V318)-1)</f>
        <v/>
      </c>
      <c r="Y318" s="173"/>
    </row>
    <row r="319" spans="1:25" ht="20.100000000000001" customHeight="1">
      <c r="A319" s="173"/>
      <c r="B319" s="190" t="str">
        <f>BIODATA_SISWA!B320</f>
        <v/>
      </c>
      <c r="C319" s="191" t="str">
        <f>IF(BIODATA_SISWA!C320="","",BIODATA_SISWA!C320)</f>
        <v/>
      </c>
      <c r="D319" s="191" t="str">
        <f>IF(BIODATA_SISWA!L320="","",BIODATA_SISWA!L320)</f>
        <v/>
      </c>
      <c r="E319" s="199"/>
      <c r="F319" s="199"/>
      <c r="G319" s="199"/>
      <c r="H319" s="199"/>
      <c r="I319" s="199"/>
      <c r="J319" s="199"/>
      <c r="K319" s="199"/>
      <c r="L319" s="199"/>
      <c r="M319" s="199"/>
      <c r="N319" s="199"/>
      <c r="O319" s="199"/>
      <c r="P319" s="199"/>
      <c r="Q319" s="199"/>
      <c r="R319" s="199"/>
      <c r="S319" s="199"/>
      <c r="T319" s="199"/>
      <c r="U319" s="199"/>
      <c r="V319" s="194" t="str">
        <f t="shared" si="8"/>
        <v/>
      </c>
      <c r="W319" s="195" t="str">
        <f t="shared" si="9"/>
        <v/>
      </c>
      <c r="X319" s="196" t="str">
        <f>IF(OR(C319="",E319=""),"",RANK(V319,$V$9:$V$408)+COUNTIF(V$9:V319,V319)-1)</f>
        <v/>
      </c>
      <c r="Y319" s="173"/>
    </row>
    <row r="320" spans="1:25" ht="20.100000000000001" customHeight="1">
      <c r="A320" s="173"/>
      <c r="B320" s="190" t="str">
        <f>BIODATA_SISWA!B321</f>
        <v/>
      </c>
      <c r="C320" s="191" t="str">
        <f>IF(BIODATA_SISWA!C321="","",BIODATA_SISWA!C321)</f>
        <v/>
      </c>
      <c r="D320" s="191" t="str">
        <f>IF(BIODATA_SISWA!L321="","",BIODATA_SISWA!L321)</f>
        <v/>
      </c>
      <c r="E320" s="199"/>
      <c r="F320" s="199"/>
      <c r="G320" s="199"/>
      <c r="H320" s="199"/>
      <c r="I320" s="199"/>
      <c r="J320" s="199"/>
      <c r="K320" s="199"/>
      <c r="L320" s="199"/>
      <c r="M320" s="199"/>
      <c r="N320" s="199"/>
      <c r="O320" s="199"/>
      <c r="P320" s="199"/>
      <c r="Q320" s="199"/>
      <c r="R320" s="199"/>
      <c r="S320" s="199"/>
      <c r="T320" s="199"/>
      <c r="U320" s="199"/>
      <c r="V320" s="194" t="str">
        <f t="shared" si="8"/>
        <v/>
      </c>
      <c r="W320" s="195" t="str">
        <f t="shared" si="9"/>
        <v/>
      </c>
      <c r="X320" s="196" t="str">
        <f>IF(OR(C320="",E320=""),"",RANK(V320,$V$9:$V$408)+COUNTIF(V$9:V320,V320)-1)</f>
        <v/>
      </c>
      <c r="Y320" s="173"/>
    </row>
    <row r="321" spans="1:25" ht="20.100000000000001" customHeight="1">
      <c r="A321" s="173"/>
      <c r="B321" s="190" t="str">
        <f>BIODATA_SISWA!B322</f>
        <v/>
      </c>
      <c r="C321" s="191" t="str">
        <f>IF(BIODATA_SISWA!C322="","",BIODATA_SISWA!C322)</f>
        <v/>
      </c>
      <c r="D321" s="191" t="str">
        <f>IF(BIODATA_SISWA!L322="","",BIODATA_SISWA!L322)</f>
        <v/>
      </c>
      <c r="E321" s="199"/>
      <c r="F321" s="199"/>
      <c r="G321" s="199"/>
      <c r="H321" s="199"/>
      <c r="I321" s="199"/>
      <c r="J321" s="199"/>
      <c r="K321" s="199"/>
      <c r="L321" s="199"/>
      <c r="M321" s="199"/>
      <c r="N321" s="199"/>
      <c r="O321" s="199"/>
      <c r="P321" s="199"/>
      <c r="Q321" s="199"/>
      <c r="R321" s="199"/>
      <c r="S321" s="199"/>
      <c r="T321" s="199"/>
      <c r="U321" s="199"/>
      <c r="V321" s="194" t="str">
        <f t="shared" si="8"/>
        <v/>
      </c>
      <c r="W321" s="195" t="str">
        <f t="shared" si="9"/>
        <v/>
      </c>
      <c r="X321" s="196" t="str">
        <f>IF(OR(C321="",E321=""),"",RANK(V321,$V$9:$V$408)+COUNTIF(V$9:V321,V321)-1)</f>
        <v/>
      </c>
      <c r="Y321" s="173"/>
    </row>
    <row r="322" spans="1:25" ht="20.100000000000001" customHeight="1">
      <c r="A322" s="173"/>
      <c r="B322" s="190" t="str">
        <f>BIODATA_SISWA!B323</f>
        <v/>
      </c>
      <c r="C322" s="191" t="str">
        <f>IF(BIODATA_SISWA!C323="","",BIODATA_SISWA!C323)</f>
        <v/>
      </c>
      <c r="D322" s="191" t="str">
        <f>IF(BIODATA_SISWA!L323="","",BIODATA_SISWA!L323)</f>
        <v/>
      </c>
      <c r="E322" s="199"/>
      <c r="F322" s="199"/>
      <c r="G322" s="199"/>
      <c r="H322" s="199"/>
      <c r="I322" s="199"/>
      <c r="J322" s="199"/>
      <c r="K322" s="199"/>
      <c r="L322" s="199"/>
      <c r="M322" s="199"/>
      <c r="N322" s="199"/>
      <c r="O322" s="199"/>
      <c r="P322" s="199"/>
      <c r="Q322" s="199"/>
      <c r="R322" s="199"/>
      <c r="S322" s="199"/>
      <c r="T322" s="199"/>
      <c r="U322" s="199"/>
      <c r="V322" s="194" t="str">
        <f t="shared" si="8"/>
        <v/>
      </c>
      <c r="W322" s="195" t="str">
        <f t="shared" si="9"/>
        <v/>
      </c>
      <c r="X322" s="196" t="str">
        <f>IF(OR(C322="",E322=""),"",RANK(V322,$V$9:$V$408)+COUNTIF(V$9:V322,V322)-1)</f>
        <v/>
      </c>
      <c r="Y322" s="173"/>
    </row>
    <row r="323" spans="1:25" ht="20.100000000000001" customHeight="1">
      <c r="A323" s="173"/>
      <c r="B323" s="190" t="str">
        <f>BIODATA_SISWA!B324</f>
        <v/>
      </c>
      <c r="C323" s="191" t="str">
        <f>IF(BIODATA_SISWA!C324="","",BIODATA_SISWA!C324)</f>
        <v/>
      </c>
      <c r="D323" s="191" t="str">
        <f>IF(BIODATA_SISWA!L324="","",BIODATA_SISWA!L324)</f>
        <v/>
      </c>
      <c r="E323" s="199"/>
      <c r="F323" s="199"/>
      <c r="G323" s="199"/>
      <c r="H323" s="199"/>
      <c r="I323" s="199"/>
      <c r="J323" s="199"/>
      <c r="K323" s="199"/>
      <c r="L323" s="199"/>
      <c r="M323" s="199"/>
      <c r="N323" s="199"/>
      <c r="O323" s="199"/>
      <c r="P323" s="199"/>
      <c r="Q323" s="199"/>
      <c r="R323" s="199"/>
      <c r="S323" s="199"/>
      <c r="T323" s="199"/>
      <c r="U323" s="199"/>
      <c r="V323" s="194" t="str">
        <f t="shared" si="8"/>
        <v/>
      </c>
      <c r="W323" s="195" t="str">
        <f t="shared" si="9"/>
        <v/>
      </c>
      <c r="X323" s="196" t="str">
        <f>IF(OR(C323="",E323=""),"",RANK(V323,$V$9:$V$408)+COUNTIF(V$9:V323,V323)-1)</f>
        <v/>
      </c>
      <c r="Y323" s="173"/>
    </row>
    <row r="324" spans="1:25" ht="20.100000000000001" customHeight="1">
      <c r="A324" s="173"/>
      <c r="B324" s="190" t="str">
        <f>BIODATA_SISWA!B325</f>
        <v/>
      </c>
      <c r="C324" s="191" t="str">
        <f>IF(BIODATA_SISWA!C325="","",BIODATA_SISWA!C325)</f>
        <v/>
      </c>
      <c r="D324" s="191" t="str">
        <f>IF(BIODATA_SISWA!L325="","",BIODATA_SISWA!L325)</f>
        <v/>
      </c>
      <c r="E324" s="199"/>
      <c r="F324" s="199"/>
      <c r="G324" s="199"/>
      <c r="H324" s="199"/>
      <c r="I324" s="199"/>
      <c r="J324" s="199"/>
      <c r="K324" s="199"/>
      <c r="L324" s="199"/>
      <c r="M324" s="199"/>
      <c r="N324" s="199"/>
      <c r="O324" s="199"/>
      <c r="P324" s="199"/>
      <c r="Q324" s="199"/>
      <c r="R324" s="199"/>
      <c r="S324" s="199"/>
      <c r="T324" s="199"/>
      <c r="U324" s="199"/>
      <c r="V324" s="194" t="str">
        <f t="shared" si="8"/>
        <v/>
      </c>
      <c r="W324" s="195" t="str">
        <f t="shared" si="9"/>
        <v/>
      </c>
      <c r="X324" s="196" t="str">
        <f>IF(OR(C324="",E324=""),"",RANK(V324,$V$9:$V$408)+COUNTIF(V$9:V324,V324)-1)</f>
        <v/>
      </c>
      <c r="Y324" s="173"/>
    </row>
    <row r="325" spans="1:25" ht="20.100000000000001" customHeight="1">
      <c r="A325" s="173"/>
      <c r="B325" s="190" t="str">
        <f>BIODATA_SISWA!B326</f>
        <v/>
      </c>
      <c r="C325" s="191" t="str">
        <f>IF(BIODATA_SISWA!C326="","",BIODATA_SISWA!C326)</f>
        <v/>
      </c>
      <c r="D325" s="191" t="str">
        <f>IF(BIODATA_SISWA!L326="","",BIODATA_SISWA!L326)</f>
        <v/>
      </c>
      <c r="E325" s="199"/>
      <c r="F325" s="199"/>
      <c r="G325" s="199"/>
      <c r="H325" s="199"/>
      <c r="I325" s="199"/>
      <c r="J325" s="199"/>
      <c r="K325" s="199"/>
      <c r="L325" s="199"/>
      <c r="M325" s="199"/>
      <c r="N325" s="199"/>
      <c r="O325" s="199"/>
      <c r="P325" s="199"/>
      <c r="Q325" s="199"/>
      <c r="R325" s="199"/>
      <c r="S325" s="199"/>
      <c r="T325" s="199"/>
      <c r="U325" s="199"/>
      <c r="V325" s="194" t="str">
        <f t="shared" si="8"/>
        <v/>
      </c>
      <c r="W325" s="195" t="str">
        <f t="shared" si="9"/>
        <v/>
      </c>
      <c r="X325" s="196" t="str">
        <f>IF(OR(C325="",E325=""),"",RANK(V325,$V$9:$V$408)+COUNTIF(V$9:V325,V325)-1)</f>
        <v/>
      </c>
      <c r="Y325" s="173"/>
    </row>
    <row r="326" spans="1:25" ht="20.100000000000001" customHeight="1">
      <c r="A326" s="173"/>
      <c r="B326" s="190" t="str">
        <f>BIODATA_SISWA!B327</f>
        <v/>
      </c>
      <c r="C326" s="191" t="str">
        <f>IF(BIODATA_SISWA!C327="","",BIODATA_SISWA!C327)</f>
        <v/>
      </c>
      <c r="D326" s="191" t="str">
        <f>IF(BIODATA_SISWA!L327="","",BIODATA_SISWA!L327)</f>
        <v/>
      </c>
      <c r="E326" s="199"/>
      <c r="F326" s="199"/>
      <c r="G326" s="199"/>
      <c r="H326" s="199"/>
      <c r="I326" s="199"/>
      <c r="J326" s="199"/>
      <c r="K326" s="199"/>
      <c r="L326" s="199"/>
      <c r="M326" s="199"/>
      <c r="N326" s="199"/>
      <c r="O326" s="199"/>
      <c r="P326" s="199"/>
      <c r="Q326" s="199"/>
      <c r="R326" s="199"/>
      <c r="S326" s="199"/>
      <c r="T326" s="199"/>
      <c r="U326" s="199"/>
      <c r="V326" s="194" t="str">
        <f t="shared" si="8"/>
        <v/>
      </c>
      <c r="W326" s="195" t="str">
        <f t="shared" si="9"/>
        <v/>
      </c>
      <c r="X326" s="196" t="str">
        <f>IF(OR(C326="",E326=""),"",RANK(V326,$V$9:$V$408)+COUNTIF(V$9:V326,V326)-1)</f>
        <v/>
      </c>
      <c r="Y326" s="173"/>
    </row>
    <row r="327" spans="1:25" ht="20.100000000000001" customHeight="1">
      <c r="A327" s="173"/>
      <c r="B327" s="190" t="str">
        <f>BIODATA_SISWA!B328</f>
        <v/>
      </c>
      <c r="C327" s="191" t="str">
        <f>IF(BIODATA_SISWA!C328="","",BIODATA_SISWA!C328)</f>
        <v/>
      </c>
      <c r="D327" s="191" t="str">
        <f>IF(BIODATA_SISWA!L328="","",BIODATA_SISWA!L328)</f>
        <v/>
      </c>
      <c r="E327" s="199"/>
      <c r="F327" s="199"/>
      <c r="G327" s="199"/>
      <c r="H327" s="199"/>
      <c r="I327" s="199"/>
      <c r="J327" s="199"/>
      <c r="K327" s="199"/>
      <c r="L327" s="199"/>
      <c r="M327" s="199"/>
      <c r="N327" s="199"/>
      <c r="O327" s="199"/>
      <c r="P327" s="199"/>
      <c r="Q327" s="199"/>
      <c r="R327" s="199"/>
      <c r="S327" s="199"/>
      <c r="T327" s="199"/>
      <c r="U327" s="199"/>
      <c r="V327" s="194" t="str">
        <f t="shared" si="8"/>
        <v/>
      </c>
      <c r="W327" s="195" t="str">
        <f t="shared" si="9"/>
        <v/>
      </c>
      <c r="X327" s="196" t="str">
        <f>IF(OR(C327="",E327=""),"",RANK(V327,$V$9:$V$408)+COUNTIF(V$9:V327,V327)-1)</f>
        <v/>
      </c>
      <c r="Y327" s="173"/>
    </row>
    <row r="328" spans="1:25" ht="20.100000000000001" customHeight="1">
      <c r="A328" s="173"/>
      <c r="B328" s="190" t="str">
        <f>BIODATA_SISWA!B329</f>
        <v/>
      </c>
      <c r="C328" s="191" t="str">
        <f>IF(BIODATA_SISWA!C329="","",BIODATA_SISWA!C329)</f>
        <v/>
      </c>
      <c r="D328" s="191" t="str">
        <f>IF(BIODATA_SISWA!L329="","",BIODATA_SISWA!L329)</f>
        <v/>
      </c>
      <c r="E328" s="199"/>
      <c r="F328" s="199"/>
      <c r="G328" s="199"/>
      <c r="H328" s="199"/>
      <c r="I328" s="199"/>
      <c r="J328" s="199"/>
      <c r="K328" s="199"/>
      <c r="L328" s="199"/>
      <c r="M328" s="199"/>
      <c r="N328" s="199"/>
      <c r="O328" s="199"/>
      <c r="P328" s="199"/>
      <c r="Q328" s="199"/>
      <c r="R328" s="199"/>
      <c r="S328" s="199"/>
      <c r="T328" s="199"/>
      <c r="U328" s="199"/>
      <c r="V328" s="194" t="str">
        <f t="shared" si="8"/>
        <v/>
      </c>
      <c r="W328" s="195" t="str">
        <f t="shared" si="9"/>
        <v/>
      </c>
      <c r="X328" s="196" t="str">
        <f>IF(OR(C328="",E328=""),"",RANK(V328,$V$9:$V$408)+COUNTIF(V$9:V328,V328)-1)</f>
        <v/>
      </c>
      <c r="Y328" s="173"/>
    </row>
    <row r="329" spans="1:25" ht="20.100000000000001" customHeight="1">
      <c r="A329" s="173"/>
      <c r="B329" s="190" t="str">
        <f>BIODATA_SISWA!B330</f>
        <v/>
      </c>
      <c r="C329" s="191" t="str">
        <f>IF(BIODATA_SISWA!C330="","",BIODATA_SISWA!C330)</f>
        <v/>
      </c>
      <c r="D329" s="191" t="str">
        <f>IF(BIODATA_SISWA!L330="","",BIODATA_SISWA!L330)</f>
        <v/>
      </c>
      <c r="E329" s="199"/>
      <c r="F329" s="199"/>
      <c r="G329" s="199"/>
      <c r="H329" s="199"/>
      <c r="I329" s="199"/>
      <c r="J329" s="199"/>
      <c r="K329" s="199"/>
      <c r="L329" s="199"/>
      <c r="M329" s="199"/>
      <c r="N329" s="199"/>
      <c r="O329" s="199"/>
      <c r="P329" s="199"/>
      <c r="Q329" s="199"/>
      <c r="R329" s="199"/>
      <c r="S329" s="199"/>
      <c r="T329" s="199"/>
      <c r="U329" s="199"/>
      <c r="V329" s="194" t="str">
        <f t="shared" ref="V329:V392" si="10">IF(OR(C329="",E329=""),"",SUM(E329:U329))</f>
        <v/>
      </c>
      <c r="W329" s="195" t="str">
        <f t="shared" ref="W329:W392" si="11">IF(OR(C329="",E329=""),"",AVERAGE(E329:U329))</f>
        <v/>
      </c>
      <c r="X329" s="196" t="str">
        <f>IF(OR(C329="",E329=""),"",RANK(V329,$V$9:$V$408)+COUNTIF(V$9:V329,V329)-1)</f>
        <v/>
      </c>
      <c r="Y329" s="173"/>
    </row>
    <row r="330" spans="1:25" ht="20.100000000000001" customHeight="1">
      <c r="A330" s="173"/>
      <c r="B330" s="190" t="str">
        <f>BIODATA_SISWA!B331</f>
        <v/>
      </c>
      <c r="C330" s="191" t="str">
        <f>IF(BIODATA_SISWA!C331="","",BIODATA_SISWA!C331)</f>
        <v/>
      </c>
      <c r="D330" s="191" t="str">
        <f>IF(BIODATA_SISWA!L331="","",BIODATA_SISWA!L331)</f>
        <v/>
      </c>
      <c r="E330" s="199"/>
      <c r="F330" s="199"/>
      <c r="G330" s="199"/>
      <c r="H330" s="199"/>
      <c r="I330" s="199"/>
      <c r="J330" s="199"/>
      <c r="K330" s="199"/>
      <c r="L330" s="199"/>
      <c r="M330" s="199"/>
      <c r="N330" s="199"/>
      <c r="O330" s="199"/>
      <c r="P330" s="199"/>
      <c r="Q330" s="199"/>
      <c r="R330" s="199"/>
      <c r="S330" s="199"/>
      <c r="T330" s="199"/>
      <c r="U330" s="199"/>
      <c r="V330" s="194" t="str">
        <f t="shared" si="10"/>
        <v/>
      </c>
      <c r="W330" s="195" t="str">
        <f t="shared" si="11"/>
        <v/>
      </c>
      <c r="X330" s="196" t="str">
        <f>IF(OR(C330="",E330=""),"",RANK(V330,$V$9:$V$408)+COUNTIF(V$9:V330,V330)-1)</f>
        <v/>
      </c>
      <c r="Y330" s="173"/>
    </row>
    <row r="331" spans="1:25" ht="20.100000000000001" customHeight="1">
      <c r="A331" s="173"/>
      <c r="B331" s="190" t="str">
        <f>BIODATA_SISWA!B332</f>
        <v/>
      </c>
      <c r="C331" s="191" t="str">
        <f>IF(BIODATA_SISWA!C332="","",BIODATA_SISWA!C332)</f>
        <v/>
      </c>
      <c r="D331" s="191" t="str">
        <f>IF(BIODATA_SISWA!L332="","",BIODATA_SISWA!L332)</f>
        <v/>
      </c>
      <c r="E331" s="199"/>
      <c r="F331" s="199"/>
      <c r="G331" s="199"/>
      <c r="H331" s="199"/>
      <c r="I331" s="199"/>
      <c r="J331" s="199"/>
      <c r="K331" s="199"/>
      <c r="L331" s="199"/>
      <c r="M331" s="199"/>
      <c r="N331" s="199"/>
      <c r="O331" s="199"/>
      <c r="P331" s="199"/>
      <c r="Q331" s="199"/>
      <c r="R331" s="199"/>
      <c r="S331" s="199"/>
      <c r="T331" s="199"/>
      <c r="U331" s="199"/>
      <c r="V331" s="194" t="str">
        <f t="shared" si="10"/>
        <v/>
      </c>
      <c r="W331" s="195" t="str">
        <f t="shared" si="11"/>
        <v/>
      </c>
      <c r="X331" s="196" t="str">
        <f>IF(OR(C331="",E331=""),"",RANK(V331,$V$9:$V$408)+COUNTIF(V$9:V331,V331)-1)</f>
        <v/>
      </c>
      <c r="Y331" s="173"/>
    </row>
    <row r="332" spans="1:25" ht="20.100000000000001" customHeight="1">
      <c r="A332" s="173"/>
      <c r="B332" s="190" t="str">
        <f>BIODATA_SISWA!B333</f>
        <v/>
      </c>
      <c r="C332" s="191" t="str">
        <f>IF(BIODATA_SISWA!C333="","",BIODATA_SISWA!C333)</f>
        <v/>
      </c>
      <c r="D332" s="191" t="str">
        <f>IF(BIODATA_SISWA!L333="","",BIODATA_SISWA!L333)</f>
        <v/>
      </c>
      <c r="E332" s="199"/>
      <c r="F332" s="199"/>
      <c r="G332" s="199"/>
      <c r="H332" s="199"/>
      <c r="I332" s="199"/>
      <c r="J332" s="199"/>
      <c r="K332" s="199"/>
      <c r="L332" s="199"/>
      <c r="M332" s="199"/>
      <c r="N332" s="199"/>
      <c r="O332" s="199"/>
      <c r="P332" s="199"/>
      <c r="Q332" s="199"/>
      <c r="R332" s="199"/>
      <c r="S332" s="199"/>
      <c r="T332" s="199"/>
      <c r="U332" s="199"/>
      <c r="V332" s="194" t="str">
        <f t="shared" si="10"/>
        <v/>
      </c>
      <c r="W332" s="195" t="str">
        <f t="shared" si="11"/>
        <v/>
      </c>
      <c r="X332" s="196" t="str">
        <f>IF(OR(C332="",E332=""),"",RANK(V332,$V$9:$V$408)+COUNTIF(V$9:V332,V332)-1)</f>
        <v/>
      </c>
      <c r="Y332" s="173"/>
    </row>
    <row r="333" spans="1:25" ht="20.100000000000001" customHeight="1">
      <c r="A333" s="173"/>
      <c r="B333" s="190" t="str">
        <f>BIODATA_SISWA!B334</f>
        <v/>
      </c>
      <c r="C333" s="191" t="str">
        <f>IF(BIODATA_SISWA!C334="","",BIODATA_SISWA!C334)</f>
        <v/>
      </c>
      <c r="D333" s="191" t="str">
        <f>IF(BIODATA_SISWA!L334="","",BIODATA_SISWA!L334)</f>
        <v/>
      </c>
      <c r="E333" s="199"/>
      <c r="F333" s="199"/>
      <c r="G333" s="199"/>
      <c r="H333" s="199"/>
      <c r="I333" s="199"/>
      <c r="J333" s="199"/>
      <c r="K333" s="199"/>
      <c r="L333" s="199"/>
      <c r="M333" s="199"/>
      <c r="N333" s="199"/>
      <c r="O333" s="199"/>
      <c r="P333" s="199"/>
      <c r="Q333" s="199"/>
      <c r="R333" s="199"/>
      <c r="S333" s="199"/>
      <c r="T333" s="199"/>
      <c r="U333" s="199"/>
      <c r="V333" s="194" t="str">
        <f t="shared" si="10"/>
        <v/>
      </c>
      <c r="W333" s="195" t="str">
        <f t="shared" si="11"/>
        <v/>
      </c>
      <c r="X333" s="196" t="str">
        <f>IF(OR(C333="",E333=""),"",RANK(V333,$V$9:$V$408)+COUNTIF(V$9:V333,V333)-1)</f>
        <v/>
      </c>
      <c r="Y333" s="173"/>
    </row>
    <row r="334" spans="1:25" ht="20.100000000000001" customHeight="1">
      <c r="A334" s="173"/>
      <c r="B334" s="190" t="str">
        <f>BIODATA_SISWA!B335</f>
        <v/>
      </c>
      <c r="C334" s="191" t="str">
        <f>IF(BIODATA_SISWA!C335="","",BIODATA_SISWA!C335)</f>
        <v/>
      </c>
      <c r="D334" s="191" t="str">
        <f>IF(BIODATA_SISWA!L335="","",BIODATA_SISWA!L335)</f>
        <v/>
      </c>
      <c r="E334" s="199"/>
      <c r="F334" s="199"/>
      <c r="G334" s="199"/>
      <c r="H334" s="199"/>
      <c r="I334" s="199"/>
      <c r="J334" s="199"/>
      <c r="K334" s="199"/>
      <c r="L334" s="199"/>
      <c r="M334" s="199"/>
      <c r="N334" s="199"/>
      <c r="O334" s="199"/>
      <c r="P334" s="199"/>
      <c r="Q334" s="199"/>
      <c r="R334" s="199"/>
      <c r="S334" s="199"/>
      <c r="T334" s="199"/>
      <c r="U334" s="199"/>
      <c r="V334" s="194" t="str">
        <f t="shared" si="10"/>
        <v/>
      </c>
      <c r="W334" s="195" t="str">
        <f t="shared" si="11"/>
        <v/>
      </c>
      <c r="X334" s="196" t="str">
        <f>IF(OR(C334="",E334=""),"",RANK(V334,$V$9:$V$408)+COUNTIF(V$9:V334,V334)-1)</f>
        <v/>
      </c>
      <c r="Y334" s="173"/>
    </row>
    <row r="335" spans="1:25" ht="20.100000000000001" customHeight="1">
      <c r="A335" s="173"/>
      <c r="B335" s="190" t="str">
        <f>BIODATA_SISWA!B336</f>
        <v/>
      </c>
      <c r="C335" s="191" t="str">
        <f>IF(BIODATA_SISWA!C336="","",BIODATA_SISWA!C336)</f>
        <v/>
      </c>
      <c r="D335" s="191" t="str">
        <f>IF(BIODATA_SISWA!L336="","",BIODATA_SISWA!L336)</f>
        <v/>
      </c>
      <c r="E335" s="199"/>
      <c r="F335" s="199"/>
      <c r="G335" s="199"/>
      <c r="H335" s="199"/>
      <c r="I335" s="199"/>
      <c r="J335" s="199"/>
      <c r="K335" s="199"/>
      <c r="L335" s="199"/>
      <c r="M335" s="199"/>
      <c r="N335" s="199"/>
      <c r="O335" s="199"/>
      <c r="P335" s="199"/>
      <c r="Q335" s="199"/>
      <c r="R335" s="199"/>
      <c r="S335" s="199"/>
      <c r="T335" s="199"/>
      <c r="U335" s="199"/>
      <c r="V335" s="194" t="str">
        <f t="shared" si="10"/>
        <v/>
      </c>
      <c r="W335" s="195" t="str">
        <f t="shared" si="11"/>
        <v/>
      </c>
      <c r="X335" s="196" t="str">
        <f>IF(OR(C335="",E335=""),"",RANK(V335,$V$9:$V$408)+COUNTIF(V$9:V335,V335)-1)</f>
        <v/>
      </c>
      <c r="Y335" s="173"/>
    </row>
    <row r="336" spans="1:25" ht="20.100000000000001" customHeight="1">
      <c r="A336" s="173"/>
      <c r="B336" s="190" t="str">
        <f>BIODATA_SISWA!B337</f>
        <v/>
      </c>
      <c r="C336" s="191" t="str">
        <f>IF(BIODATA_SISWA!C337="","",BIODATA_SISWA!C337)</f>
        <v/>
      </c>
      <c r="D336" s="191" t="str">
        <f>IF(BIODATA_SISWA!L337="","",BIODATA_SISWA!L337)</f>
        <v/>
      </c>
      <c r="E336" s="199"/>
      <c r="F336" s="199"/>
      <c r="G336" s="199"/>
      <c r="H336" s="199"/>
      <c r="I336" s="199"/>
      <c r="J336" s="199"/>
      <c r="K336" s="199"/>
      <c r="L336" s="199"/>
      <c r="M336" s="199"/>
      <c r="N336" s="199"/>
      <c r="O336" s="199"/>
      <c r="P336" s="199"/>
      <c r="Q336" s="199"/>
      <c r="R336" s="199"/>
      <c r="S336" s="199"/>
      <c r="T336" s="199"/>
      <c r="U336" s="199"/>
      <c r="V336" s="194" t="str">
        <f t="shared" si="10"/>
        <v/>
      </c>
      <c r="W336" s="195" t="str">
        <f t="shared" si="11"/>
        <v/>
      </c>
      <c r="X336" s="196" t="str">
        <f>IF(OR(C336="",E336=""),"",RANK(V336,$V$9:$V$408)+COUNTIF(V$9:V336,V336)-1)</f>
        <v/>
      </c>
      <c r="Y336" s="173"/>
    </row>
    <row r="337" spans="1:25" ht="20.100000000000001" customHeight="1">
      <c r="A337" s="173"/>
      <c r="B337" s="190" t="str">
        <f>BIODATA_SISWA!B338</f>
        <v/>
      </c>
      <c r="C337" s="191" t="str">
        <f>IF(BIODATA_SISWA!C338="","",BIODATA_SISWA!C338)</f>
        <v/>
      </c>
      <c r="D337" s="191" t="str">
        <f>IF(BIODATA_SISWA!L338="","",BIODATA_SISWA!L338)</f>
        <v/>
      </c>
      <c r="E337" s="199"/>
      <c r="F337" s="199"/>
      <c r="G337" s="199"/>
      <c r="H337" s="199"/>
      <c r="I337" s="199"/>
      <c r="J337" s="199"/>
      <c r="K337" s="199"/>
      <c r="L337" s="199"/>
      <c r="M337" s="199"/>
      <c r="N337" s="199"/>
      <c r="O337" s="199"/>
      <c r="P337" s="199"/>
      <c r="Q337" s="199"/>
      <c r="R337" s="199"/>
      <c r="S337" s="199"/>
      <c r="T337" s="199"/>
      <c r="U337" s="199"/>
      <c r="V337" s="194" t="str">
        <f t="shared" si="10"/>
        <v/>
      </c>
      <c r="W337" s="195" t="str">
        <f t="shared" si="11"/>
        <v/>
      </c>
      <c r="X337" s="196" t="str">
        <f>IF(OR(C337="",E337=""),"",RANK(V337,$V$9:$V$408)+COUNTIF(V$9:V337,V337)-1)</f>
        <v/>
      </c>
      <c r="Y337" s="173"/>
    </row>
    <row r="338" spans="1:25" ht="20.100000000000001" customHeight="1">
      <c r="A338" s="173"/>
      <c r="B338" s="190" t="str">
        <f>BIODATA_SISWA!B339</f>
        <v/>
      </c>
      <c r="C338" s="191" t="str">
        <f>IF(BIODATA_SISWA!C339="","",BIODATA_SISWA!C339)</f>
        <v/>
      </c>
      <c r="D338" s="191" t="str">
        <f>IF(BIODATA_SISWA!L339="","",BIODATA_SISWA!L339)</f>
        <v/>
      </c>
      <c r="E338" s="199"/>
      <c r="F338" s="199"/>
      <c r="G338" s="199"/>
      <c r="H338" s="199"/>
      <c r="I338" s="199"/>
      <c r="J338" s="199"/>
      <c r="K338" s="199"/>
      <c r="L338" s="199"/>
      <c r="M338" s="199"/>
      <c r="N338" s="199"/>
      <c r="O338" s="199"/>
      <c r="P338" s="199"/>
      <c r="Q338" s="199"/>
      <c r="R338" s="199"/>
      <c r="S338" s="199"/>
      <c r="T338" s="199"/>
      <c r="U338" s="199"/>
      <c r="V338" s="194" t="str">
        <f t="shared" si="10"/>
        <v/>
      </c>
      <c r="W338" s="195" t="str">
        <f t="shared" si="11"/>
        <v/>
      </c>
      <c r="X338" s="196" t="str">
        <f>IF(OR(C338="",E338=""),"",RANK(V338,$V$9:$V$408)+COUNTIF(V$9:V338,V338)-1)</f>
        <v/>
      </c>
      <c r="Y338" s="173"/>
    </row>
    <row r="339" spans="1:25" ht="20.100000000000001" customHeight="1">
      <c r="A339" s="173"/>
      <c r="B339" s="190" t="str">
        <f>BIODATA_SISWA!B340</f>
        <v/>
      </c>
      <c r="C339" s="191" t="str">
        <f>IF(BIODATA_SISWA!C340="","",BIODATA_SISWA!C340)</f>
        <v/>
      </c>
      <c r="D339" s="191" t="str">
        <f>IF(BIODATA_SISWA!L340="","",BIODATA_SISWA!L340)</f>
        <v/>
      </c>
      <c r="E339" s="199"/>
      <c r="F339" s="199"/>
      <c r="G339" s="199"/>
      <c r="H339" s="199"/>
      <c r="I339" s="199"/>
      <c r="J339" s="199"/>
      <c r="K339" s="199"/>
      <c r="L339" s="199"/>
      <c r="M339" s="199"/>
      <c r="N339" s="199"/>
      <c r="O339" s="199"/>
      <c r="P339" s="199"/>
      <c r="Q339" s="199"/>
      <c r="R339" s="199"/>
      <c r="S339" s="199"/>
      <c r="T339" s="199"/>
      <c r="U339" s="199"/>
      <c r="V339" s="194" t="str">
        <f t="shared" si="10"/>
        <v/>
      </c>
      <c r="W339" s="195" t="str">
        <f t="shared" si="11"/>
        <v/>
      </c>
      <c r="X339" s="196" t="str">
        <f>IF(OR(C339="",E339=""),"",RANK(V339,$V$9:$V$408)+COUNTIF(V$9:V339,V339)-1)</f>
        <v/>
      </c>
      <c r="Y339" s="173"/>
    </row>
    <row r="340" spans="1:25" ht="20.100000000000001" customHeight="1">
      <c r="A340" s="173"/>
      <c r="B340" s="190" t="str">
        <f>BIODATA_SISWA!B341</f>
        <v/>
      </c>
      <c r="C340" s="191" t="str">
        <f>IF(BIODATA_SISWA!C341="","",BIODATA_SISWA!C341)</f>
        <v/>
      </c>
      <c r="D340" s="191" t="str">
        <f>IF(BIODATA_SISWA!L341="","",BIODATA_SISWA!L341)</f>
        <v/>
      </c>
      <c r="E340" s="199"/>
      <c r="F340" s="199"/>
      <c r="G340" s="199"/>
      <c r="H340" s="199"/>
      <c r="I340" s="199"/>
      <c r="J340" s="199"/>
      <c r="K340" s="199"/>
      <c r="L340" s="199"/>
      <c r="M340" s="199"/>
      <c r="N340" s="199"/>
      <c r="O340" s="199"/>
      <c r="P340" s="199"/>
      <c r="Q340" s="199"/>
      <c r="R340" s="199"/>
      <c r="S340" s="199"/>
      <c r="T340" s="199"/>
      <c r="U340" s="199"/>
      <c r="V340" s="194" t="str">
        <f t="shared" si="10"/>
        <v/>
      </c>
      <c r="W340" s="195" t="str">
        <f t="shared" si="11"/>
        <v/>
      </c>
      <c r="X340" s="196" t="str">
        <f>IF(OR(C340="",E340=""),"",RANK(V340,$V$9:$V$408)+COUNTIF(V$9:V340,V340)-1)</f>
        <v/>
      </c>
      <c r="Y340" s="173"/>
    </row>
    <row r="341" spans="1:25" ht="20.100000000000001" customHeight="1">
      <c r="A341" s="173"/>
      <c r="B341" s="190" t="str">
        <f>BIODATA_SISWA!B342</f>
        <v/>
      </c>
      <c r="C341" s="191" t="str">
        <f>IF(BIODATA_SISWA!C342="","",BIODATA_SISWA!C342)</f>
        <v/>
      </c>
      <c r="D341" s="191" t="str">
        <f>IF(BIODATA_SISWA!L342="","",BIODATA_SISWA!L342)</f>
        <v/>
      </c>
      <c r="E341" s="199"/>
      <c r="F341" s="199"/>
      <c r="G341" s="199"/>
      <c r="H341" s="199"/>
      <c r="I341" s="199"/>
      <c r="J341" s="199"/>
      <c r="K341" s="199"/>
      <c r="L341" s="199"/>
      <c r="M341" s="199"/>
      <c r="N341" s="199"/>
      <c r="O341" s="199"/>
      <c r="P341" s="199"/>
      <c r="Q341" s="199"/>
      <c r="R341" s="199"/>
      <c r="S341" s="199"/>
      <c r="T341" s="199"/>
      <c r="U341" s="199"/>
      <c r="V341" s="194" t="str">
        <f t="shared" si="10"/>
        <v/>
      </c>
      <c r="W341" s="195" t="str">
        <f t="shared" si="11"/>
        <v/>
      </c>
      <c r="X341" s="196" t="str">
        <f>IF(OR(C341="",E341=""),"",RANK(V341,$V$9:$V$408)+COUNTIF(V$9:V341,V341)-1)</f>
        <v/>
      </c>
      <c r="Y341" s="173"/>
    </row>
    <row r="342" spans="1:25" ht="20.100000000000001" customHeight="1">
      <c r="A342" s="173"/>
      <c r="B342" s="190" t="str">
        <f>BIODATA_SISWA!B343</f>
        <v/>
      </c>
      <c r="C342" s="191" t="str">
        <f>IF(BIODATA_SISWA!C343="","",BIODATA_SISWA!C343)</f>
        <v/>
      </c>
      <c r="D342" s="191" t="str">
        <f>IF(BIODATA_SISWA!L343="","",BIODATA_SISWA!L343)</f>
        <v/>
      </c>
      <c r="E342" s="199"/>
      <c r="F342" s="199"/>
      <c r="G342" s="199"/>
      <c r="H342" s="199"/>
      <c r="I342" s="199"/>
      <c r="J342" s="199"/>
      <c r="K342" s="199"/>
      <c r="L342" s="199"/>
      <c r="M342" s="199"/>
      <c r="N342" s="199"/>
      <c r="O342" s="199"/>
      <c r="P342" s="199"/>
      <c r="Q342" s="199"/>
      <c r="R342" s="199"/>
      <c r="S342" s="199"/>
      <c r="T342" s="199"/>
      <c r="U342" s="199"/>
      <c r="V342" s="194" t="str">
        <f t="shared" si="10"/>
        <v/>
      </c>
      <c r="W342" s="195" t="str">
        <f t="shared" si="11"/>
        <v/>
      </c>
      <c r="X342" s="196" t="str">
        <f>IF(OR(C342="",E342=""),"",RANK(V342,$V$9:$V$408)+COUNTIF(V$9:V342,V342)-1)</f>
        <v/>
      </c>
      <c r="Y342" s="173"/>
    </row>
    <row r="343" spans="1:25" ht="20.100000000000001" customHeight="1">
      <c r="A343" s="173"/>
      <c r="B343" s="190" t="str">
        <f>BIODATA_SISWA!B344</f>
        <v/>
      </c>
      <c r="C343" s="191" t="str">
        <f>IF(BIODATA_SISWA!C344="","",BIODATA_SISWA!C344)</f>
        <v/>
      </c>
      <c r="D343" s="191" t="str">
        <f>IF(BIODATA_SISWA!L344="","",BIODATA_SISWA!L344)</f>
        <v/>
      </c>
      <c r="E343" s="199"/>
      <c r="F343" s="199"/>
      <c r="G343" s="199"/>
      <c r="H343" s="199"/>
      <c r="I343" s="199"/>
      <c r="J343" s="199"/>
      <c r="K343" s="199"/>
      <c r="L343" s="199"/>
      <c r="M343" s="199"/>
      <c r="N343" s="199"/>
      <c r="O343" s="199"/>
      <c r="P343" s="199"/>
      <c r="Q343" s="199"/>
      <c r="R343" s="199"/>
      <c r="S343" s="199"/>
      <c r="T343" s="199"/>
      <c r="U343" s="199"/>
      <c r="V343" s="194" t="str">
        <f t="shared" si="10"/>
        <v/>
      </c>
      <c r="W343" s="195" t="str">
        <f t="shared" si="11"/>
        <v/>
      </c>
      <c r="X343" s="196" t="str">
        <f>IF(OR(C343="",E343=""),"",RANK(V343,$V$9:$V$408)+COUNTIF(V$9:V343,V343)-1)</f>
        <v/>
      </c>
      <c r="Y343" s="173"/>
    </row>
    <row r="344" spans="1:25" ht="20.100000000000001" customHeight="1">
      <c r="A344" s="173"/>
      <c r="B344" s="190" t="str">
        <f>BIODATA_SISWA!B345</f>
        <v/>
      </c>
      <c r="C344" s="191" t="str">
        <f>IF(BIODATA_SISWA!C345="","",BIODATA_SISWA!C345)</f>
        <v/>
      </c>
      <c r="D344" s="191" t="str">
        <f>IF(BIODATA_SISWA!L345="","",BIODATA_SISWA!L345)</f>
        <v/>
      </c>
      <c r="E344" s="199"/>
      <c r="F344" s="199"/>
      <c r="G344" s="199"/>
      <c r="H344" s="199"/>
      <c r="I344" s="199"/>
      <c r="J344" s="199"/>
      <c r="K344" s="199"/>
      <c r="L344" s="199"/>
      <c r="M344" s="199"/>
      <c r="N344" s="199"/>
      <c r="O344" s="199"/>
      <c r="P344" s="199"/>
      <c r="Q344" s="199"/>
      <c r="R344" s="199"/>
      <c r="S344" s="199"/>
      <c r="T344" s="199"/>
      <c r="U344" s="199"/>
      <c r="V344" s="194" t="str">
        <f t="shared" si="10"/>
        <v/>
      </c>
      <c r="W344" s="195" t="str">
        <f t="shared" si="11"/>
        <v/>
      </c>
      <c r="X344" s="196" t="str">
        <f>IF(OR(C344="",E344=""),"",RANK(V344,$V$9:$V$408)+COUNTIF(V$9:V344,V344)-1)</f>
        <v/>
      </c>
      <c r="Y344" s="173"/>
    </row>
    <row r="345" spans="1:25" ht="20.100000000000001" customHeight="1">
      <c r="A345" s="173"/>
      <c r="B345" s="190" t="str">
        <f>BIODATA_SISWA!B346</f>
        <v/>
      </c>
      <c r="C345" s="191" t="str">
        <f>IF(BIODATA_SISWA!C346="","",BIODATA_SISWA!C346)</f>
        <v/>
      </c>
      <c r="D345" s="191" t="str">
        <f>IF(BIODATA_SISWA!L346="","",BIODATA_SISWA!L346)</f>
        <v/>
      </c>
      <c r="E345" s="199"/>
      <c r="F345" s="199"/>
      <c r="G345" s="199"/>
      <c r="H345" s="199"/>
      <c r="I345" s="199"/>
      <c r="J345" s="199"/>
      <c r="K345" s="199"/>
      <c r="L345" s="199"/>
      <c r="M345" s="199"/>
      <c r="N345" s="199"/>
      <c r="O345" s="199"/>
      <c r="P345" s="199"/>
      <c r="Q345" s="199"/>
      <c r="R345" s="199"/>
      <c r="S345" s="199"/>
      <c r="T345" s="199"/>
      <c r="U345" s="199"/>
      <c r="V345" s="194" t="str">
        <f t="shared" si="10"/>
        <v/>
      </c>
      <c r="W345" s="195" t="str">
        <f t="shared" si="11"/>
        <v/>
      </c>
      <c r="X345" s="196" t="str">
        <f>IF(OR(C345="",E345=""),"",RANK(V345,$V$9:$V$408)+COUNTIF(V$9:V345,V345)-1)</f>
        <v/>
      </c>
      <c r="Y345" s="173"/>
    </row>
    <row r="346" spans="1:25" ht="20.100000000000001" customHeight="1">
      <c r="A346" s="173"/>
      <c r="B346" s="190" t="str">
        <f>BIODATA_SISWA!B347</f>
        <v/>
      </c>
      <c r="C346" s="191" t="str">
        <f>IF(BIODATA_SISWA!C347="","",BIODATA_SISWA!C347)</f>
        <v/>
      </c>
      <c r="D346" s="191" t="str">
        <f>IF(BIODATA_SISWA!L347="","",BIODATA_SISWA!L347)</f>
        <v/>
      </c>
      <c r="E346" s="199"/>
      <c r="F346" s="199"/>
      <c r="G346" s="199"/>
      <c r="H346" s="199"/>
      <c r="I346" s="199"/>
      <c r="J346" s="199"/>
      <c r="K346" s="199"/>
      <c r="L346" s="199"/>
      <c r="M346" s="199"/>
      <c r="N346" s="199"/>
      <c r="O346" s="199"/>
      <c r="P346" s="199"/>
      <c r="Q346" s="199"/>
      <c r="R346" s="199"/>
      <c r="S346" s="199"/>
      <c r="T346" s="199"/>
      <c r="U346" s="199"/>
      <c r="V346" s="194" t="str">
        <f t="shared" si="10"/>
        <v/>
      </c>
      <c r="W346" s="195" t="str">
        <f t="shared" si="11"/>
        <v/>
      </c>
      <c r="X346" s="196" t="str">
        <f>IF(OR(C346="",E346=""),"",RANK(V346,$V$9:$V$408)+COUNTIF(V$9:V346,V346)-1)</f>
        <v/>
      </c>
      <c r="Y346" s="173"/>
    </row>
    <row r="347" spans="1:25" ht="20.100000000000001" customHeight="1">
      <c r="A347" s="173"/>
      <c r="B347" s="190" t="str">
        <f>BIODATA_SISWA!B348</f>
        <v/>
      </c>
      <c r="C347" s="191" t="str">
        <f>IF(BIODATA_SISWA!C348="","",BIODATA_SISWA!C348)</f>
        <v/>
      </c>
      <c r="D347" s="191" t="str">
        <f>IF(BIODATA_SISWA!L348="","",BIODATA_SISWA!L348)</f>
        <v/>
      </c>
      <c r="E347" s="199"/>
      <c r="F347" s="199"/>
      <c r="G347" s="199"/>
      <c r="H347" s="199"/>
      <c r="I347" s="199"/>
      <c r="J347" s="199"/>
      <c r="K347" s="199"/>
      <c r="L347" s="199"/>
      <c r="M347" s="199"/>
      <c r="N347" s="199"/>
      <c r="O347" s="199"/>
      <c r="P347" s="199"/>
      <c r="Q347" s="199"/>
      <c r="R347" s="199"/>
      <c r="S347" s="199"/>
      <c r="T347" s="199"/>
      <c r="U347" s="199"/>
      <c r="V347" s="194" t="str">
        <f t="shared" si="10"/>
        <v/>
      </c>
      <c r="W347" s="195" t="str">
        <f t="shared" si="11"/>
        <v/>
      </c>
      <c r="X347" s="196" t="str">
        <f>IF(OR(C347="",E347=""),"",RANK(V347,$V$9:$V$408)+COUNTIF(V$9:V347,V347)-1)</f>
        <v/>
      </c>
      <c r="Y347" s="173"/>
    </row>
    <row r="348" spans="1:25" ht="20.100000000000001" customHeight="1">
      <c r="A348" s="173"/>
      <c r="B348" s="190" t="str">
        <f>BIODATA_SISWA!B349</f>
        <v/>
      </c>
      <c r="C348" s="191" t="str">
        <f>IF(BIODATA_SISWA!C349="","",BIODATA_SISWA!C349)</f>
        <v/>
      </c>
      <c r="D348" s="191" t="str">
        <f>IF(BIODATA_SISWA!L349="","",BIODATA_SISWA!L349)</f>
        <v/>
      </c>
      <c r="E348" s="199"/>
      <c r="F348" s="199"/>
      <c r="G348" s="199"/>
      <c r="H348" s="199"/>
      <c r="I348" s="199"/>
      <c r="J348" s="199"/>
      <c r="K348" s="199"/>
      <c r="L348" s="199"/>
      <c r="M348" s="199"/>
      <c r="N348" s="199"/>
      <c r="O348" s="199"/>
      <c r="P348" s="199"/>
      <c r="Q348" s="199"/>
      <c r="R348" s="199"/>
      <c r="S348" s="199"/>
      <c r="T348" s="199"/>
      <c r="U348" s="199"/>
      <c r="V348" s="194" t="str">
        <f t="shared" si="10"/>
        <v/>
      </c>
      <c r="W348" s="195" t="str">
        <f t="shared" si="11"/>
        <v/>
      </c>
      <c r="X348" s="196" t="str">
        <f>IF(OR(C348="",E348=""),"",RANK(V348,$V$9:$V$408)+COUNTIF(V$9:V348,V348)-1)</f>
        <v/>
      </c>
      <c r="Y348" s="173"/>
    </row>
    <row r="349" spans="1:25" ht="20.100000000000001" customHeight="1">
      <c r="A349" s="173"/>
      <c r="B349" s="190" t="str">
        <f>BIODATA_SISWA!B350</f>
        <v/>
      </c>
      <c r="C349" s="191" t="str">
        <f>IF(BIODATA_SISWA!C350="","",BIODATA_SISWA!C350)</f>
        <v/>
      </c>
      <c r="D349" s="191" t="str">
        <f>IF(BIODATA_SISWA!L350="","",BIODATA_SISWA!L350)</f>
        <v/>
      </c>
      <c r="E349" s="199"/>
      <c r="F349" s="199"/>
      <c r="G349" s="199"/>
      <c r="H349" s="199"/>
      <c r="I349" s="199"/>
      <c r="J349" s="199"/>
      <c r="K349" s="199"/>
      <c r="L349" s="199"/>
      <c r="M349" s="199"/>
      <c r="N349" s="199"/>
      <c r="O349" s="199"/>
      <c r="P349" s="199"/>
      <c r="Q349" s="199"/>
      <c r="R349" s="199"/>
      <c r="S349" s="199"/>
      <c r="T349" s="199"/>
      <c r="U349" s="199"/>
      <c r="V349" s="194" t="str">
        <f t="shared" si="10"/>
        <v/>
      </c>
      <c r="W349" s="195" t="str">
        <f t="shared" si="11"/>
        <v/>
      </c>
      <c r="X349" s="196" t="str">
        <f>IF(OR(C349="",E349=""),"",RANK(V349,$V$9:$V$408)+COUNTIF(V$9:V349,V349)-1)</f>
        <v/>
      </c>
      <c r="Y349" s="173"/>
    </row>
    <row r="350" spans="1:25" ht="20.100000000000001" customHeight="1">
      <c r="A350" s="173"/>
      <c r="B350" s="190" t="str">
        <f>BIODATA_SISWA!B351</f>
        <v/>
      </c>
      <c r="C350" s="191" t="str">
        <f>IF(BIODATA_SISWA!C351="","",BIODATA_SISWA!C351)</f>
        <v/>
      </c>
      <c r="D350" s="191" t="str">
        <f>IF(BIODATA_SISWA!L351="","",BIODATA_SISWA!L351)</f>
        <v/>
      </c>
      <c r="E350" s="199"/>
      <c r="F350" s="199"/>
      <c r="G350" s="199"/>
      <c r="H350" s="199"/>
      <c r="I350" s="199"/>
      <c r="J350" s="199"/>
      <c r="K350" s="199"/>
      <c r="L350" s="199"/>
      <c r="M350" s="199"/>
      <c r="N350" s="199"/>
      <c r="O350" s="199"/>
      <c r="P350" s="199"/>
      <c r="Q350" s="199"/>
      <c r="R350" s="199"/>
      <c r="S350" s="199"/>
      <c r="T350" s="199"/>
      <c r="U350" s="199"/>
      <c r="V350" s="194" t="str">
        <f t="shared" si="10"/>
        <v/>
      </c>
      <c r="W350" s="195" t="str">
        <f t="shared" si="11"/>
        <v/>
      </c>
      <c r="X350" s="196" t="str">
        <f>IF(OR(C350="",E350=""),"",RANK(V350,$V$9:$V$408)+COUNTIF(V$9:V350,V350)-1)</f>
        <v/>
      </c>
      <c r="Y350" s="173"/>
    </row>
    <row r="351" spans="1:25" ht="20.100000000000001" customHeight="1">
      <c r="A351" s="173"/>
      <c r="B351" s="190" t="str">
        <f>BIODATA_SISWA!B352</f>
        <v/>
      </c>
      <c r="C351" s="191" t="str">
        <f>IF(BIODATA_SISWA!C352="","",BIODATA_SISWA!C352)</f>
        <v/>
      </c>
      <c r="D351" s="191" t="str">
        <f>IF(BIODATA_SISWA!L352="","",BIODATA_SISWA!L352)</f>
        <v/>
      </c>
      <c r="E351" s="199"/>
      <c r="F351" s="199"/>
      <c r="G351" s="199"/>
      <c r="H351" s="199"/>
      <c r="I351" s="199"/>
      <c r="J351" s="199"/>
      <c r="K351" s="199"/>
      <c r="L351" s="199"/>
      <c r="M351" s="199"/>
      <c r="N351" s="199"/>
      <c r="O351" s="199"/>
      <c r="P351" s="199"/>
      <c r="Q351" s="199"/>
      <c r="R351" s="199"/>
      <c r="S351" s="199"/>
      <c r="T351" s="199"/>
      <c r="U351" s="199"/>
      <c r="V351" s="194" t="str">
        <f t="shared" si="10"/>
        <v/>
      </c>
      <c r="W351" s="195" t="str">
        <f t="shared" si="11"/>
        <v/>
      </c>
      <c r="X351" s="196" t="str">
        <f>IF(OR(C351="",E351=""),"",RANK(V351,$V$9:$V$408)+COUNTIF(V$9:V351,V351)-1)</f>
        <v/>
      </c>
      <c r="Y351" s="173"/>
    </row>
    <row r="352" spans="1:25" ht="20.100000000000001" customHeight="1">
      <c r="A352" s="173"/>
      <c r="B352" s="190" t="str">
        <f>BIODATA_SISWA!B353</f>
        <v/>
      </c>
      <c r="C352" s="191" t="str">
        <f>IF(BIODATA_SISWA!C353="","",BIODATA_SISWA!C353)</f>
        <v/>
      </c>
      <c r="D352" s="191" t="str">
        <f>IF(BIODATA_SISWA!L353="","",BIODATA_SISWA!L353)</f>
        <v/>
      </c>
      <c r="E352" s="199"/>
      <c r="F352" s="199"/>
      <c r="G352" s="199"/>
      <c r="H352" s="199"/>
      <c r="I352" s="199"/>
      <c r="J352" s="199"/>
      <c r="K352" s="199"/>
      <c r="L352" s="199"/>
      <c r="M352" s="199"/>
      <c r="N352" s="199"/>
      <c r="O352" s="199"/>
      <c r="P352" s="199"/>
      <c r="Q352" s="199"/>
      <c r="R352" s="199"/>
      <c r="S352" s="199"/>
      <c r="T352" s="199"/>
      <c r="U352" s="199"/>
      <c r="V352" s="194" t="str">
        <f t="shared" si="10"/>
        <v/>
      </c>
      <c r="W352" s="195" t="str">
        <f t="shared" si="11"/>
        <v/>
      </c>
      <c r="X352" s="196" t="str">
        <f>IF(OR(C352="",E352=""),"",RANK(V352,$V$9:$V$408)+COUNTIF(V$9:V352,V352)-1)</f>
        <v/>
      </c>
      <c r="Y352" s="173"/>
    </row>
    <row r="353" spans="1:25" ht="20.100000000000001" customHeight="1">
      <c r="A353" s="173"/>
      <c r="B353" s="190" t="str">
        <f>BIODATA_SISWA!B354</f>
        <v/>
      </c>
      <c r="C353" s="191" t="str">
        <f>IF(BIODATA_SISWA!C354="","",BIODATA_SISWA!C354)</f>
        <v/>
      </c>
      <c r="D353" s="191" t="str">
        <f>IF(BIODATA_SISWA!L354="","",BIODATA_SISWA!L354)</f>
        <v/>
      </c>
      <c r="E353" s="199"/>
      <c r="F353" s="199"/>
      <c r="G353" s="199"/>
      <c r="H353" s="199"/>
      <c r="I353" s="199"/>
      <c r="J353" s="199"/>
      <c r="K353" s="199"/>
      <c r="L353" s="199"/>
      <c r="M353" s="199"/>
      <c r="N353" s="199"/>
      <c r="O353" s="199"/>
      <c r="P353" s="199"/>
      <c r="Q353" s="199"/>
      <c r="R353" s="199"/>
      <c r="S353" s="199"/>
      <c r="T353" s="199"/>
      <c r="U353" s="199"/>
      <c r="V353" s="194" t="str">
        <f t="shared" si="10"/>
        <v/>
      </c>
      <c r="W353" s="195" t="str">
        <f t="shared" si="11"/>
        <v/>
      </c>
      <c r="X353" s="196" t="str">
        <f>IF(OR(C353="",E353=""),"",RANK(V353,$V$9:$V$408)+COUNTIF(V$9:V353,V353)-1)</f>
        <v/>
      </c>
      <c r="Y353" s="173"/>
    </row>
    <row r="354" spans="1:25" ht="20.100000000000001" customHeight="1">
      <c r="A354" s="173"/>
      <c r="B354" s="190" t="str">
        <f>BIODATA_SISWA!B355</f>
        <v/>
      </c>
      <c r="C354" s="191" t="str">
        <f>IF(BIODATA_SISWA!C355="","",BIODATA_SISWA!C355)</f>
        <v/>
      </c>
      <c r="D354" s="191" t="str">
        <f>IF(BIODATA_SISWA!L355="","",BIODATA_SISWA!L355)</f>
        <v/>
      </c>
      <c r="E354" s="199"/>
      <c r="F354" s="199"/>
      <c r="G354" s="199"/>
      <c r="H354" s="199"/>
      <c r="I354" s="199"/>
      <c r="J354" s="199"/>
      <c r="K354" s="199"/>
      <c r="L354" s="199"/>
      <c r="M354" s="199"/>
      <c r="N354" s="199"/>
      <c r="O354" s="199"/>
      <c r="P354" s="199"/>
      <c r="Q354" s="199"/>
      <c r="R354" s="199"/>
      <c r="S354" s="199"/>
      <c r="T354" s="199"/>
      <c r="U354" s="199"/>
      <c r="V354" s="194" t="str">
        <f t="shared" si="10"/>
        <v/>
      </c>
      <c r="W354" s="195" t="str">
        <f t="shared" si="11"/>
        <v/>
      </c>
      <c r="X354" s="196" t="str">
        <f>IF(OR(C354="",E354=""),"",RANK(V354,$V$9:$V$408)+COUNTIF(V$9:V354,V354)-1)</f>
        <v/>
      </c>
      <c r="Y354" s="173"/>
    </row>
    <row r="355" spans="1:25" ht="20.100000000000001" customHeight="1">
      <c r="A355" s="173"/>
      <c r="B355" s="190" t="str">
        <f>BIODATA_SISWA!B356</f>
        <v/>
      </c>
      <c r="C355" s="191" t="str">
        <f>IF(BIODATA_SISWA!C356="","",BIODATA_SISWA!C356)</f>
        <v/>
      </c>
      <c r="D355" s="191" t="str">
        <f>IF(BIODATA_SISWA!L356="","",BIODATA_SISWA!L356)</f>
        <v/>
      </c>
      <c r="E355" s="199"/>
      <c r="F355" s="199"/>
      <c r="G355" s="199"/>
      <c r="H355" s="199"/>
      <c r="I355" s="199"/>
      <c r="J355" s="199"/>
      <c r="K355" s="199"/>
      <c r="L355" s="199"/>
      <c r="M355" s="199"/>
      <c r="N355" s="199"/>
      <c r="O355" s="199"/>
      <c r="P355" s="199"/>
      <c r="Q355" s="199"/>
      <c r="R355" s="199"/>
      <c r="S355" s="199"/>
      <c r="T355" s="199"/>
      <c r="U355" s="199"/>
      <c r="V355" s="194" t="str">
        <f t="shared" si="10"/>
        <v/>
      </c>
      <c r="W355" s="195" t="str">
        <f t="shared" si="11"/>
        <v/>
      </c>
      <c r="X355" s="196" t="str">
        <f>IF(OR(C355="",E355=""),"",RANK(V355,$V$9:$V$408)+COUNTIF(V$9:V355,V355)-1)</f>
        <v/>
      </c>
      <c r="Y355" s="173"/>
    </row>
    <row r="356" spans="1:25" ht="20.100000000000001" customHeight="1">
      <c r="A356" s="173"/>
      <c r="B356" s="190" t="str">
        <f>BIODATA_SISWA!B357</f>
        <v/>
      </c>
      <c r="C356" s="191" t="str">
        <f>IF(BIODATA_SISWA!C357="","",BIODATA_SISWA!C357)</f>
        <v/>
      </c>
      <c r="D356" s="191" t="str">
        <f>IF(BIODATA_SISWA!L357="","",BIODATA_SISWA!L357)</f>
        <v/>
      </c>
      <c r="E356" s="199"/>
      <c r="F356" s="199"/>
      <c r="G356" s="199"/>
      <c r="H356" s="199"/>
      <c r="I356" s="199"/>
      <c r="J356" s="199"/>
      <c r="K356" s="199"/>
      <c r="L356" s="199"/>
      <c r="M356" s="199"/>
      <c r="N356" s="199"/>
      <c r="O356" s="199"/>
      <c r="P356" s="199"/>
      <c r="Q356" s="199"/>
      <c r="R356" s="199"/>
      <c r="S356" s="199"/>
      <c r="T356" s="199"/>
      <c r="U356" s="199"/>
      <c r="V356" s="194" t="str">
        <f t="shared" si="10"/>
        <v/>
      </c>
      <c r="W356" s="195" t="str">
        <f t="shared" si="11"/>
        <v/>
      </c>
      <c r="X356" s="196" t="str">
        <f>IF(OR(C356="",E356=""),"",RANK(V356,$V$9:$V$408)+COUNTIF(V$9:V356,V356)-1)</f>
        <v/>
      </c>
      <c r="Y356" s="173"/>
    </row>
    <row r="357" spans="1:25" ht="20.100000000000001" customHeight="1">
      <c r="A357" s="173"/>
      <c r="B357" s="190" t="str">
        <f>BIODATA_SISWA!B358</f>
        <v/>
      </c>
      <c r="C357" s="191" t="str">
        <f>IF(BIODATA_SISWA!C358="","",BIODATA_SISWA!C358)</f>
        <v/>
      </c>
      <c r="D357" s="191" t="str">
        <f>IF(BIODATA_SISWA!L358="","",BIODATA_SISWA!L358)</f>
        <v/>
      </c>
      <c r="E357" s="199"/>
      <c r="F357" s="199"/>
      <c r="G357" s="199"/>
      <c r="H357" s="199"/>
      <c r="I357" s="199"/>
      <c r="J357" s="199"/>
      <c r="K357" s="199"/>
      <c r="L357" s="199"/>
      <c r="M357" s="199"/>
      <c r="N357" s="199"/>
      <c r="O357" s="199"/>
      <c r="P357" s="199"/>
      <c r="Q357" s="199"/>
      <c r="R357" s="199"/>
      <c r="S357" s="199"/>
      <c r="T357" s="199"/>
      <c r="U357" s="199"/>
      <c r="V357" s="194" t="str">
        <f t="shared" si="10"/>
        <v/>
      </c>
      <c r="W357" s="195" t="str">
        <f t="shared" si="11"/>
        <v/>
      </c>
      <c r="X357" s="196" t="str">
        <f>IF(OR(C357="",E357=""),"",RANK(V357,$V$9:$V$408)+COUNTIF(V$9:V357,V357)-1)</f>
        <v/>
      </c>
      <c r="Y357" s="173"/>
    </row>
    <row r="358" spans="1:25" ht="20.100000000000001" customHeight="1">
      <c r="A358" s="173"/>
      <c r="B358" s="190" t="str">
        <f>BIODATA_SISWA!B359</f>
        <v/>
      </c>
      <c r="C358" s="191" t="str">
        <f>IF(BIODATA_SISWA!C359="","",BIODATA_SISWA!C359)</f>
        <v/>
      </c>
      <c r="D358" s="191" t="str">
        <f>IF(BIODATA_SISWA!L359="","",BIODATA_SISWA!L359)</f>
        <v/>
      </c>
      <c r="E358" s="199"/>
      <c r="F358" s="199"/>
      <c r="G358" s="199"/>
      <c r="H358" s="199"/>
      <c r="I358" s="199"/>
      <c r="J358" s="199"/>
      <c r="K358" s="199"/>
      <c r="L358" s="199"/>
      <c r="M358" s="199"/>
      <c r="N358" s="199"/>
      <c r="O358" s="199"/>
      <c r="P358" s="199"/>
      <c r="Q358" s="199"/>
      <c r="R358" s="199"/>
      <c r="S358" s="199"/>
      <c r="T358" s="199"/>
      <c r="U358" s="199"/>
      <c r="V358" s="194" t="str">
        <f t="shared" si="10"/>
        <v/>
      </c>
      <c r="W358" s="195" t="str">
        <f t="shared" si="11"/>
        <v/>
      </c>
      <c r="X358" s="196" t="str">
        <f>IF(OR(C358="",E358=""),"",RANK(V358,$V$9:$V$408)+COUNTIF(V$9:V358,V358)-1)</f>
        <v/>
      </c>
      <c r="Y358" s="173"/>
    </row>
    <row r="359" spans="1:25" ht="20.100000000000001" customHeight="1">
      <c r="A359" s="173"/>
      <c r="B359" s="190" t="str">
        <f>BIODATA_SISWA!B360</f>
        <v/>
      </c>
      <c r="C359" s="191" t="str">
        <f>IF(BIODATA_SISWA!C360="","",BIODATA_SISWA!C360)</f>
        <v/>
      </c>
      <c r="D359" s="191" t="str">
        <f>IF(BIODATA_SISWA!L360="","",BIODATA_SISWA!L360)</f>
        <v/>
      </c>
      <c r="E359" s="199"/>
      <c r="F359" s="199"/>
      <c r="G359" s="199"/>
      <c r="H359" s="199"/>
      <c r="I359" s="199"/>
      <c r="J359" s="199"/>
      <c r="K359" s="199"/>
      <c r="L359" s="199"/>
      <c r="M359" s="199"/>
      <c r="N359" s="199"/>
      <c r="O359" s="199"/>
      <c r="P359" s="199"/>
      <c r="Q359" s="199"/>
      <c r="R359" s="199"/>
      <c r="S359" s="199"/>
      <c r="T359" s="199"/>
      <c r="U359" s="199"/>
      <c r="V359" s="194" t="str">
        <f t="shared" si="10"/>
        <v/>
      </c>
      <c r="W359" s="195" t="str">
        <f t="shared" si="11"/>
        <v/>
      </c>
      <c r="X359" s="196" t="str">
        <f>IF(OR(C359="",E359=""),"",RANK(V359,$V$9:$V$408)+COUNTIF(V$9:V359,V359)-1)</f>
        <v/>
      </c>
      <c r="Y359" s="173"/>
    </row>
    <row r="360" spans="1:25" ht="20.100000000000001" customHeight="1">
      <c r="A360" s="173"/>
      <c r="B360" s="190" t="str">
        <f>BIODATA_SISWA!B361</f>
        <v/>
      </c>
      <c r="C360" s="191" t="str">
        <f>IF(BIODATA_SISWA!C361="","",BIODATA_SISWA!C361)</f>
        <v/>
      </c>
      <c r="D360" s="191" t="str">
        <f>IF(BIODATA_SISWA!L361="","",BIODATA_SISWA!L361)</f>
        <v/>
      </c>
      <c r="E360" s="199"/>
      <c r="F360" s="199"/>
      <c r="G360" s="199"/>
      <c r="H360" s="199"/>
      <c r="I360" s="199"/>
      <c r="J360" s="199"/>
      <c r="K360" s="199"/>
      <c r="L360" s="199"/>
      <c r="M360" s="199"/>
      <c r="N360" s="199"/>
      <c r="O360" s="199"/>
      <c r="P360" s="199"/>
      <c r="Q360" s="199"/>
      <c r="R360" s="199"/>
      <c r="S360" s="199"/>
      <c r="T360" s="199"/>
      <c r="U360" s="199"/>
      <c r="V360" s="194" t="str">
        <f t="shared" si="10"/>
        <v/>
      </c>
      <c r="W360" s="195" t="str">
        <f t="shared" si="11"/>
        <v/>
      </c>
      <c r="X360" s="196" t="str">
        <f>IF(OR(C360="",E360=""),"",RANK(V360,$V$9:$V$408)+COUNTIF(V$9:V360,V360)-1)</f>
        <v/>
      </c>
      <c r="Y360" s="173"/>
    </row>
    <row r="361" spans="1:25" ht="20.100000000000001" customHeight="1">
      <c r="A361" s="173"/>
      <c r="B361" s="190" t="str">
        <f>BIODATA_SISWA!B362</f>
        <v/>
      </c>
      <c r="C361" s="191" t="str">
        <f>IF(BIODATA_SISWA!C362="","",BIODATA_SISWA!C362)</f>
        <v/>
      </c>
      <c r="D361" s="191" t="str">
        <f>IF(BIODATA_SISWA!L362="","",BIODATA_SISWA!L362)</f>
        <v/>
      </c>
      <c r="E361" s="199"/>
      <c r="F361" s="199"/>
      <c r="G361" s="199"/>
      <c r="H361" s="199"/>
      <c r="I361" s="199"/>
      <c r="J361" s="199"/>
      <c r="K361" s="199"/>
      <c r="L361" s="199"/>
      <c r="M361" s="199"/>
      <c r="N361" s="199"/>
      <c r="O361" s="199"/>
      <c r="P361" s="199"/>
      <c r="Q361" s="199"/>
      <c r="R361" s="199"/>
      <c r="S361" s="199"/>
      <c r="T361" s="199"/>
      <c r="U361" s="199"/>
      <c r="V361" s="194" t="str">
        <f t="shared" si="10"/>
        <v/>
      </c>
      <c r="W361" s="195" t="str">
        <f t="shared" si="11"/>
        <v/>
      </c>
      <c r="X361" s="196" t="str">
        <f>IF(OR(C361="",E361=""),"",RANK(V361,$V$9:$V$408)+COUNTIF(V$9:V361,V361)-1)</f>
        <v/>
      </c>
      <c r="Y361" s="173"/>
    </row>
    <row r="362" spans="1:25" ht="20.100000000000001" customHeight="1">
      <c r="A362" s="173"/>
      <c r="B362" s="190" t="str">
        <f>BIODATA_SISWA!B363</f>
        <v/>
      </c>
      <c r="C362" s="191" t="str">
        <f>IF(BIODATA_SISWA!C363="","",BIODATA_SISWA!C363)</f>
        <v/>
      </c>
      <c r="D362" s="191" t="str">
        <f>IF(BIODATA_SISWA!L363="","",BIODATA_SISWA!L363)</f>
        <v/>
      </c>
      <c r="E362" s="199"/>
      <c r="F362" s="199"/>
      <c r="G362" s="199"/>
      <c r="H362" s="199"/>
      <c r="I362" s="199"/>
      <c r="J362" s="199"/>
      <c r="K362" s="199"/>
      <c r="L362" s="199"/>
      <c r="M362" s="199"/>
      <c r="N362" s="199"/>
      <c r="O362" s="199"/>
      <c r="P362" s="199"/>
      <c r="Q362" s="199"/>
      <c r="R362" s="199"/>
      <c r="S362" s="199"/>
      <c r="T362" s="199"/>
      <c r="U362" s="199"/>
      <c r="V362" s="194" t="str">
        <f t="shared" si="10"/>
        <v/>
      </c>
      <c r="W362" s="195" t="str">
        <f t="shared" si="11"/>
        <v/>
      </c>
      <c r="X362" s="196" t="str">
        <f>IF(OR(C362="",E362=""),"",RANK(V362,$V$9:$V$408)+COUNTIF(V$9:V362,V362)-1)</f>
        <v/>
      </c>
      <c r="Y362" s="173"/>
    </row>
    <row r="363" spans="1:25" ht="20.100000000000001" customHeight="1">
      <c r="A363" s="173"/>
      <c r="B363" s="190" t="str">
        <f>BIODATA_SISWA!B364</f>
        <v/>
      </c>
      <c r="C363" s="191" t="str">
        <f>IF(BIODATA_SISWA!C364="","",BIODATA_SISWA!C364)</f>
        <v/>
      </c>
      <c r="D363" s="191" t="str">
        <f>IF(BIODATA_SISWA!L364="","",BIODATA_SISWA!L364)</f>
        <v/>
      </c>
      <c r="E363" s="199"/>
      <c r="F363" s="199"/>
      <c r="G363" s="199"/>
      <c r="H363" s="199"/>
      <c r="I363" s="199"/>
      <c r="J363" s="199"/>
      <c r="K363" s="199"/>
      <c r="L363" s="199"/>
      <c r="M363" s="199"/>
      <c r="N363" s="199"/>
      <c r="O363" s="199"/>
      <c r="P363" s="199"/>
      <c r="Q363" s="199"/>
      <c r="R363" s="199"/>
      <c r="S363" s="199"/>
      <c r="T363" s="199"/>
      <c r="U363" s="199"/>
      <c r="V363" s="194" t="str">
        <f t="shared" si="10"/>
        <v/>
      </c>
      <c r="W363" s="195" t="str">
        <f t="shared" si="11"/>
        <v/>
      </c>
      <c r="X363" s="196" t="str">
        <f>IF(OR(C363="",E363=""),"",RANK(V363,$V$9:$V$408)+COUNTIF(V$9:V363,V363)-1)</f>
        <v/>
      </c>
      <c r="Y363" s="173"/>
    </row>
    <row r="364" spans="1:25" ht="20.100000000000001" customHeight="1">
      <c r="A364" s="173"/>
      <c r="B364" s="190" t="str">
        <f>BIODATA_SISWA!B365</f>
        <v/>
      </c>
      <c r="C364" s="191" t="str">
        <f>IF(BIODATA_SISWA!C365="","",BIODATA_SISWA!C365)</f>
        <v/>
      </c>
      <c r="D364" s="191" t="str">
        <f>IF(BIODATA_SISWA!L365="","",BIODATA_SISWA!L365)</f>
        <v/>
      </c>
      <c r="E364" s="199"/>
      <c r="F364" s="199"/>
      <c r="G364" s="199"/>
      <c r="H364" s="199"/>
      <c r="I364" s="199"/>
      <c r="J364" s="199"/>
      <c r="K364" s="199"/>
      <c r="L364" s="199"/>
      <c r="M364" s="199"/>
      <c r="N364" s="199"/>
      <c r="O364" s="199"/>
      <c r="P364" s="199"/>
      <c r="Q364" s="199"/>
      <c r="R364" s="199"/>
      <c r="S364" s="199"/>
      <c r="T364" s="199"/>
      <c r="U364" s="199"/>
      <c r="V364" s="194" t="str">
        <f t="shared" si="10"/>
        <v/>
      </c>
      <c r="W364" s="195" t="str">
        <f t="shared" si="11"/>
        <v/>
      </c>
      <c r="X364" s="196" t="str">
        <f>IF(OR(C364="",E364=""),"",RANK(V364,$V$9:$V$408)+COUNTIF(V$9:V364,V364)-1)</f>
        <v/>
      </c>
      <c r="Y364" s="173"/>
    </row>
    <row r="365" spans="1:25" ht="20.100000000000001" customHeight="1">
      <c r="A365" s="173"/>
      <c r="B365" s="190" t="str">
        <f>BIODATA_SISWA!B366</f>
        <v/>
      </c>
      <c r="C365" s="191" t="str">
        <f>IF(BIODATA_SISWA!C366="","",BIODATA_SISWA!C366)</f>
        <v/>
      </c>
      <c r="D365" s="191" t="str">
        <f>IF(BIODATA_SISWA!L366="","",BIODATA_SISWA!L366)</f>
        <v/>
      </c>
      <c r="E365" s="199"/>
      <c r="F365" s="199"/>
      <c r="G365" s="199"/>
      <c r="H365" s="199"/>
      <c r="I365" s="199"/>
      <c r="J365" s="199"/>
      <c r="K365" s="199"/>
      <c r="L365" s="199"/>
      <c r="M365" s="199"/>
      <c r="N365" s="199"/>
      <c r="O365" s="199"/>
      <c r="P365" s="199"/>
      <c r="Q365" s="199"/>
      <c r="R365" s="199"/>
      <c r="S365" s="199"/>
      <c r="T365" s="199"/>
      <c r="U365" s="199"/>
      <c r="V365" s="194" t="str">
        <f t="shared" si="10"/>
        <v/>
      </c>
      <c r="W365" s="195" t="str">
        <f t="shared" si="11"/>
        <v/>
      </c>
      <c r="X365" s="196" t="str">
        <f>IF(OR(C365="",E365=""),"",RANK(V365,$V$9:$V$408)+COUNTIF(V$9:V365,V365)-1)</f>
        <v/>
      </c>
      <c r="Y365" s="173"/>
    </row>
    <row r="366" spans="1:25" ht="20.100000000000001" customHeight="1">
      <c r="A366" s="173"/>
      <c r="B366" s="190" t="str">
        <f>BIODATA_SISWA!B367</f>
        <v/>
      </c>
      <c r="C366" s="191" t="str">
        <f>IF(BIODATA_SISWA!C367="","",BIODATA_SISWA!C367)</f>
        <v/>
      </c>
      <c r="D366" s="191" t="str">
        <f>IF(BIODATA_SISWA!L367="","",BIODATA_SISWA!L367)</f>
        <v/>
      </c>
      <c r="E366" s="199"/>
      <c r="F366" s="199"/>
      <c r="G366" s="199"/>
      <c r="H366" s="199"/>
      <c r="I366" s="199"/>
      <c r="J366" s="199"/>
      <c r="K366" s="199"/>
      <c r="L366" s="199"/>
      <c r="M366" s="199"/>
      <c r="N366" s="199"/>
      <c r="O366" s="199"/>
      <c r="P366" s="199"/>
      <c r="Q366" s="199"/>
      <c r="R366" s="199"/>
      <c r="S366" s="199"/>
      <c r="T366" s="199"/>
      <c r="U366" s="199"/>
      <c r="V366" s="194" t="str">
        <f t="shared" si="10"/>
        <v/>
      </c>
      <c r="W366" s="195" t="str">
        <f t="shared" si="11"/>
        <v/>
      </c>
      <c r="X366" s="196" t="str">
        <f>IF(OR(C366="",E366=""),"",RANK(V366,$V$9:$V$408)+COUNTIF(V$9:V366,V366)-1)</f>
        <v/>
      </c>
      <c r="Y366" s="173"/>
    </row>
    <row r="367" spans="1:25" ht="20.100000000000001" customHeight="1">
      <c r="A367" s="173"/>
      <c r="B367" s="190" t="str">
        <f>BIODATA_SISWA!B368</f>
        <v/>
      </c>
      <c r="C367" s="191" t="str">
        <f>IF(BIODATA_SISWA!C368="","",BIODATA_SISWA!C368)</f>
        <v/>
      </c>
      <c r="D367" s="191" t="str">
        <f>IF(BIODATA_SISWA!L368="","",BIODATA_SISWA!L368)</f>
        <v/>
      </c>
      <c r="E367" s="199"/>
      <c r="F367" s="199"/>
      <c r="G367" s="199"/>
      <c r="H367" s="199"/>
      <c r="I367" s="199"/>
      <c r="J367" s="199"/>
      <c r="K367" s="199"/>
      <c r="L367" s="199"/>
      <c r="M367" s="199"/>
      <c r="N367" s="199"/>
      <c r="O367" s="199"/>
      <c r="P367" s="199"/>
      <c r="Q367" s="199"/>
      <c r="R367" s="199"/>
      <c r="S367" s="199"/>
      <c r="T367" s="199"/>
      <c r="U367" s="199"/>
      <c r="V367" s="194" t="str">
        <f t="shared" si="10"/>
        <v/>
      </c>
      <c r="W367" s="195" t="str">
        <f t="shared" si="11"/>
        <v/>
      </c>
      <c r="X367" s="196" t="str">
        <f>IF(OR(C367="",E367=""),"",RANK(V367,$V$9:$V$408)+COUNTIF(V$9:V367,V367)-1)</f>
        <v/>
      </c>
      <c r="Y367" s="173"/>
    </row>
    <row r="368" spans="1:25" ht="20.100000000000001" customHeight="1">
      <c r="A368" s="173"/>
      <c r="B368" s="190" t="str">
        <f>BIODATA_SISWA!B369</f>
        <v/>
      </c>
      <c r="C368" s="191" t="str">
        <f>IF(BIODATA_SISWA!C369="","",BIODATA_SISWA!C369)</f>
        <v/>
      </c>
      <c r="D368" s="191" t="str">
        <f>IF(BIODATA_SISWA!L369="","",BIODATA_SISWA!L369)</f>
        <v/>
      </c>
      <c r="E368" s="199"/>
      <c r="F368" s="199"/>
      <c r="G368" s="199"/>
      <c r="H368" s="199"/>
      <c r="I368" s="199"/>
      <c r="J368" s="199"/>
      <c r="K368" s="199"/>
      <c r="L368" s="199"/>
      <c r="M368" s="199"/>
      <c r="N368" s="199"/>
      <c r="O368" s="199"/>
      <c r="P368" s="199"/>
      <c r="Q368" s="199"/>
      <c r="R368" s="199"/>
      <c r="S368" s="199"/>
      <c r="T368" s="199"/>
      <c r="U368" s="199"/>
      <c r="V368" s="194" t="str">
        <f t="shared" si="10"/>
        <v/>
      </c>
      <c r="W368" s="195" t="str">
        <f t="shared" si="11"/>
        <v/>
      </c>
      <c r="X368" s="196" t="str">
        <f>IF(OR(C368="",E368=""),"",RANK(V368,$V$9:$V$408)+COUNTIF(V$9:V368,V368)-1)</f>
        <v/>
      </c>
      <c r="Y368" s="173"/>
    </row>
    <row r="369" spans="1:25" ht="20.100000000000001" customHeight="1">
      <c r="A369" s="173"/>
      <c r="B369" s="190" t="str">
        <f>BIODATA_SISWA!B370</f>
        <v/>
      </c>
      <c r="C369" s="191" t="str">
        <f>IF(BIODATA_SISWA!C370="","",BIODATA_SISWA!C370)</f>
        <v/>
      </c>
      <c r="D369" s="191" t="str">
        <f>IF(BIODATA_SISWA!L370="","",BIODATA_SISWA!L370)</f>
        <v/>
      </c>
      <c r="E369" s="199"/>
      <c r="F369" s="199"/>
      <c r="G369" s="199"/>
      <c r="H369" s="199"/>
      <c r="I369" s="199"/>
      <c r="J369" s="199"/>
      <c r="K369" s="199"/>
      <c r="L369" s="199"/>
      <c r="M369" s="199"/>
      <c r="N369" s="199"/>
      <c r="O369" s="199"/>
      <c r="P369" s="199"/>
      <c r="Q369" s="199"/>
      <c r="R369" s="199"/>
      <c r="S369" s="199"/>
      <c r="T369" s="199"/>
      <c r="U369" s="199"/>
      <c r="V369" s="194" t="str">
        <f t="shared" si="10"/>
        <v/>
      </c>
      <c r="W369" s="195" t="str">
        <f t="shared" si="11"/>
        <v/>
      </c>
      <c r="X369" s="196" t="str">
        <f>IF(OR(C369="",E369=""),"",RANK(V369,$V$9:$V$408)+COUNTIF(V$9:V369,V369)-1)</f>
        <v/>
      </c>
      <c r="Y369" s="173"/>
    </row>
    <row r="370" spans="1:25" ht="20.100000000000001" customHeight="1">
      <c r="A370" s="173"/>
      <c r="B370" s="190" t="str">
        <f>BIODATA_SISWA!B371</f>
        <v/>
      </c>
      <c r="C370" s="191" t="str">
        <f>IF(BIODATA_SISWA!C371="","",BIODATA_SISWA!C371)</f>
        <v/>
      </c>
      <c r="D370" s="191" t="str">
        <f>IF(BIODATA_SISWA!L371="","",BIODATA_SISWA!L371)</f>
        <v/>
      </c>
      <c r="E370" s="199"/>
      <c r="F370" s="199"/>
      <c r="G370" s="199"/>
      <c r="H370" s="199"/>
      <c r="I370" s="199"/>
      <c r="J370" s="199"/>
      <c r="K370" s="199"/>
      <c r="L370" s="199"/>
      <c r="M370" s="199"/>
      <c r="N370" s="199"/>
      <c r="O370" s="199"/>
      <c r="P370" s="199"/>
      <c r="Q370" s="199"/>
      <c r="R370" s="199"/>
      <c r="S370" s="199"/>
      <c r="T370" s="199"/>
      <c r="U370" s="199"/>
      <c r="V370" s="194" t="str">
        <f t="shared" si="10"/>
        <v/>
      </c>
      <c r="W370" s="195" t="str">
        <f t="shared" si="11"/>
        <v/>
      </c>
      <c r="X370" s="196" t="str">
        <f>IF(OR(C370="",E370=""),"",RANK(V370,$V$9:$V$408)+COUNTIF(V$9:V370,V370)-1)</f>
        <v/>
      </c>
      <c r="Y370" s="173"/>
    </row>
    <row r="371" spans="1:25" ht="20.100000000000001" customHeight="1">
      <c r="A371" s="173"/>
      <c r="B371" s="190" t="str">
        <f>BIODATA_SISWA!B372</f>
        <v/>
      </c>
      <c r="C371" s="191" t="str">
        <f>IF(BIODATA_SISWA!C372="","",BIODATA_SISWA!C372)</f>
        <v/>
      </c>
      <c r="D371" s="191" t="str">
        <f>IF(BIODATA_SISWA!L372="","",BIODATA_SISWA!L372)</f>
        <v/>
      </c>
      <c r="E371" s="199"/>
      <c r="F371" s="199"/>
      <c r="G371" s="199"/>
      <c r="H371" s="199"/>
      <c r="I371" s="199"/>
      <c r="J371" s="199"/>
      <c r="K371" s="199"/>
      <c r="L371" s="199"/>
      <c r="M371" s="199"/>
      <c r="N371" s="199"/>
      <c r="O371" s="199"/>
      <c r="P371" s="199"/>
      <c r="Q371" s="199"/>
      <c r="R371" s="199"/>
      <c r="S371" s="199"/>
      <c r="T371" s="199"/>
      <c r="U371" s="199"/>
      <c r="V371" s="194" t="str">
        <f t="shared" si="10"/>
        <v/>
      </c>
      <c r="W371" s="195" t="str">
        <f t="shared" si="11"/>
        <v/>
      </c>
      <c r="X371" s="196" t="str">
        <f>IF(OR(C371="",E371=""),"",RANK(V371,$V$9:$V$408)+COUNTIF(V$9:V371,V371)-1)</f>
        <v/>
      </c>
      <c r="Y371" s="173"/>
    </row>
    <row r="372" spans="1:25" ht="20.100000000000001" customHeight="1">
      <c r="A372" s="173"/>
      <c r="B372" s="190" t="str">
        <f>BIODATA_SISWA!B373</f>
        <v/>
      </c>
      <c r="C372" s="191" t="str">
        <f>IF(BIODATA_SISWA!C373="","",BIODATA_SISWA!C373)</f>
        <v/>
      </c>
      <c r="D372" s="191" t="str">
        <f>IF(BIODATA_SISWA!L373="","",BIODATA_SISWA!L373)</f>
        <v/>
      </c>
      <c r="E372" s="199"/>
      <c r="F372" s="199"/>
      <c r="G372" s="199"/>
      <c r="H372" s="199"/>
      <c r="I372" s="199"/>
      <c r="J372" s="199"/>
      <c r="K372" s="199"/>
      <c r="L372" s="199"/>
      <c r="M372" s="199"/>
      <c r="N372" s="199"/>
      <c r="O372" s="199"/>
      <c r="P372" s="199"/>
      <c r="Q372" s="199"/>
      <c r="R372" s="199"/>
      <c r="S372" s="199"/>
      <c r="T372" s="199"/>
      <c r="U372" s="199"/>
      <c r="V372" s="194" t="str">
        <f t="shared" si="10"/>
        <v/>
      </c>
      <c r="W372" s="195" t="str">
        <f t="shared" si="11"/>
        <v/>
      </c>
      <c r="X372" s="196" t="str">
        <f>IF(OR(C372="",E372=""),"",RANK(V372,$V$9:$V$408)+COUNTIF(V$9:V372,V372)-1)</f>
        <v/>
      </c>
      <c r="Y372" s="173"/>
    </row>
    <row r="373" spans="1:25" ht="20.100000000000001" customHeight="1">
      <c r="A373" s="173"/>
      <c r="B373" s="190" t="str">
        <f>BIODATA_SISWA!B374</f>
        <v/>
      </c>
      <c r="C373" s="191" t="str">
        <f>IF(BIODATA_SISWA!C374="","",BIODATA_SISWA!C374)</f>
        <v/>
      </c>
      <c r="D373" s="191" t="str">
        <f>IF(BIODATA_SISWA!L374="","",BIODATA_SISWA!L374)</f>
        <v/>
      </c>
      <c r="E373" s="199"/>
      <c r="F373" s="199"/>
      <c r="G373" s="199"/>
      <c r="H373" s="199"/>
      <c r="I373" s="199"/>
      <c r="J373" s="199"/>
      <c r="K373" s="199"/>
      <c r="L373" s="199"/>
      <c r="M373" s="199"/>
      <c r="N373" s="199"/>
      <c r="O373" s="199"/>
      <c r="P373" s="199"/>
      <c r="Q373" s="199"/>
      <c r="R373" s="199"/>
      <c r="S373" s="199"/>
      <c r="T373" s="199"/>
      <c r="U373" s="199"/>
      <c r="V373" s="194" t="str">
        <f t="shared" si="10"/>
        <v/>
      </c>
      <c r="W373" s="195" t="str">
        <f t="shared" si="11"/>
        <v/>
      </c>
      <c r="X373" s="196" t="str">
        <f>IF(OR(C373="",E373=""),"",RANK(V373,$V$9:$V$408)+COUNTIF(V$9:V373,V373)-1)</f>
        <v/>
      </c>
      <c r="Y373" s="173"/>
    </row>
    <row r="374" spans="1:25" ht="20.100000000000001" customHeight="1">
      <c r="A374" s="173"/>
      <c r="B374" s="190" t="str">
        <f>BIODATA_SISWA!B375</f>
        <v/>
      </c>
      <c r="C374" s="191" t="str">
        <f>IF(BIODATA_SISWA!C375="","",BIODATA_SISWA!C375)</f>
        <v/>
      </c>
      <c r="D374" s="191" t="str">
        <f>IF(BIODATA_SISWA!L375="","",BIODATA_SISWA!L375)</f>
        <v/>
      </c>
      <c r="E374" s="199"/>
      <c r="F374" s="199"/>
      <c r="G374" s="199"/>
      <c r="H374" s="199"/>
      <c r="I374" s="199"/>
      <c r="J374" s="199"/>
      <c r="K374" s="199"/>
      <c r="L374" s="199"/>
      <c r="M374" s="199"/>
      <c r="N374" s="199"/>
      <c r="O374" s="199"/>
      <c r="P374" s="199"/>
      <c r="Q374" s="199"/>
      <c r="R374" s="199"/>
      <c r="S374" s="199"/>
      <c r="T374" s="199"/>
      <c r="U374" s="199"/>
      <c r="V374" s="194" t="str">
        <f t="shared" si="10"/>
        <v/>
      </c>
      <c r="W374" s="195" t="str">
        <f t="shared" si="11"/>
        <v/>
      </c>
      <c r="X374" s="196" t="str">
        <f>IF(OR(C374="",E374=""),"",RANK(V374,$V$9:$V$408)+COUNTIF(V$9:V374,V374)-1)</f>
        <v/>
      </c>
      <c r="Y374" s="173"/>
    </row>
    <row r="375" spans="1:25" ht="20.100000000000001" customHeight="1">
      <c r="A375" s="173"/>
      <c r="B375" s="190" t="str">
        <f>BIODATA_SISWA!B376</f>
        <v/>
      </c>
      <c r="C375" s="191" t="str">
        <f>IF(BIODATA_SISWA!C376="","",BIODATA_SISWA!C376)</f>
        <v/>
      </c>
      <c r="D375" s="191" t="str">
        <f>IF(BIODATA_SISWA!L376="","",BIODATA_SISWA!L376)</f>
        <v/>
      </c>
      <c r="E375" s="199"/>
      <c r="F375" s="199"/>
      <c r="G375" s="199"/>
      <c r="H375" s="199"/>
      <c r="I375" s="199"/>
      <c r="J375" s="199"/>
      <c r="K375" s="199"/>
      <c r="L375" s="199"/>
      <c r="M375" s="199"/>
      <c r="N375" s="199"/>
      <c r="O375" s="199"/>
      <c r="P375" s="199"/>
      <c r="Q375" s="199"/>
      <c r="R375" s="199"/>
      <c r="S375" s="199"/>
      <c r="T375" s="199"/>
      <c r="U375" s="199"/>
      <c r="V375" s="194" t="str">
        <f t="shared" si="10"/>
        <v/>
      </c>
      <c r="W375" s="195" t="str">
        <f t="shared" si="11"/>
        <v/>
      </c>
      <c r="X375" s="196" t="str">
        <f>IF(OR(C375="",E375=""),"",RANK(V375,$V$9:$V$408)+COUNTIF(V$9:V375,V375)-1)</f>
        <v/>
      </c>
      <c r="Y375" s="173"/>
    </row>
    <row r="376" spans="1:25" ht="20.100000000000001" customHeight="1">
      <c r="A376" s="173"/>
      <c r="B376" s="190" t="str">
        <f>BIODATA_SISWA!B377</f>
        <v/>
      </c>
      <c r="C376" s="191" t="str">
        <f>IF(BIODATA_SISWA!C377="","",BIODATA_SISWA!C377)</f>
        <v/>
      </c>
      <c r="D376" s="191" t="str">
        <f>IF(BIODATA_SISWA!L377="","",BIODATA_SISWA!L377)</f>
        <v/>
      </c>
      <c r="E376" s="199"/>
      <c r="F376" s="199"/>
      <c r="G376" s="199"/>
      <c r="H376" s="199"/>
      <c r="I376" s="199"/>
      <c r="J376" s="199"/>
      <c r="K376" s="199"/>
      <c r="L376" s="199"/>
      <c r="M376" s="199"/>
      <c r="N376" s="199"/>
      <c r="O376" s="199"/>
      <c r="P376" s="199"/>
      <c r="Q376" s="199"/>
      <c r="R376" s="199"/>
      <c r="S376" s="199"/>
      <c r="T376" s="199"/>
      <c r="U376" s="199"/>
      <c r="V376" s="194" t="str">
        <f t="shared" si="10"/>
        <v/>
      </c>
      <c r="W376" s="195" t="str">
        <f t="shared" si="11"/>
        <v/>
      </c>
      <c r="X376" s="196" t="str">
        <f>IF(OR(C376="",E376=""),"",RANK(V376,$V$9:$V$408)+COUNTIF(V$9:V376,V376)-1)</f>
        <v/>
      </c>
      <c r="Y376" s="173"/>
    </row>
    <row r="377" spans="1:25" ht="20.100000000000001" customHeight="1">
      <c r="A377" s="173"/>
      <c r="B377" s="190" t="str">
        <f>BIODATA_SISWA!B378</f>
        <v/>
      </c>
      <c r="C377" s="191" t="str">
        <f>IF(BIODATA_SISWA!C378="","",BIODATA_SISWA!C378)</f>
        <v/>
      </c>
      <c r="D377" s="191" t="str">
        <f>IF(BIODATA_SISWA!L378="","",BIODATA_SISWA!L378)</f>
        <v/>
      </c>
      <c r="E377" s="199"/>
      <c r="F377" s="199"/>
      <c r="G377" s="199"/>
      <c r="H377" s="199"/>
      <c r="I377" s="199"/>
      <c r="J377" s="199"/>
      <c r="K377" s="199"/>
      <c r="L377" s="199"/>
      <c r="M377" s="199"/>
      <c r="N377" s="199"/>
      <c r="O377" s="199"/>
      <c r="P377" s="199"/>
      <c r="Q377" s="199"/>
      <c r="R377" s="199"/>
      <c r="S377" s="199"/>
      <c r="T377" s="199"/>
      <c r="U377" s="199"/>
      <c r="V377" s="194" t="str">
        <f t="shared" si="10"/>
        <v/>
      </c>
      <c r="W377" s="195" t="str">
        <f t="shared" si="11"/>
        <v/>
      </c>
      <c r="X377" s="196" t="str">
        <f>IF(OR(C377="",E377=""),"",RANK(V377,$V$9:$V$408)+COUNTIF(V$9:V377,V377)-1)</f>
        <v/>
      </c>
      <c r="Y377" s="173"/>
    </row>
    <row r="378" spans="1:25" ht="20.100000000000001" customHeight="1">
      <c r="A378" s="173"/>
      <c r="B378" s="190" t="str">
        <f>BIODATA_SISWA!B379</f>
        <v/>
      </c>
      <c r="C378" s="191" t="str">
        <f>IF(BIODATA_SISWA!C379="","",BIODATA_SISWA!C379)</f>
        <v/>
      </c>
      <c r="D378" s="191" t="str">
        <f>IF(BIODATA_SISWA!L379="","",BIODATA_SISWA!L379)</f>
        <v/>
      </c>
      <c r="E378" s="199"/>
      <c r="F378" s="199"/>
      <c r="G378" s="199"/>
      <c r="H378" s="199"/>
      <c r="I378" s="199"/>
      <c r="J378" s="199"/>
      <c r="K378" s="199"/>
      <c r="L378" s="199"/>
      <c r="M378" s="199"/>
      <c r="N378" s="199"/>
      <c r="O378" s="199"/>
      <c r="P378" s="199"/>
      <c r="Q378" s="199"/>
      <c r="R378" s="199"/>
      <c r="S378" s="199"/>
      <c r="T378" s="199"/>
      <c r="U378" s="199"/>
      <c r="V378" s="194" t="str">
        <f t="shared" si="10"/>
        <v/>
      </c>
      <c r="W378" s="195" t="str">
        <f t="shared" si="11"/>
        <v/>
      </c>
      <c r="X378" s="196" t="str">
        <f>IF(OR(C378="",E378=""),"",RANK(V378,$V$9:$V$408)+COUNTIF(V$9:V378,V378)-1)</f>
        <v/>
      </c>
      <c r="Y378" s="173"/>
    </row>
    <row r="379" spans="1:25" ht="20.100000000000001" customHeight="1">
      <c r="A379" s="173"/>
      <c r="B379" s="190" t="str">
        <f>BIODATA_SISWA!B380</f>
        <v/>
      </c>
      <c r="C379" s="191" t="str">
        <f>IF(BIODATA_SISWA!C380="","",BIODATA_SISWA!C380)</f>
        <v/>
      </c>
      <c r="D379" s="191" t="str">
        <f>IF(BIODATA_SISWA!L380="","",BIODATA_SISWA!L380)</f>
        <v/>
      </c>
      <c r="E379" s="199"/>
      <c r="F379" s="199"/>
      <c r="G379" s="199"/>
      <c r="H379" s="199"/>
      <c r="I379" s="199"/>
      <c r="J379" s="199"/>
      <c r="K379" s="199"/>
      <c r="L379" s="199"/>
      <c r="M379" s="199"/>
      <c r="N379" s="199"/>
      <c r="O379" s="199"/>
      <c r="P379" s="199"/>
      <c r="Q379" s="199"/>
      <c r="R379" s="199"/>
      <c r="S379" s="199"/>
      <c r="T379" s="199"/>
      <c r="U379" s="199"/>
      <c r="V379" s="194" t="str">
        <f t="shared" si="10"/>
        <v/>
      </c>
      <c r="W379" s="195" t="str">
        <f t="shared" si="11"/>
        <v/>
      </c>
      <c r="X379" s="196" t="str">
        <f>IF(OR(C379="",E379=""),"",RANK(V379,$V$9:$V$408)+COUNTIF(V$9:V379,V379)-1)</f>
        <v/>
      </c>
      <c r="Y379" s="173"/>
    </row>
    <row r="380" spans="1:25" ht="20.100000000000001" customHeight="1">
      <c r="A380" s="173"/>
      <c r="B380" s="190" t="str">
        <f>BIODATA_SISWA!B381</f>
        <v/>
      </c>
      <c r="C380" s="191" t="str">
        <f>IF(BIODATA_SISWA!C381="","",BIODATA_SISWA!C381)</f>
        <v/>
      </c>
      <c r="D380" s="191" t="str">
        <f>IF(BIODATA_SISWA!L381="","",BIODATA_SISWA!L381)</f>
        <v/>
      </c>
      <c r="E380" s="199"/>
      <c r="F380" s="199"/>
      <c r="G380" s="199"/>
      <c r="H380" s="199"/>
      <c r="I380" s="199"/>
      <c r="J380" s="199"/>
      <c r="K380" s="199"/>
      <c r="L380" s="199"/>
      <c r="M380" s="199"/>
      <c r="N380" s="199"/>
      <c r="O380" s="199"/>
      <c r="P380" s="199"/>
      <c r="Q380" s="199"/>
      <c r="R380" s="199"/>
      <c r="S380" s="199"/>
      <c r="T380" s="199"/>
      <c r="U380" s="199"/>
      <c r="V380" s="194" t="str">
        <f t="shared" si="10"/>
        <v/>
      </c>
      <c r="W380" s="195" t="str">
        <f t="shared" si="11"/>
        <v/>
      </c>
      <c r="X380" s="196" t="str">
        <f>IF(OR(C380="",E380=""),"",RANK(V380,$V$9:$V$408)+COUNTIF(V$9:V380,V380)-1)</f>
        <v/>
      </c>
      <c r="Y380" s="173"/>
    </row>
    <row r="381" spans="1:25" ht="20.100000000000001" customHeight="1">
      <c r="A381" s="173"/>
      <c r="B381" s="190" t="str">
        <f>BIODATA_SISWA!B382</f>
        <v/>
      </c>
      <c r="C381" s="191" t="str">
        <f>IF(BIODATA_SISWA!C382="","",BIODATA_SISWA!C382)</f>
        <v/>
      </c>
      <c r="D381" s="191" t="str">
        <f>IF(BIODATA_SISWA!L382="","",BIODATA_SISWA!L382)</f>
        <v/>
      </c>
      <c r="E381" s="199"/>
      <c r="F381" s="199"/>
      <c r="G381" s="199"/>
      <c r="H381" s="199"/>
      <c r="I381" s="199"/>
      <c r="J381" s="199"/>
      <c r="K381" s="199"/>
      <c r="L381" s="199"/>
      <c r="M381" s="199"/>
      <c r="N381" s="199"/>
      <c r="O381" s="199"/>
      <c r="P381" s="199"/>
      <c r="Q381" s="199"/>
      <c r="R381" s="199"/>
      <c r="S381" s="199"/>
      <c r="T381" s="199"/>
      <c r="U381" s="199"/>
      <c r="V381" s="194" t="str">
        <f t="shared" si="10"/>
        <v/>
      </c>
      <c r="W381" s="195" t="str">
        <f t="shared" si="11"/>
        <v/>
      </c>
      <c r="X381" s="196" t="str">
        <f>IF(OR(C381="",E381=""),"",RANK(V381,$V$9:$V$408)+COUNTIF(V$9:V381,V381)-1)</f>
        <v/>
      </c>
      <c r="Y381" s="173"/>
    </row>
    <row r="382" spans="1:25" ht="20.100000000000001" customHeight="1">
      <c r="A382" s="173"/>
      <c r="B382" s="190" t="str">
        <f>BIODATA_SISWA!B383</f>
        <v/>
      </c>
      <c r="C382" s="191" t="str">
        <f>IF(BIODATA_SISWA!C383="","",BIODATA_SISWA!C383)</f>
        <v/>
      </c>
      <c r="D382" s="191" t="str">
        <f>IF(BIODATA_SISWA!L383="","",BIODATA_SISWA!L383)</f>
        <v/>
      </c>
      <c r="E382" s="199"/>
      <c r="F382" s="199"/>
      <c r="G382" s="199"/>
      <c r="H382" s="199"/>
      <c r="I382" s="199"/>
      <c r="J382" s="199"/>
      <c r="K382" s="199"/>
      <c r="L382" s="199"/>
      <c r="M382" s="199"/>
      <c r="N382" s="199"/>
      <c r="O382" s="199"/>
      <c r="P382" s="199"/>
      <c r="Q382" s="199"/>
      <c r="R382" s="199"/>
      <c r="S382" s="199"/>
      <c r="T382" s="199"/>
      <c r="U382" s="199"/>
      <c r="V382" s="194" t="str">
        <f t="shared" si="10"/>
        <v/>
      </c>
      <c r="W382" s="195" t="str">
        <f t="shared" si="11"/>
        <v/>
      </c>
      <c r="X382" s="196" t="str">
        <f>IF(OR(C382="",E382=""),"",RANK(V382,$V$9:$V$408)+COUNTIF(V$9:V382,V382)-1)</f>
        <v/>
      </c>
      <c r="Y382" s="173"/>
    </row>
    <row r="383" spans="1:25" ht="20.100000000000001" customHeight="1">
      <c r="A383" s="173"/>
      <c r="B383" s="190" t="str">
        <f>BIODATA_SISWA!B384</f>
        <v/>
      </c>
      <c r="C383" s="191" t="str">
        <f>IF(BIODATA_SISWA!C384="","",BIODATA_SISWA!C384)</f>
        <v/>
      </c>
      <c r="D383" s="191" t="str">
        <f>IF(BIODATA_SISWA!L384="","",BIODATA_SISWA!L384)</f>
        <v/>
      </c>
      <c r="E383" s="199"/>
      <c r="F383" s="199"/>
      <c r="G383" s="199"/>
      <c r="H383" s="199"/>
      <c r="I383" s="199"/>
      <c r="J383" s="199"/>
      <c r="K383" s="199"/>
      <c r="L383" s="199"/>
      <c r="M383" s="199"/>
      <c r="N383" s="199"/>
      <c r="O383" s="199"/>
      <c r="P383" s="199"/>
      <c r="Q383" s="199"/>
      <c r="R383" s="199"/>
      <c r="S383" s="199"/>
      <c r="T383" s="199"/>
      <c r="U383" s="199"/>
      <c r="V383" s="194" t="str">
        <f t="shared" si="10"/>
        <v/>
      </c>
      <c r="W383" s="195" t="str">
        <f t="shared" si="11"/>
        <v/>
      </c>
      <c r="X383" s="196" t="str">
        <f>IF(OR(C383="",E383=""),"",RANK(V383,$V$9:$V$408)+COUNTIF(V$9:V383,V383)-1)</f>
        <v/>
      </c>
      <c r="Y383" s="173"/>
    </row>
    <row r="384" spans="1:25" ht="20.100000000000001" customHeight="1">
      <c r="A384" s="173"/>
      <c r="B384" s="190" t="str">
        <f>BIODATA_SISWA!B385</f>
        <v/>
      </c>
      <c r="C384" s="191" t="str">
        <f>IF(BIODATA_SISWA!C385="","",BIODATA_SISWA!C385)</f>
        <v/>
      </c>
      <c r="D384" s="191" t="str">
        <f>IF(BIODATA_SISWA!L385="","",BIODATA_SISWA!L385)</f>
        <v/>
      </c>
      <c r="E384" s="199"/>
      <c r="F384" s="199"/>
      <c r="G384" s="199"/>
      <c r="H384" s="199"/>
      <c r="I384" s="199"/>
      <c r="J384" s="199"/>
      <c r="K384" s="199"/>
      <c r="L384" s="199"/>
      <c r="M384" s="199"/>
      <c r="N384" s="199"/>
      <c r="O384" s="199"/>
      <c r="P384" s="199"/>
      <c r="Q384" s="199"/>
      <c r="R384" s="199"/>
      <c r="S384" s="199"/>
      <c r="T384" s="199"/>
      <c r="U384" s="199"/>
      <c r="V384" s="194" t="str">
        <f t="shared" si="10"/>
        <v/>
      </c>
      <c r="W384" s="195" t="str">
        <f t="shared" si="11"/>
        <v/>
      </c>
      <c r="X384" s="196" t="str">
        <f>IF(OR(C384="",E384=""),"",RANK(V384,$V$9:$V$408)+COUNTIF(V$9:V384,V384)-1)</f>
        <v/>
      </c>
      <c r="Y384" s="173"/>
    </row>
    <row r="385" spans="1:25" ht="20.100000000000001" customHeight="1">
      <c r="A385" s="173"/>
      <c r="B385" s="190" t="str">
        <f>BIODATA_SISWA!B386</f>
        <v/>
      </c>
      <c r="C385" s="191" t="str">
        <f>IF(BIODATA_SISWA!C386="","",BIODATA_SISWA!C386)</f>
        <v/>
      </c>
      <c r="D385" s="191" t="str">
        <f>IF(BIODATA_SISWA!L386="","",BIODATA_SISWA!L386)</f>
        <v/>
      </c>
      <c r="E385" s="199"/>
      <c r="F385" s="199"/>
      <c r="G385" s="199"/>
      <c r="H385" s="199"/>
      <c r="I385" s="199"/>
      <c r="J385" s="199"/>
      <c r="K385" s="199"/>
      <c r="L385" s="199"/>
      <c r="M385" s="199"/>
      <c r="N385" s="199"/>
      <c r="O385" s="199"/>
      <c r="P385" s="199"/>
      <c r="Q385" s="199"/>
      <c r="R385" s="199"/>
      <c r="S385" s="199"/>
      <c r="T385" s="199"/>
      <c r="U385" s="199"/>
      <c r="V385" s="194" t="str">
        <f t="shared" si="10"/>
        <v/>
      </c>
      <c r="W385" s="195" t="str">
        <f t="shared" si="11"/>
        <v/>
      </c>
      <c r="X385" s="196" t="str">
        <f>IF(OR(C385="",E385=""),"",RANK(V385,$V$9:$V$408)+COUNTIF(V$9:V385,V385)-1)</f>
        <v/>
      </c>
      <c r="Y385" s="173"/>
    </row>
    <row r="386" spans="1:25" ht="20.100000000000001" customHeight="1">
      <c r="A386" s="173"/>
      <c r="B386" s="190" t="str">
        <f>BIODATA_SISWA!B387</f>
        <v/>
      </c>
      <c r="C386" s="191" t="str">
        <f>IF(BIODATA_SISWA!C387="","",BIODATA_SISWA!C387)</f>
        <v/>
      </c>
      <c r="D386" s="191" t="str">
        <f>IF(BIODATA_SISWA!L387="","",BIODATA_SISWA!L387)</f>
        <v/>
      </c>
      <c r="E386" s="199"/>
      <c r="F386" s="199"/>
      <c r="G386" s="199"/>
      <c r="H386" s="199"/>
      <c r="I386" s="199"/>
      <c r="J386" s="199"/>
      <c r="K386" s="199"/>
      <c r="L386" s="199"/>
      <c r="M386" s="199"/>
      <c r="N386" s="199"/>
      <c r="O386" s="199"/>
      <c r="P386" s="199"/>
      <c r="Q386" s="199"/>
      <c r="R386" s="199"/>
      <c r="S386" s="199"/>
      <c r="T386" s="199"/>
      <c r="U386" s="199"/>
      <c r="V386" s="194" t="str">
        <f t="shared" si="10"/>
        <v/>
      </c>
      <c r="W386" s="195" t="str">
        <f t="shared" si="11"/>
        <v/>
      </c>
      <c r="X386" s="196" t="str">
        <f>IF(OR(C386="",E386=""),"",RANK(V386,$V$9:$V$408)+COUNTIF(V$9:V386,V386)-1)</f>
        <v/>
      </c>
      <c r="Y386" s="173"/>
    </row>
    <row r="387" spans="1:25" ht="20.100000000000001" customHeight="1">
      <c r="A387" s="173"/>
      <c r="B387" s="190" t="str">
        <f>BIODATA_SISWA!B388</f>
        <v/>
      </c>
      <c r="C387" s="191" t="str">
        <f>IF(BIODATA_SISWA!C388="","",BIODATA_SISWA!C388)</f>
        <v/>
      </c>
      <c r="D387" s="191" t="str">
        <f>IF(BIODATA_SISWA!L388="","",BIODATA_SISWA!L388)</f>
        <v/>
      </c>
      <c r="E387" s="199"/>
      <c r="F387" s="199"/>
      <c r="G387" s="199"/>
      <c r="H387" s="199"/>
      <c r="I387" s="199"/>
      <c r="J387" s="199"/>
      <c r="K387" s="199"/>
      <c r="L387" s="199"/>
      <c r="M387" s="199"/>
      <c r="N387" s="199"/>
      <c r="O387" s="199"/>
      <c r="P387" s="199"/>
      <c r="Q387" s="199"/>
      <c r="R387" s="199"/>
      <c r="S387" s="199"/>
      <c r="T387" s="199"/>
      <c r="U387" s="199"/>
      <c r="V387" s="194" t="str">
        <f t="shared" si="10"/>
        <v/>
      </c>
      <c r="W387" s="195" t="str">
        <f t="shared" si="11"/>
        <v/>
      </c>
      <c r="X387" s="196" t="str">
        <f>IF(OR(C387="",E387=""),"",RANK(V387,$V$9:$V$408)+COUNTIF(V$9:V387,V387)-1)</f>
        <v/>
      </c>
      <c r="Y387" s="173"/>
    </row>
    <row r="388" spans="1:25" ht="20.100000000000001" customHeight="1">
      <c r="A388" s="173"/>
      <c r="B388" s="190" t="str">
        <f>BIODATA_SISWA!B389</f>
        <v/>
      </c>
      <c r="C388" s="191" t="str">
        <f>IF(BIODATA_SISWA!C389="","",BIODATA_SISWA!C389)</f>
        <v/>
      </c>
      <c r="D388" s="191" t="str">
        <f>IF(BIODATA_SISWA!L389="","",BIODATA_SISWA!L389)</f>
        <v/>
      </c>
      <c r="E388" s="199"/>
      <c r="F388" s="199"/>
      <c r="G388" s="199"/>
      <c r="H388" s="199"/>
      <c r="I388" s="199"/>
      <c r="J388" s="199"/>
      <c r="K388" s="199"/>
      <c r="L388" s="199"/>
      <c r="M388" s="199"/>
      <c r="N388" s="199"/>
      <c r="O388" s="199"/>
      <c r="P388" s="199"/>
      <c r="Q388" s="199"/>
      <c r="R388" s="199"/>
      <c r="S388" s="199"/>
      <c r="T388" s="199"/>
      <c r="U388" s="199"/>
      <c r="V388" s="194" t="str">
        <f t="shared" si="10"/>
        <v/>
      </c>
      <c r="W388" s="195" t="str">
        <f t="shared" si="11"/>
        <v/>
      </c>
      <c r="X388" s="196" t="str">
        <f>IF(OR(C388="",E388=""),"",RANK(V388,$V$9:$V$408)+COUNTIF(V$9:V388,V388)-1)</f>
        <v/>
      </c>
      <c r="Y388" s="173"/>
    </row>
    <row r="389" spans="1:25" ht="20.100000000000001" customHeight="1">
      <c r="A389" s="173"/>
      <c r="B389" s="190" t="str">
        <f>BIODATA_SISWA!B390</f>
        <v/>
      </c>
      <c r="C389" s="191" t="str">
        <f>IF(BIODATA_SISWA!C390="","",BIODATA_SISWA!C390)</f>
        <v/>
      </c>
      <c r="D389" s="191" t="str">
        <f>IF(BIODATA_SISWA!L390="","",BIODATA_SISWA!L390)</f>
        <v/>
      </c>
      <c r="E389" s="199"/>
      <c r="F389" s="199"/>
      <c r="G389" s="199"/>
      <c r="H389" s="199"/>
      <c r="I389" s="199"/>
      <c r="J389" s="199"/>
      <c r="K389" s="199"/>
      <c r="L389" s="199"/>
      <c r="M389" s="199"/>
      <c r="N389" s="199"/>
      <c r="O389" s="199"/>
      <c r="P389" s="199"/>
      <c r="Q389" s="199"/>
      <c r="R389" s="199"/>
      <c r="S389" s="199"/>
      <c r="T389" s="199"/>
      <c r="U389" s="199"/>
      <c r="V389" s="194" t="str">
        <f t="shared" si="10"/>
        <v/>
      </c>
      <c r="W389" s="195" t="str">
        <f t="shared" si="11"/>
        <v/>
      </c>
      <c r="X389" s="196" t="str">
        <f>IF(OR(C389="",E389=""),"",RANK(V389,$V$9:$V$408)+COUNTIF(V$9:V389,V389)-1)</f>
        <v/>
      </c>
      <c r="Y389" s="173"/>
    </row>
    <row r="390" spans="1:25" ht="20.100000000000001" customHeight="1">
      <c r="A390" s="173"/>
      <c r="B390" s="190" t="str">
        <f>BIODATA_SISWA!B391</f>
        <v/>
      </c>
      <c r="C390" s="191" t="str">
        <f>IF(BIODATA_SISWA!C391="","",BIODATA_SISWA!C391)</f>
        <v/>
      </c>
      <c r="D390" s="191" t="str">
        <f>IF(BIODATA_SISWA!L391="","",BIODATA_SISWA!L391)</f>
        <v/>
      </c>
      <c r="E390" s="199"/>
      <c r="F390" s="199"/>
      <c r="G390" s="199"/>
      <c r="H390" s="199"/>
      <c r="I390" s="199"/>
      <c r="J390" s="199"/>
      <c r="K390" s="199"/>
      <c r="L390" s="199"/>
      <c r="M390" s="199"/>
      <c r="N390" s="199"/>
      <c r="O390" s="199"/>
      <c r="P390" s="199"/>
      <c r="Q390" s="199"/>
      <c r="R390" s="199"/>
      <c r="S390" s="199"/>
      <c r="T390" s="199"/>
      <c r="U390" s="199"/>
      <c r="V390" s="194" t="str">
        <f t="shared" si="10"/>
        <v/>
      </c>
      <c r="W390" s="195" t="str">
        <f t="shared" si="11"/>
        <v/>
      </c>
      <c r="X390" s="196" t="str">
        <f>IF(OR(C390="",E390=""),"",RANK(V390,$V$9:$V$408)+COUNTIF(V$9:V390,V390)-1)</f>
        <v/>
      </c>
      <c r="Y390" s="173"/>
    </row>
    <row r="391" spans="1:25" ht="20.100000000000001" customHeight="1">
      <c r="A391" s="173"/>
      <c r="B391" s="190" t="str">
        <f>BIODATA_SISWA!B392</f>
        <v/>
      </c>
      <c r="C391" s="191" t="str">
        <f>IF(BIODATA_SISWA!C392="","",BIODATA_SISWA!C392)</f>
        <v/>
      </c>
      <c r="D391" s="191" t="str">
        <f>IF(BIODATA_SISWA!L392="","",BIODATA_SISWA!L392)</f>
        <v/>
      </c>
      <c r="E391" s="199"/>
      <c r="F391" s="199"/>
      <c r="G391" s="199"/>
      <c r="H391" s="199"/>
      <c r="I391" s="199"/>
      <c r="J391" s="199"/>
      <c r="K391" s="199"/>
      <c r="L391" s="199"/>
      <c r="M391" s="199"/>
      <c r="N391" s="199"/>
      <c r="O391" s="199"/>
      <c r="P391" s="199"/>
      <c r="Q391" s="199"/>
      <c r="R391" s="199"/>
      <c r="S391" s="199"/>
      <c r="T391" s="199"/>
      <c r="U391" s="199"/>
      <c r="V391" s="194" t="str">
        <f t="shared" si="10"/>
        <v/>
      </c>
      <c r="W391" s="195" t="str">
        <f t="shared" si="11"/>
        <v/>
      </c>
      <c r="X391" s="196" t="str">
        <f>IF(OR(C391="",E391=""),"",RANK(V391,$V$9:$V$408)+COUNTIF(V$9:V391,V391)-1)</f>
        <v/>
      </c>
      <c r="Y391" s="173"/>
    </row>
    <row r="392" spans="1:25" ht="20.100000000000001" customHeight="1">
      <c r="A392" s="173"/>
      <c r="B392" s="190" t="str">
        <f>BIODATA_SISWA!B393</f>
        <v/>
      </c>
      <c r="C392" s="191" t="str">
        <f>IF(BIODATA_SISWA!C393="","",BIODATA_SISWA!C393)</f>
        <v/>
      </c>
      <c r="D392" s="191" t="str">
        <f>IF(BIODATA_SISWA!L393="","",BIODATA_SISWA!L393)</f>
        <v/>
      </c>
      <c r="E392" s="199"/>
      <c r="F392" s="199"/>
      <c r="G392" s="199"/>
      <c r="H392" s="199"/>
      <c r="I392" s="199"/>
      <c r="J392" s="199"/>
      <c r="K392" s="199"/>
      <c r="L392" s="199"/>
      <c r="M392" s="199"/>
      <c r="N392" s="199"/>
      <c r="O392" s="199"/>
      <c r="P392" s="199"/>
      <c r="Q392" s="199"/>
      <c r="R392" s="199"/>
      <c r="S392" s="199"/>
      <c r="T392" s="199"/>
      <c r="U392" s="199"/>
      <c r="V392" s="194" t="str">
        <f t="shared" si="10"/>
        <v/>
      </c>
      <c r="W392" s="195" t="str">
        <f t="shared" si="11"/>
        <v/>
      </c>
      <c r="X392" s="196" t="str">
        <f>IF(OR(C392="",E392=""),"",RANK(V392,$V$9:$V$408)+COUNTIF(V$9:V392,V392)-1)</f>
        <v/>
      </c>
      <c r="Y392" s="173"/>
    </row>
    <row r="393" spans="1:25" ht="20.100000000000001" customHeight="1">
      <c r="A393" s="173"/>
      <c r="B393" s="190" t="str">
        <f>BIODATA_SISWA!B394</f>
        <v/>
      </c>
      <c r="C393" s="191" t="str">
        <f>IF(BIODATA_SISWA!C394="","",BIODATA_SISWA!C394)</f>
        <v/>
      </c>
      <c r="D393" s="191" t="str">
        <f>IF(BIODATA_SISWA!L394="","",BIODATA_SISWA!L394)</f>
        <v/>
      </c>
      <c r="E393" s="199"/>
      <c r="F393" s="199"/>
      <c r="G393" s="199"/>
      <c r="H393" s="199"/>
      <c r="I393" s="199"/>
      <c r="J393" s="199"/>
      <c r="K393" s="199"/>
      <c r="L393" s="199"/>
      <c r="M393" s="199"/>
      <c r="N393" s="199"/>
      <c r="O393" s="199"/>
      <c r="P393" s="199"/>
      <c r="Q393" s="199"/>
      <c r="R393" s="199"/>
      <c r="S393" s="199"/>
      <c r="T393" s="199"/>
      <c r="U393" s="199"/>
      <c r="V393" s="194" t="str">
        <f t="shared" ref="V393:V408" si="12">IF(OR(C393="",E393=""),"",SUM(E393:U393))</f>
        <v/>
      </c>
      <c r="W393" s="195" t="str">
        <f t="shared" ref="W393:W408" si="13">IF(OR(C393="",E393=""),"",AVERAGE(E393:U393))</f>
        <v/>
      </c>
      <c r="X393" s="196" t="str">
        <f>IF(OR(C393="",E393=""),"",RANK(V393,$V$9:$V$408)+COUNTIF(V$9:V393,V393)-1)</f>
        <v/>
      </c>
      <c r="Y393" s="173"/>
    </row>
    <row r="394" spans="1:25" ht="20.100000000000001" customHeight="1">
      <c r="A394" s="173"/>
      <c r="B394" s="190" t="str">
        <f>BIODATA_SISWA!B395</f>
        <v/>
      </c>
      <c r="C394" s="191" t="str">
        <f>IF(BIODATA_SISWA!C395="","",BIODATA_SISWA!C395)</f>
        <v/>
      </c>
      <c r="D394" s="191" t="str">
        <f>IF(BIODATA_SISWA!L395="","",BIODATA_SISWA!L395)</f>
        <v/>
      </c>
      <c r="E394" s="199"/>
      <c r="F394" s="199"/>
      <c r="G394" s="199"/>
      <c r="H394" s="199"/>
      <c r="I394" s="199"/>
      <c r="J394" s="199"/>
      <c r="K394" s="199"/>
      <c r="L394" s="199"/>
      <c r="M394" s="199"/>
      <c r="N394" s="199"/>
      <c r="O394" s="199"/>
      <c r="P394" s="199"/>
      <c r="Q394" s="199"/>
      <c r="R394" s="199"/>
      <c r="S394" s="199"/>
      <c r="T394" s="199"/>
      <c r="U394" s="199"/>
      <c r="V394" s="194" t="str">
        <f t="shared" si="12"/>
        <v/>
      </c>
      <c r="W394" s="195" t="str">
        <f t="shared" si="13"/>
        <v/>
      </c>
      <c r="X394" s="196" t="str">
        <f>IF(OR(C394="",E394=""),"",RANK(V394,$V$9:$V$408)+COUNTIF(V$9:V394,V394)-1)</f>
        <v/>
      </c>
      <c r="Y394" s="173"/>
    </row>
    <row r="395" spans="1:25" ht="20.100000000000001" customHeight="1">
      <c r="A395" s="173"/>
      <c r="B395" s="190" t="str">
        <f>BIODATA_SISWA!B396</f>
        <v/>
      </c>
      <c r="C395" s="191" t="str">
        <f>IF(BIODATA_SISWA!C396="","",BIODATA_SISWA!C396)</f>
        <v/>
      </c>
      <c r="D395" s="191" t="str">
        <f>IF(BIODATA_SISWA!L396="","",BIODATA_SISWA!L396)</f>
        <v/>
      </c>
      <c r="E395" s="199"/>
      <c r="F395" s="199"/>
      <c r="G395" s="199"/>
      <c r="H395" s="199"/>
      <c r="I395" s="199"/>
      <c r="J395" s="199"/>
      <c r="K395" s="199"/>
      <c r="L395" s="199"/>
      <c r="M395" s="199"/>
      <c r="N395" s="199"/>
      <c r="O395" s="199"/>
      <c r="P395" s="199"/>
      <c r="Q395" s="199"/>
      <c r="R395" s="199"/>
      <c r="S395" s="199"/>
      <c r="T395" s="199"/>
      <c r="U395" s="199"/>
      <c r="V395" s="194" t="str">
        <f t="shared" si="12"/>
        <v/>
      </c>
      <c r="W395" s="195" t="str">
        <f t="shared" si="13"/>
        <v/>
      </c>
      <c r="X395" s="196" t="str">
        <f>IF(OR(C395="",E395=""),"",RANK(V395,$V$9:$V$408)+COUNTIF(V$9:V395,V395)-1)</f>
        <v/>
      </c>
      <c r="Y395" s="173"/>
    </row>
    <row r="396" spans="1:25" ht="20.100000000000001" customHeight="1">
      <c r="A396" s="173"/>
      <c r="B396" s="190" t="str">
        <f>BIODATA_SISWA!B397</f>
        <v/>
      </c>
      <c r="C396" s="191" t="str">
        <f>IF(BIODATA_SISWA!C397="","",BIODATA_SISWA!C397)</f>
        <v/>
      </c>
      <c r="D396" s="191" t="str">
        <f>IF(BIODATA_SISWA!L397="","",BIODATA_SISWA!L397)</f>
        <v/>
      </c>
      <c r="E396" s="199"/>
      <c r="F396" s="199"/>
      <c r="G396" s="199"/>
      <c r="H396" s="199"/>
      <c r="I396" s="199"/>
      <c r="J396" s="199"/>
      <c r="K396" s="199"/>
      <c r="L396" s="199"/>
      <c r="M396" s="199"/>
      <c r="N396" s="199"/>
      <c r="O396" s="199"/>
      <c r="P396" s="199"/>
      <c r="Q396" s="199"/>
      <c r="R396" s="199"/>
      <c r="S396" s="199"/>
      <c r="T396" s="199"/>
      <c r="U396" s="199"/>
      <c r="V396" s="194" t="str">
        <f t="shared" si="12"/>
        <v/>
      </c>
      <c r="W396" s="195" t="str">
        <f t="shared" si="13"/>
        <v/>
      </c>
      <c r="X396" s="196" t="str">
        <f>IF(OR(C396="",E396=""),"",RANK(V396,$V$9:$V$408)+COUNTIF(V$9:V396,V396)-1)</f>
        <v/>
      </c>
      <c r="Y396" s="173"/>
    </row>
    <row r="397" spans="1:25" ht="20.100000000000001" customHeight="1">
      <c r="A397" s="173"/>
      <c r="B397" s="190" t="str">
        <f>BIODATA_SISWA!B398</f>
        <v/>
      </c>
      <c r="C397" s="191" t="str">
        <f>IF(BIODATA_SISWA!C398="","",BIODATA_SISWA!C398)</f>
        <v/>
      </c>
      <c r="D397" s="191" t="str">
        <f>IF(BIODATA_SISWA!L398="","",BIODATA_SISWA!L398)</f>
        <v/>
      </c>
      <c r="E397" s="199"/>
      <c r="F397" s="199"/>
      <c r="G397" s="199"/>
      <c r="H397" s="199"/>
      <c r="I397" s="199"/>
      <c r="J397" s="199"/>
      <c r="K397" s="199"/>
      <c r="L397" s="199"/>
      <c r="M397" s="199"/>
      <c r="N397" s="199"/>
      <c r="O397" s="199"/>
      <c r="P397" s="199"/>
      <c r="Q397" s="199"/>
      <c r="R397" s="199"/>
      <c r="S397" s="199"/>
      <c r="T397" s="199"/>
      <c r="U397" s="199"/>
      <c r="V397" s="194" t="str">
        <f t="shared" si="12"/>
        <v/>
      </c>
      <c r="W397" s="195" t="str">
        <f t="shared" si="13"/>
        <v/>
      </c>
      <c r="X397" s="196" t="str">
        <f>IF(OR(C397="",E397=""),"",RANK(V397,$V$9:$V$408)+COUNTIF(V$9:V397,V397)-1)</f>
        <v/>
      </c>
      <c r="Y397" s="173"/>
    </row>
    <row r="398" spans="1:25" ht="20.100000000000001" customHeight="1">
      <c r="A398" s="173"/>
      <c r="B398" s="190" t="str">
        <f>BIODATA_SISWA!B399</f>
        <v/>
      </c>
      <c r="C398" s="191" t="str">
        <f>IF(BIODATA_SISWA!C399="","",BIODATA_SISWA!C399)</f>
        <v/>
      </c>
      <c r="D398" s="191" t="str">
        <f>IF(BIODATA_SISWA!L399="","",BIODATA_SISWA!L399)</f>
        <v/>
      </c>
      <c r="E398" s="199"/>
      <c r="F398" s="199"/>
      <c r="G398" s="199"/>
      <c r="H398" s="199"/>
      <c r="I398" s="199"/>
      <c r="J398" s="199"/>
      <c r="K398" s="199"/>
      <c r="L398" s="199"/>
      <c r="M398" s="199"/>
      <c r="N398" s="199"/>
      <c r="O398" s="199"/>
      <c r="P398" s="199"/>
      <c r="Q398" s="199"/>
      <c r="R398" s="199"/>
      <c r="S398" s="199"/>
      <c r="T398" s="199"/>
      <c r="U398" s="199"/>
      <c r="V398" s="194" t="str">
        <f t="shared" si="12"/>
        <v/>
      </c>
      <c r="W398" s="195" t="str">
        <f t="shared" si="13"/>
        <v/>
      </c>
      <c r="X398" s="196" t="str">
        <f>IF(OR(C398="",E398=""),"",RANK(V398,$V$9:$V$408)+COUNTIF(V$9:V398,V398)-1)</f>
        <v/>
      </c>
      <c r="Y398" s="173"/>
    </row>
    <row r="399" spans="1:25" ht="20.100000000000001" customHeight="1">
      <c r="A399" s="173"/>
      <c r="B399" s="190" t="str">
        <f>BIODATA_SISWA!B400</f>
        <v/>
      </c>
      <c r="C399" s="191" t="str">
        <f>IF(BIODATA_SISWA!C400="","",BIODATA_SISWA!C400)</f>
        <v/>
      </c>
      <c r="D399" s="191" t="str">
        <f>IF(BIODATA_SISWA!L400="","",BIODATA_SISWA!L400)</f>
        <v/>
      </c>
      <c r="E399" s="199"/>
      <c r="F399" s="199"/>
      <c r="G399" s="199"/>
      <c r="H399" s="199"/>
      <c r="I399" s="199"/>
      <c r="J399" s="199"/>
      <c r="K399" s="199"/>
      <c r="L399" s="199"/>
      <c r="M399" s="199"/>
      <c r="N399" s="199"/>
      <c r="O399" s="199"/>
      <c r="P399" s="199"/>
      <c r="Q399" s="199"/>
      <c r="R399" s="199"/>
      <c r="S399" s="199"/>
      <c r="T399" s="199"/>
      <c r="U399" s="199"/>
      <c r="V399" s="194" t="str">
        <f t="shared" si="12"/>
        <v/>
      </c>
      <c r="W399" s="195" t="str">
        <f t="shared" si="13"/>
        <v/>
      </c>
      <c r="X399" s="196" t="str">
        <f>IF(OR(C399="",E399=""),"",RANK(V399,$V$9:$V$408)+COUNTIF(V$9:V399,V399)-1)</f>
        <v/>
      </c>
      <c r="Y399" s="173"/>
    </row>
    <row r="400" spans="1:25" ht="20.100000000000001" customHeight="1">
      <c r="A400" s="173"/>
      <c r="B400" s="190" t="str">
        <f>BIODATA_SISWA!B401</f>
        <v/>
      </c>
      <c r="C400" s="191" t="str">
        <f>IF(BIODATA_SISWA!C401="","",BIODATA_SISWA!C401)</f>
        <v/>
      </c>
      <c r="D400" s="191" t="str">
        <f>IF(BIODATA_SISWA!L401="","",BIODATA_SISWA!L401)</f>
        <v/>
      </c>
      <c r="E400" s="199"/>
      <c r="F400" s="199"/>
      <c r="G400" s="199"/>
      <c r="H400" s="199"/>
      <c r="I400" s="199"/>
      <c r="J400" s="199"/>
      <c r="K400" s="199"/>
      <c r="L400" s="199"/>
      <c r="M400" s="199"/>
      <c r="N400" s="199"/>
      <c r="O400" s="199"/>
      <c r="P400" s="199"/>
      <c r="Q400" s="199"/>
      <c r="R400" s="199"/>
      <c r="S400" s="199"/>
      <c r="T400" s="199"/>
      <c r="U400" s="199"/>
      <c r="V400" s="194" t="str">
        <f t="shared" si="12"/>
        <v/>
      </c>
      <c r="W400" s="195" t="str">
        <f t="shared" si="13"/>
        <v/>
      </c>
      <c r="X400" s="196" t="str">
        <f>IF(OR(C400="",E400=""),"",RANK(V400,$V$9:$V$408)+COUNTIF(V$9:V400,V400)-1)</f>
        <v/>
      </c>
      <c r="Y400" s="173"/>
    </row>
    <row r="401" spans="1:25" ht="20.100000000000001" customHeight="1">
      <c r="A401" s="173"/>
      <c r="B401" s="190" t="str">
        <f>BIODATA_SISWA!B402</f>
        <v/>
      </c>
      <c r="C401" s="191" t="str">
        <f>IF(BIODATA_SISWA!C402="","",BIODATA_SISWA!C402)</f>
        <v/>
      </c>
      <c r="D401" s="191" t="str">
        <f>IF(BIODATA_SISWA!L402="","",BIODATA_SISWA!L402)</f>
        <v/>
      </c>
      <c r="E401" s="199"/>
      <c r="F401" s="199"/>
      <c r="G401" s="199"/>
      <c r="H401" s="199"/>
      <c r="I401" s="199"/>
      <c r="J401" s="199"/>
      <c r="K401" s="199"/>
      <c r="L401" s="199"/>
      <c r="M401" s="199"/>
      <c r="N401" s="199"/>
      <c r="O401" s="199"/>
      <c r="P401" s="199"/>
      <c r="Q401" s="199"/>
      <c r="R401" s="199"/>
      <c r="S401" s="199"/>
      <c r="T401" s="199"/>
      <c r="U401" s="199"/>
      <c r="V401" s="194" t="str">
        <f t="shared" si="12"/>
        <v/>
      </c>
      <c r="W401" s="195" t="str">
        <f t="shared" si="13"/>
        <v/>
      </c>
      <c r="X401" s="196" t="str">
        <f>IF(OR(C401="",E401=""),"",RANK(V401,$V$9:$V$408)+COUNTIF(V$9:V401,V401)-1)</f>
        <v/>
      </c>
      <c r="Y401" s="173"/>
    </row>
    <row r="402" spans="1:25" ht="20.100000000000001" customHeight="1">
      <c r="A402" s="173"/>
      <c r="B402" s="190" t="str">
        <f>BIODATA_SISWA!B403</f>
        <v/>
      </c>
      <c r="C402" s="191" t="str">
        <f>IF(BIODATA_SISWA!C403="","",BIODATA_SISWA!C403)</f>
        <v/>
      </c>
      <c r="D402" s="191" t="str">
        <f>IF(BIODATA_SISWA!L403="","",BIODATA_SISWA!L403)</f>
        <v/>
      </c>
      <c r="E402" s="199"/>
      <c r="F402" s="199"/>
      <c r="G402" s="199"/>
      <c r="H402" s="199"/>
      <c r="I402" s="199"/>
      <c r="J402" s="199"/>
      <c r="K402" s="199"/>
      <c r="L402" s="199"/>
      <c r="M402" s="199"/>
      <c r="N402" s="199"/>
      <c r="O402" s="199"/>
      <c r="P402" s="199"/>
      <c r="Q402" s="199"/>
      <c r="R402" s="199"/>
      <c r="S402" s="199"/>
      <c r="T402" s="199"/>
      <c r="U402" s="199"/>
      <c r="V402" s="194" t="str">
        <f t="shared" si="12"/>
        <v/>
      </c>
      <c r="W402" s="195" t="str">
        <f t="shared" si="13"/>
        <v/>
      </c>
      <c r="X402" s="196" t="str">
        <f>IF(OR(C402="",E402=""),"",RANK(V402,$V$9:$V$408)+COUNTIF(V$9:V402,V402)-1)</f>
        <v/>
      </c>
      <c r="Y402" s="173"/>
    </row>
    <row r="403" spans="1:25" ht="20.100000000000001" customHeight="1">
      <c r="A403" s="173"/>
      <c r="B403" s="190" t="str">
        <f>BIODATA_SISWA!B404</f>
        <v/>
      </c>
      <c r="C403" s="191" t="str">
        <f>IF(BIODATA_SISWA!C404="","",BIODATA_SISWA!C404)</f>
        <v/>
      </c>
      <c r="D403" s="191" t="str">
        <f>IF(BIODATA_SISWA!L404="","",BIODATA_SISWA!L404)</f>
        <v/>
      </c>
      <c r="E403" s="199"/>
      <c r="F403" s="199"/>
      <c r="G403" s="199"/>
      <c r="H403" s="199"/>
      <c r="I403" s="199"/>
      <c r="J403" s="199"/>
      <c r="K403" s="199"/>
      <c r="L403" s="199"/>
      <c r="M403" s="199"/>
      <c r="N403" s="199"/>
      <c r="O403" s="199"/>
      <c r="P403" s="199"/>
      <c r="Q403" s="199"/>
      <c r="R403" s="199"/>
      <c r="S403" s="199"/>
      <c r="T403" s="199"/>
      <c r="U403" s="199"/>
      <c r="V403" s="194" t="str">
        <f t="shared" si="12"/>
        <v/>
      </c>
      <c r="W403" s="195" t="str">
        <f t="shared" si="13"/>
        <v/>
      </c>
      <c r="X403" s="196" t="str">
        <f>IF(OR(C403="",E403=""),"",RANK(V403,$V$9:$V$408)+COUNTIF(V$9:V403,V403)-1)</f>
        <v/>
      </c>
      <c r="Y403" s="173"/>
    </row>
    <row r="404" spans="1:25" ht="20.100000000000001" customHeight="1">
      <c r="A404" s="173"/>
      <c r="B404" s="190" t="str">
        <f>BIODATA_SISWA!B405</f>
        <v/>
      </c>
      <c r="C404" s="191" t="str">
        <f>IF(BIODATA_SISWA!C405="","",BIODATA_SISWA!C405)</f>
        <v/>
      </c>
      <c r="D404" s="191" t="str">
        <f>IF(BIODATA_SISWA!L405="","",BIODATA_SISWA!L405)</f>
        <v/>
      </c>
      <c r="E404" s="199"/>
      <c r="F404" s="199"/>
      <c r="G404" s="199"/>
      <c r="H404" s="199"/>
      <c r="I404" s="199"/>
      <c r="J404" s="199"/>
      <c r="K404" s="199"/>
      <c r="L404" s="199"/>
      <c r="M404" s="199"/>
      <c r="N404" s="199"/>
      <c r="O404" s="199"/>
      <c r="P404" s="199"/>
      <c r="Q404" s="199"/>
      <c r="R404" s="199"/>
      <c r="S404" s="199"/>
      <c r="T404" s="199"/>
      <c r="U404" s="199"/>
      <c r="V404" s="194" t="str">
        <f t="shared" si="12"/>
        <v/>
      </c>
      <c r="W404" s="195" t="str">
        <f t="shared" si="13"/>
        <v/>
      </c>
      <c r="X404" s="196" t="str">
        <f>IF(OR(C404="",E404=""),"",RANK(V404,$V$9:$V$408)+COUNTIF(V$9:V404,V404)-1)</f>
        <v/>
      </c>
      <c r="Y404" s="173"/>
    </row>
    <row r="405" spans="1:25" ht="20.100000000000001" customHeight="1">
      <c r="A405" s="173"/>
      <c r="B405" s="190" t="str">
        <f>BIODATA_SISWA!B406</f>
        <v/>
      </c>
      <c r="C405" s="191" t="str">
        <f>IF(BIODATA_SISWA!C406="","",BIODATA_SISWA!C406)</f>
        <v/>
      </c>
      <c r="D405" s="191" t="str">
        <f>IF(BIODATA_SISWA!L406="","",BIODATA_SISWA!L406)</f>
        <v/>
      </c>
      <c r="E405" s="199"/>
      <c r="F405" s="199"/>
      <c r="G405" s="199"/>
      <c r="H405" s="199"/>
      <c r="I405" s="199"/>
      <c r="J405" s="199"/>
      <c r="K405" s="199"/>
      <c r="L405" s="199"/>
      <c r="M405" s="199"/>
      <c r="N405" s="199"/>
      <c r="O405" s="199"/>
      <c r="P405" s="199"/>
      <c r="Q405" s="199"/>
      <c r="R405" s="199"/>
      <c r="S405" s="199"/>
      <c r="T405" s="199"/>
      <c r="U405" s="199"/>
      <c r="V405" s="194" t="str">
        <f t="shared" si="12"/>
        <v/>
      </c>
      <c r="W405" s="195" t="str">
        <f t="shared" si="13"/>
        <v/>
      </c>
      <c r="X405" s="196" t="str">
        <f>IF(OR(C405="",E405=""),"",RANK(V405,$V$9:$V$408)+COUNTIF(V$9:V405,V405)-1)</f>
        <v/>
      </c>
      <c r="Y405" s="173"/>
    </row>
    <row r="406" spans="1:25" ht="20.100000000000001" customHeight="1">
      <c r="A406" s="173"/>
      <c r="B406" s="190" t="str">
        <f>BIODATA_SISWA!B407</f>
        <v/>
      </c>
      <c r="C406" s="191" t="str">
        <f>IF(BIODATA_SISWA!C407="","",BIODATA_SISWA!C407)</f>
        <v/>
      </c>
      <c r="D406" s="191" t="str">
        <f>IF(BIODATA_SISWA!L407="","",BIODATA_SISWA!L407)</f>
        <v/>
      </c>
      <c r="E406" s="199"/>
      <c r="F406" s="199"/>
      <c r="G406" s="199"/>
      <c r="H406" s="199"/>
      <c r="I406" s="199"/>
      <c r="J406" s="199"/>
      <c r="K406" s="199"/>
      <c r="L406" s="199"/>
      <c r="M406" s="199"/>
      <c r="N406" s="199"/>
      <c r="O406" s="199"/>
      <c r="P406" s="199"/>
      <c r="Q406" s="199"/>
      <c r="R406" s="199"/>
      <c r="S406" s="199"/>
      <c r="T406" s="199"/>
      <c r="U406" s="199"/>
      <c r="V406" s="194" t="str">
        <f t="shared" si="12"/>
        <v/>
      </c>
      <c r="W406" s="195" t="str">
        <f t="shared" si="13"/>
        <v/>
      </c>
      <c r="X406" s="196" t="str">
        <f>IF(OR(C406="",E406=""),"",RANK(V406,$V$9:$V$408)+COUNTIF(V$9:V406,V406)-1)</f>
        <v/>
      </c>
      <c r="Y406" s="173"/>
    </row>
    <row r="407" spans="1:25" ht="20.100000000000001" customHeight="1">
      <c r="A407" s="173"/>
      <c r="B407" s="190" t="str">
        <f>BIODATA_SISWA!B408</f>
        <v/>
      </c>
      <c r="C407" s="191" t="str">
        <f>IF(BIODATA_SISWA!C408="","",BIODATA_SISWA!C408)</f>
        <v/>
      </c>
      <c r="D407" s="191" t="str">
        <f>IF(BIODATA_SISWA!L408="","",BIODATA_SISWA!L408)</f>
        <v/>
      </c>
      <c r="E407" s="199"/>
      <c r="F407" s="199"/>
      <c r="G407" s="199"/>
      <c r="H407" s="199"/>
      <c r="I407" s="199"/>
      <c r="J407" s="199"/>
      <c r="K407" s="199"/>
      <c r="L407" s="199"/>
      <c r="M407" s="199"/>
      <c r="N407" s="199"/>
      <c r="O407" s="199"/>
      <c r="P407" s="199"/>
      <c r="Q407" s="199"/>
      <c r="R407" s="199"/>
      <c r="S407" s="199"/>
      <c r="T407" s="199"/>
      <c r="U407" s="199"/>
      <c r="V407" s="194" t="str">
        <f t="shared" si="12"/>
        <v/>
      </c>
      <c r="W407" s="195" t="str">
        <f t="shared" si="13"/>
        <v/>
      </c>
      <c r="X407" s="196" t="str">
        <f>IF(OR(C407="",E407=""),"",RANK(V407,$V$9:$V$408)+COUNTIF(V$9:V407,V407)-1)</f>
        <v/>
      </c>
      <c r="Y407" s="173"/>
    </row>
    <row r="408" spans="1:25" ht="20.100000000000001" customHeight="1">
      <c r="A408" s="173"/>
      <c r="B408" s="190" t="str">
        <f>BIODATA_SISWA!B409</f>
        <v/>
      </c>
      <c r="C408" s="191" t="str">
        <f>IF(BIODATA_SISWA!C409="","",BIODATA_SISWA!C409)</f>
        <v/>
      </c>
      <c r="D408" s="191" t="str">
        <f>IF(BIODATA_SISWA!L409="","",BIODATA_SISWA!L409)</f>
        <v/>
      </c>
      <c r="E408" s="199"/>
      <c r="F408" s="199"/>
      <c r="G408" s="199"/>
      <c r="H408" s="199"/>
      <c r="I408" s="199"/>
      <c r="J408" s="199"/>
      <c r="K408" s="199"/>
      <c r="L408" s="199"/>
      <c r="M408" s="199"/>
      <c r="N408" s="199"/>
      <c r="O408" s="199"/>
      <c r="P408" s="199"/>
      <c r="Q408" s="199"/>
      <c r="R408" s="199"/>
      <c r="S408" s="199"/>
      <c r="T408" s="199"/>
      <c r="U408" s="199"/>
      <c r="V408" s="194" t="str">
        <f t="shared" si="12"/>
        <v/>
      </c>
      <c r="W408" s="195" t="str">
        <f t="shared" si="13"/>
        <v/>
      </c>
      <c r="X408" s="196" t="str">
        <f>IF(OR(C408="",E408=""),"",RANK(V408,$V$9:$V$408)+COUNTIF(V$9:V408,V408)-1)</f>
        <v/>
      </c>
      <c r="Y408" s="173"/>
    </row>
    <row r="409" spans="1:25" ht="20.100000000000001" customHeight="1">
      <c r="A409" s="173"/>
      <c r="B409" s="178"/>
      <c r="C409" s="179"/>
      <c r="D409" s="179"/>
      <c r="E409" s="198"/>
      <c r="F409" s="198"/>
      <c r="G409" s="198"/>
      <c r="H409" s="198"/>
      <c r="I409" s="198"/>
      <c r="J409" s="198"/>
      <c r="K409" s="198"/>
      <c r="L409" s="198"/>
      <c r="M409" s="198"/>
      <c r="N409" s="198"/>
      <c r="O409" s="198"/>
      <c r="P409" s="198"/>
      <c r="Q409" s="198"/>
      <c r="R409" s="198"/>
      <c r="S409" s="198"/>
      <c r="T409" s="198"/>
      <c r="U409" s="198"/>
      <c r="V409" s="198"/>
      <c r="W409" s="198"/>
      <c r="X409" s="198"/>
      <c r="Y409" s="173"/>
    </row>
    <row r="410" spans="1:25" ht="20.100000000000001" customHeight="1">
      <c r="A410" s="173"/>
      <c r="B410" s="178"/>
      <c r="C410" s="179"/>
      <c r="D410" s="179"/>
      <c r="E410" s="198"/>
      <c r="F410" s="198"/>
      <c r="G410" s="198"/>
      <c r="H410" s="198"/>
      <c r="I410" s="198"/>
      <c r="J410" s="198"/>
      <c r="K410" s="198"/>
      <c r="L410" s="198"/>
      <c r="M410" s="198"/>
      <c r="N410" s="198"/>
      <c r="O410" s="198"/>
      <c r="P410" s="198"/>
      <c r="Q410" s="198"/>
      <c r="R410" s="198"/>
      <c r="S410" s="198"/>
      <c r="T410" s="198"/>
      <c r="U410" s="198"/>
      <c r="V410" s="198"/>
      <c r="W410" s="198"/>
      <c r="X410" s="198"/>
      <c r="Y410" s="173"/>
    </row>
    <row r="411" spans="1:25" ht="20.100000000000001" customHeight="1">
      <c r="A411" s="173"/>
      <c r="B411" s="178"/>
      <c r="C411" s="179"/>
      <c r="D411" s="179"/>
      <c r="E411" s="198"/>
      <c r="F411" s="198"/>
      <c r="G411" s="198"/>
      <c r="H411" s="198"/>
      <c r="I411" s="198"/>
      <c r="J411" s="198"/>
      <c r="K411" s="198"/>
      <c r="L411" s="198"/>
      <c r="M411" s="198"/>
      <c r="N411" s="198"/>
      <c r="O411" s="198"/>
      <c r="P411" s="198"/>
      <c r="Q411" s="198"/>
      <c r="R411" s="198"/>
      <c r="S411" s="198"/>
      <c r="T411" s="198"/>
      <c r="U411" s="198"/>
      <c r="V411" s="198"/>
      <c r="W411" s="198"/>
      <c r="X411" s="198"/>
      <c r="Y411" s="173"/>
    </row>
  </sheetData>
  <sheetProtection algorithmName="SHA-512" hashValue="thK88ierNJY2K33B50Y/u/oPyYDw2Cin1oTTeMmc1iNhehzztGzM0pbGFh4zyaYd7Rio8uniSHFHNSXOgiL7og==" saltValue="k1uWPV7kIpeRujQ7uafmGA==" spinCount="100000" sheet="1" selectLockedCells="1"/>
  <mergeCells count="9">
    <mergeCell ref="B7:B8"/>
    <mergeCell ref="C7:C8"/>
    <mergeCell ref="E7:I7"/>
    <mergeCell ref="B4:X4"/>
    <mergeCell ref="B5:X5"/>
    <mergeCell ref="J7:S7"/>
    <mergeCell ref="T7:U7"/>
    <mergeCell ref="V7:X7"/>
    <mergeCell ref="D7:D8"/>
  </mergeCells>
  <conditionalFormatting sqref="B9:X9 B10:D10 V10:X10 B11:X408">
    <cfRule type="expression" dxfId="14" priority="53">
      <formula>$B9&lt;&gt;""</formula>
    </cfRule>
  </conditionalFormatting>
  <conditionalFormatting sqref="E10:U10">
    <cfRule type="expression" dxfId="13" priority="1">
      <formula>$B10&lt;&gt;""</formula>
    </cfRule>
  </conditionalFormatting>
  <dataValidations count="2">
    <dataValidation type="decimal" allowBlank="1" showInputMessage="1" showErrorMessage="1" errorTitle="Maaf!" error="Nilai di Input dari Rentang 0-100" promptTitle="Input Nilai:" prompt="0-100" sqref="E9:U9 E11:U408">
      <formula1>0</formula1>
      <formula2>100</formula2>
    </dataValidation>
    <dataValidation type="decimal" allowBlank="1" showInputMessage="1" showErrorMessage="1" errorTitle="Maaf!" error="NIlai di Input dari Rentang 0-100" promptTitle="Input Nilai:" prompt="0-100" sqref="E10:U10">
      <formula1>0</formula1>
      <formula2>100</formula2>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511"/>
  <sheetViews>
    <sheetView showGridLines="0" showRowColHeaders="0" workbookViewId="0">
      <pane xSplit="3" ySplit="8" topLeftCell="D9" activePane="bottomRight" state="frozen"/>
      <selection pane="topRight" activeCell="E1" sqref="E1"/>
      <selection pane="bottomLeft" activeCell="A10" sqref="A10"/>
      <selection pane="bottomRight" activeCell="E9" sqref="E9"/>
    </sheetView>
  </sheetViews>
  <sheetFormatPr defaultColWidth="0" defaultRowHeight="0" customHeight="1" zeroHeight="1"/>
  <cols>
    <col min="1" max="1" width="2.7109375" style="172" customWidth="1"/>
    <col min="2" max="2" width="8" style="174" customWidth="1"/>
    <col min="3" max="3" width="36.85546875" style="176" customWidth="1"/>
    <col min="4" max="4" width="27.5703125" style="176" customWidth="1"/>
    <col min="5" max="15" width="12.140625" style="197" customWidth="1"/>
    <col min="16" max="16" width="9.140625" style="172" customWidth="1"/>
    <col min="17" max="16384" width="9.140625" style="172" hidden="1"/>
  </cols>
  <sheetData>
    <row r="1" spans="1:16" ht="15" hidden="1">
      <c r="B1" s="172"/>
      <c r="C1" s="172"/>
      <c r="D1" s="172"/>
      <c r="E1" s="172"/>
      <c r="F1" s="172"/>
      <c r="G1" s="172"/>
      <c r="H1" s="172"/>
      <c r="I1" s="172"/>
      <c r="J1" s="172"/>
      <c r="K1" s="172"/>
      <c r="L1" s="172"/>
      <c r="M1" s="172"/>
      <c r="N1" s="172"/>
      <c r="O1" s="172"/>
    </row>
    <row r="2" spans="1:16" ht="15" hidden="1">
      <c r="B2" s="172"/>
      <c r="C2" s="172"/>
      <c r="D2" s="172"/>
      <c r="E2" s="172"/>
      <c r="F2" s="172"/>
      <c r="G2" s="172"/>
      <c r="H2" s="172"/>
      <c r="I2" s="172"/>
      <c r="J2" s="172"/>
      <c r="K2" s="172"/>
      <c r="L2" s="172"/>
      <c r="M2" s="172"/>
      <c r="N2" s="172"/>
      <c r="O2" s="172"/>
    </row>
    <row r="3" spans="1:16" ht="15.75" thickBot="1">
      <c r="A3" s="173"/>
      <c r="B3" s="173"/>
      <c r="C3" s="173"/>
      <c r="D3" s="173"/>
      <c r="E3" s="173"/>
      <c r="F3" s="173"/>
      <c r="G3" s="173"/>
      <c r="H3" s="173"/>
      <c r="I3" s="173"/>
      <c r="J3" s="173"/>
      <c r="K3" s="173"/>
      <c r="L3" s="173"/>
      <c r="M3" s="173"/>
      <c r="N3" s="173"/>
      <c r="O3" s="173"/>
      <c r="P3" s="173"/>
    </row>
    <row r="4" spans="1:16" ht="19.5" customHeight="1">
      <c r="A4" s="173"/>
      <c r="B4" s="358" t="s">
        <v>54</v>
      </c>
      <c r="C4" s="359"/>
      <c r="D4" s="359"/>
      <c r="E4" s="359"/>
      <c r="F4" s="359"/>
      <c r="G4" s="359"/>
      <c r="H4" s="359"/>
      <c r="I4" s="359"/>
      <c r="J4" s="359"/>
      <c r="K4" s="359"/>
      <c r="L4" s="359"/>
      <c r="M4" s="359"/>
      <c r="N4" s="359"/>
      <c r="O4" s="360"/>
      <c r="P4" s="173"/>
    </row>
    <row r="5" spans="1:16" ht="20.25" thickBot="1">
      <c r="A5" s="173"/>
      <c r="B5" s="428" t="str">
        <f>BIODATA_SISWA!B5</f>
        <v>SMKN 1 MAJALENGKA - TAHUN AJARAN 2018/2019</v>
      </c>
      <c r="C5" s="429"/>
      <c r="D5" s="429"/>
      <c r="E5" s="429"/>
      <c r="F5" s="429"/>
      <c r="G5" s="429"/>
      <c r="H5" s="429"/>
      <c r="I5" s="429"/>
      <c r="J5" s="429"/>
      <c r="K5" s="429"/>
      <c r="L5" s="429"/>
      <c r="M5" s="429"/>
      <c r="N5" s="429"/>
      <c r="O5" s="430"/>
      <c r="P5" s="173"/>
    </row>
    <row r="6" spans="1:16" ht="15">
      <c r="A6" s="173"/>
      <c r="B6" s="173"/>
      <c r="C6" s="173"/>
      <c r="D6" s="173"/>
      <c r="E6" s="173"/>
      <c r="F6" s="173"/>
      <c r="G6" s="173"/>
      <c r="H6" s="173"/>
      <c r="I6" s="173"/>
      <c r="J6" s="173"/>
      <c r="K6" s="173"/>
      <c r="L6" s="173"/>
      <c r="M6" s="173"/>
      <c r="N6" s="173"/>
      <c r="O6" s="173"/>
      <c r="P6" s="173"/>
    </row>
    <row r="7" spans="1:16" ht="20.100000000000001" customHeight="1">
      <c r="A7" s="173"/>
      <c r="B7" s="366" t="s">
        <v>62</v>
      </c>
      <c r="C7" s="364" t="s">
        <v>63</v>
      </c>
      <c r="D7" s="364" t="str">
        <f>BIODATA_SISWA!L8</f>
        <v>Kompetensi Keahlian</v>
      </c>
      <c r="E7" s="431" t="s">
        <v>70</v>
      </c>
      <c r="F7" s="432"/>
      <c r="G7" s="432"/>
      <c r="H7" s="432"/>
      <c r="I7" s="433" t="s">
        <v>60</v>
      </c>
      <c r="J7" s="434"/>
      <c r="K7" s="434"/>
      <c r="L7" s="434"/>
      <c r="M7" s="435" t="s">
        <v>57</v>
      </c>
      <c r="N7" s="437" t="s">
        <v>61</v>
      </c>
      <c r="O7" s="439" t="s">
        <v>67</v>
      </c>
      <c r="P7" s="173"/>
    </row>
    <row r="8" spans="1:16" ht="39.950000000000003" customHeight="1">
      <c r="A8" s="173"/>
      <c r="B8" s="426"/>
      <c r="C8" s="427"/>
      <c r="D8" s="441"/>
      <c r="E8" s="21" t="s">
        <v>58</v>
      </c>
      <c r="F8" s="21" t="s">
        <v>59</v>
      </c>
      <c r="G8" s="21" t="s">
        <v>55</v>
      </c>
      <c r="H8" s="22" t="s">
        <v>56</v>
      </c>
      <c r="I8" s="23" t="s">
        <v>58</v>
      </c>
      <c r="J8" s="23" t="s">
        <v>59</v>
      </c>
      <c r="K8" s="23" t="s">
        <v>55</v>
      </c>
      <c r="L8" s="24" t="s">
        <v>56</v>
      </c>
      <c r="M8" s="436"/>
      <c r="N8" s="438"/>
      <c r="O8" s="440"/>
      <c r="P8" s="173"/>
    </row>
    <row r="9" spans="1:16" ht="20.100000000000001" customHeight="1">
      <c r="A9" s="173"/>
      <c r="B9" s="190">
        <f>BIODATA_SISWA!B10</f>
        <v>1</v>
      </c>
      <c r="C9" s="191" t="str">
        <f>IF(BIODATA_SISWA!C10="","",BIODATA_SISWA!C10)</f>
        <v>Maulidaini</v>
      </c>
      <c r="D9" s="191" t="str">
        <f>IF(BIODATA_SISWA!L10="","",BIODATA_SISWA!L10)</f>
        <v>Akuntansi</v>
      </c>
      <c r="E9" s="202">
        <v>1</v>
      </c>
      <c r="F9" s="202">
        <v>2</v>
      </c>
      <c r="G9" s="202">
        <v>3</v>
      </c>
      <c r="H9" s="202">
        <v>4</v>
      </c>
      <c r="I9" s="192" t="str">
        <f>IF(OR($C9="",E9=""),"",IF(E9&lt;=55,"Kurang",IF(E9&lt;=70,"Cukup",IF(E9&lt;=85,"Baik","Sangat Baik"))))</f>
        <v>Kurang</v>
      </c>
      <c r="J9" s="192" t="str">
        <f t="shared" ref="J9:L9" si="0">IF(OR($C9="",F9=""),"",IF(F9&lt;=55,"Kurang",IF(F9&lt;=70,"Cukup",IF(F9&lt;=85,"Baik","Sangat Baik"))))</f>
        <v>Kurang</v>
      </c>
      <c r="K9" s="192" t="str">
        <f t="shared" si="0"/>
        <v>Kurang</v>
      </c>
      <c r="L9" s="192" t="str">
        <f t="shared" si="0"/>
        <v>Kurang</v>
      </c>
      <c r="M9" s="200">
        <f>IF(OR(C9="",E9=""),"",SUM(E9:H9))</f>
        <v>10</v>
      </c>
      <c r="N9" s="201">
        <f>IF(OR(C9="",E9=""),"",AVERAGE(E9:H9))</f>
        <v>2.5</v>
      </c>
      <c r="O9" s="196">
        <f>IFERROR(RANK(M9,$M$9:$M$408)+COUNTIF(M$9:M9,M9)-1,"")</f>
        <v>3</v>
      </c>
      <c r="P9" s="173"/>
    </row>
    <row r="10" spans="1:16" ht="20.100000000000001" customHeight="1">
      <c r="A10" s="173"/>
      <c r="B10" s="190">
        <f>BIODATA_SISWA!B11</f>
        <v>2</v>
      </c>
      <c r="C10" s="191" t="str">
        <f>IF(BIODATA_SISWA!C11="","",BIODATA_SISWA!C11)</f>
        <v>Syarlisma</v>
      </c>
      <c r="D10" s="191" t="str">
        <f>IF(BIODATA_SISWA!L11="","",BIODATA_SISWA!L11)</f>
        <v>Teknik Audio Video</v>
      </c>
      <c r="E10" s="202">
        <v>60</v>
      </c>
      <c r="F10" s="202">
        <v>60</v>
      </c>
      <c r="G10" s="202">
        <v>60</v>
      </c>
      <c r="H10" s="202">
        <v>60</v>
      </c>
      <c r="I10" s="192" t="str">
        <f t="shared" ref="I10:I16" si="1">IF(OR($C10="",E10=""),"",IF(E10&lt;=55,"Kurang",IF(E10&lt;=70,"Cukup",IF(E10&lt;=85,"Baik","Sangat Baik"))))</f>
        <v>Cukup</v>
      </c>
      <c r="J10" s="192" t="str">
        <f t="shared" ref="J10:J16" si="2">IF(OR($C10="",F10=""),"",IF(F10&lt;=55,"Kurang",IF(F10&lt;=70,"Cukup",IF(F10&lt;=85,"Baik","Sangat Baik"))))</f>
        <v>Cukup</v>
      </c>
      <c r="K10" s="192" t="str">
        <f t="shared" ref="K10:K16" si="3">IF(OR($C10="",G10=""),"",IF(G10&lt;=55,"Kurang",IF(G10&lt;=70,"Cukup",IF(G10&lt;=85,"Baik","Sangat Baik"))))</f>
        <v>Cukup</v>
      </c>
      <c r="L10" s="192" t="str">
        <f t="shared" ref="L10:L16" si="4">IF(OR($C10="",H10=""),"",IF(H10&lt;=55,"Kurang",IF(H10&lt;=70,"Cukup",IF(H10&lt;=85,"Baik","Sangat Baik"))))</f>
        <v>Cukup</v>
      </c>
      <c r="M10" s="200">
        <f t="shared" ref="M10:M73" si="5">IF(OR(C10="",E10=""),"",SUM(E10:H10))</f>
        <v>240</v>
      </c>
      <c r="N10" s="201">
        <f t="shared" ref="N10:N73" si="6">IF(OR(C10="",E10=""),"",AVERAGE(E10:H10))</f>
        <v>60</v>
      </c>
      <c r="O10" s="196">
        <f>IFERROR(RANK(M10,$M$9:$M$408)+COUNTIF(M$9:M10,M10)-1,"")</f>
        <v>2</v>
      </c>
      <c r="P10" s="173"/>
    </row>
    <row r="11" spans="1:16" ht="20.100000000000001" customHeight="1">
      <c r="A11" s="173"/>
      <c r="B11" s="190">
        <f>BIODATA_SISWA!B12</f>
        <v>3</v>
      </c>
      <c r="C11" s="191" t="str">
        <f>IF(BIODATA_SISWA!C12="","",BIODATA_SISWA!C12)</f>
        <v>Wanita</v>
      </c>
      <c r="D11" s="191" t="str">
        <f>IF(BIODATA_SISWA!L12="","",BIODATA_SISWA!L12)</f>
        <v>Teknik Kendaraan Ringan</v>
      </c>
      <c r="E11" s="202">
        <v>70</v>
      </c>
      <c r="F11" s="202">
        <v>70</v>
      </c>
      <c r="G11" s="202">
        <v>70</v>
      </c>
      <c r="H11" s="202">
        <v>70</v>
      </c>
      <c r="I11" s="192" t="str">
        <f t="shared" si="1"/>
        <v>Cukup</v>
      </c>
      <c r="J11" s="192" t="str">
        <f t="shared" si="2"/>
        <v>Cukup</v>
      </c>
      <c r="K11" s="192" t="str">
        <f t="shared" si="3"/>
        <v>Cukup</v>
      </c>
      <c r="L11" s="192" t="str">
        <f t="shared" si="4"/>
        <v>Cukup</v>
      </c>
      <c r="M11" s="200">
        <f t="shared" si="5"/>
        <v>280</v>
      </c>
      <c r="N11" s="201">
        <f t="shared" si="6"/>
        <v>70</v>
      </c>
      <c r="O11" s="196">
        <f>IFERROR(RANK(M11,$M$9:$M$408)+COUNTIF(M$9:M11,M11)-1,"")</f>
        <v>1</v>
      </c>
      <c r="P11" s="173"/>
    </row>
    <row r="12" spans="1:16" ht="20.100000000000001" customHeight="1">
      <c r="A12" s="173"/>
      <c r="B12" s="190" t="str">
        <f>BIODATA_SISWA!B13</f>
        <v/>
      </c>
      <c r="C12" s="191" t="str">
        <f>IF(BIODATA_SISWA!C13="","",BIODATA_SISWA!C13)</f>
        <v/>
      </c>
      <c r="D12" s="191" t="str">
        <f>IF(BIODATA_SISWA!L13="","",BIODATA_SISWA!L13)</f>
        <v/>
      </c>
      <c r="E12" s="202"/>
      <c r="F12" s="202"/>
      <c r="G12" s="202"/>
      <c r="H12" s="202"/>
      <c r="I12" s="192" t="str">
        <f t="shared" si="1"/>
        <v/>
      </c>
      <c r="J12" s="192" t="str">
        <f t="shared" si="2"/>
        <v/>
      </c>
      <c r="K12" s="192" t="str">
        <f t="shared" si="3"/>
        <v/>
      </c>
      <c r="L12" s="192" t="str">
        <f t="shared" si="4"/>
        <v/>
      </c>
      <c r="M12" s="200" t="str">
        <f t="shared" si="5"/>
        <v/>
      </c>
      <c r="N12" s="201" t="str">
        <f t="shared" si="6"/>
        <v/>
      </c>
      <c r="O12" s="196" t="str">
        <f>IFERROR(RANK(M12,$M$9:$M$408)+COUNTIF(M$9:M12,M12)-1,"")</f>
        <v/>
      </c>
      <c r="P12" s="173"/>
    </row>
    <row r="13" spans="1:16" ht="20.100000000000001" customHeight="1">
      <c r="A13" s="173"/>
      <c r="B13" s="190" t="str">
        <f>BIODATA_SISWA!B14</f>
        <v/>
      </c>
      <c r="C13" s="191" t="str">
        <f>IF(BIODATA_SISWA!C14="","",BIODATA_SISWA!C14)</f>
        <v/>
      </c>
      <c r="D13" s="191" t="str">
        <f>IF(BIODATA_SISWA!L14="","",BIODATA_SISWA!L14)</f>
        <v/>
      </c>
      <c r="E13" s="202"/>
      <c r="F13" s="202"/>
      <c r="G13" s="202"/>
      <c r="H13" s="202"/>
      <c r="I13" s="192" t="str">
        <f t="shared" si="1"/>
        <v/>
      </c>
      <c r="J13" s="192" t="str">
        <f t="shared" si="2"/>
        <v/>
      </c>
      <c r="K13" s="192" t="str">
        <f t="shared" si="3"/>
        <v/>
      </c>
      <c r="L13" s="192" t="str">
        <f t="shared" si="4"/>
        <v/>
      </c>
      <c r="M13" s="200" t="str">
        <f t="shared" si="5"/>
        <v/>
      </c>
      <c r="N13" s="201" t="str">
        <f t="shared" si="6"/>
        <v/>
      </c>
      <c r="O13" s="196" t="str">
        <f>IFERROR(RANK(M13,$M$9:$M$408)+COUNTIF(M$9:M13,M13)-1,"")</f>
        <v/>
      </c>
      <c r="P13" s="173"/>
    </row>
    <row r="14" spans="1:16" ht="20.100000000000001" customHeight="1">
      <c r="A14" s="173"/>
      <c r="B14" s="190" t="str">
        <f>BIODATA_SISWA!B15</f>
        <v/>
      </c>
      <c r="C14" s="191" t="str">
        <f>IF(BIODATA_SISWA!C15="","",BIODATA_SISWA!C15)</f>
        <v/>
      </c>
      <c r="D14" s="191" t="str">
        <f>IF(BIODATA_SISWA!L15="","",BIODATA_SISWA!L15)</f>
        <v/>
      </c>
      <c r="E14" s="202"/>
      <c r="F14" s="202"/>
      <c r="G14" s="202"/>
      <c r="H14" s="202"/>
      <c r="I14" s="192" t="str">
        <f t="shared" si="1"/>
        <v/>
      </c>
      <c r="J14" s="192" t="str">
        <f t="shared" si="2"/>
        <v/>
      </c>
      <c r="K14" s="192" t="str">
        <f t="shared" si="3"/>
        <v/>
      </c>
      <c r="L14" s="192" t="str">
        <f t="shared" si="4"/>
        <v/>
      </c>
      <c r="M14" s="200" t="str">
        <f t="shared" si="5"/>
        <v/>
      </c>
      <c r="N14" s="201" t="str">
        <f t="shared" si="6"/>
        <v/>
      </c>
      <c r="O14" s="196" t="str">
        <f>IFERROR(RANK(M14,$M$9:$M$408)+COUNTIF(M$9:M14,M14)-1,"")</f>
        <v/>
      </c>
      <c r="P14" s="173"/>
    </row>
    <row r="15" spans="1:16" ht="20.100000000000001" customHeight="1">
      <c r="A15" s="173"/>
      <c r="B15" s="190" t="str">
        <f>BIODATA_SISWA!B16</f>
        <v/>
      </c>
      <c r="C15" s="191" t="str">
        <f>IF(BIODATA_SISWA!C16="","",BIODATA_SISWA!C16)</f>
        <v/>
      </c>
      <c r="D15" s="191" t="str">
        <f>IF(BIODATA_SISWA!L16="","",BIODATA_SISWA!L16)</f>
        <v/>
      </c>
      <c r="E15" s="202"/>
      <c r="F15" s="202"/>
      <c r="G15" s="202"/>
      <c r="H15" s="202"/>
      <c r="I15" s="192" t="str">
        <f t="shared" si="1"/>
        <v/>
      </c>
      <c r="J15" s="192" t="str">
        <f t="shared" si="2"/>
        <v/>
      </c>
      <c r="K15" s="192" t="str">
        <f t="shared" si="3"/>
        <v/>
      </c>
      <c r="L15" s="192" t="str">
        <f t="shared" si="4"/>
        <v/>
      </c>
      <c r="M15" s="200" t="str">
        <f t="shared" si="5"/>
        <v/>
      </c>
      <c r="N15" s="201" t="str">
        <f t="shared" si="6"/>
        <v/>
      </c>
      <c r="O15" s="196" t="str">
        <f>IFERROR(RANK(M15,$M$9:$M$408)+COUNTIF(M$9:M15,M15)-1,"")</f>
        <v/>
      </c>
      <c r="P15" s="173"/>
    </row>
    <row r="16" spans="1:16" ht="20.100000000000001" customHeight="1">
      <c r="A16" s="173"/>
      <c r="B16" s="190" t="str">
        <f>BIODATA_SISWA!B17</f>
        <v/>
      </c>
      <c r="C16" s="191" t="str">
        <f>IF(BIODATA_SISWA!C17="","",BIODATA_SISWA!C17)</f>
        <v/>
      </c>
      <c r="D16" s="191" t="str">
        <f>IF(BIODATA_SISWA!L17="","",BIODATA_SISWA!L17)</f>
        <v/>
      </c>
      <c r="E16" s="202"/>
      <c r="F16" s="202"/>
      <c r="G16" s="202"/>
      <c r="H16" s="202"/>
      <c r="I16" s="192" t="str">
        <f t="shared" si="1"/>
        <v/>
      </c>
      <c r="J16" s="192" t="str">
        <f t="shared" si="2"/>
        <v/>
      </c>
      <c r="K16" s="192" t="str">
        <f t="shared" si="3"/>
        <v/>
      </c>
      <c r="L16" s="192" t="str">
        <f t="shared" si="4"/>
        <v/>
      </c>
      <c r="M16" s="200" t="str">
        <f t="shared" si="5"/>
        <v/>
      </c>
      <c r="N16" s="201" t="str">
        <f t="shared" si="6"/>
        <v/>
      </c>
      <c r="O16" s="196" t="str">
        <f>IFERROR(RANK(M16,$M$9:$M$408)+COUNTIF(M$9:M16,M16)-1,"")</f>
        <v/>
      </c>
      <c r="P16" s="173"/>
    </row>
    <row r="17" spans="1:16" ht="20.100000000000001" customHeight="1">
      <c r="A17" s="173"/>
      <c r="B17" s="190" t="str">
        <f>BIODATA_SISWA!B18</f>
        <v/>
      </c>
      <c r="C17" s="191" t="str">
        <f>IF(BIODATA_SISWA!C18="","",BIODATA_SISWA!C18)</f>
        <v/>
      </c>
      <c r="D17" s="191" t="str">
        <f>IF(BIODATA_SISWA!L18="","",BIODATA_SISWA!L18)</f>
        <v/>
      </c>
      <c r="E17" s="202"/>
      <c r="F17" s="202"/>
      <c r="G17" s="202"/>
      <c r="H17" s="202"/>
      <c r="I17" s="192" t="str">
        <f t="shared" ref="I17:I80" si="7">IF(OR($C17="",E17=""),"",IF(E17&lt;=55,"Kurang",IF(E17&lt;=70,"Cukup",IF(E17&lt;=85,"Baik","Sangat Baik"))))</f>
        <v/>
      </c>
      <c r="J17" s="192" t="str">
        <f t="shared" ref="J17:J80" si="8">IF(OR($C17="",F17=""),"",IF(F17&lt;=55,"Kurang",IF(F17&lt;=70,"Cukup",IF(F17&lt;=85,"Baik","Sangat Baik"))))</f>
        <v/>
      </c>
      <c r="K17" s="192" t="str">
        <f t="shared" ref="K17:K80" si="9">IF(OR($C17="",G17=""),"",IF(G17&lt;=55,"Kurang",IF(G17&lt;=70,"Cukup",IF(G17&lt;=85,"Baik","Sangat Baik"))))</f>
        <v/>
      </c>
      <c r="L17" s="192" t="str">
        <f t="shared" ref="L17:L80" si="10">IF(OR($C17="",H17=""),"",IF(H17&lt;=55,"Kurang",IF(H17&lt;=70,"Cukup",IF(H17&lt;=85,"Baik","Sangat Baik"))))</f>
        <v/>
      </c>
      <c r="M17" s="200" t="str">
        <f t="shared" si="5"/>
        <v/>
      </c>
      <c r="N17" s="201" t="str">
        <f t="shared" si="6"/>
        <v/>
      </c>
      <c r="O17" s="196" t="str">
        <f>IFERROR(RANK(M17,$M$9:$M$408)+COUNTIF(M$9:M17,M17)-1,"")</f>
        <v/>
      </c>
      <c r="P17" s="173"/>
    </row>
    <row r="18" spans="1:16" ht="20.100000000000001" customHeight="1">
      <c r="A18" s="173"/>
      <c r="B18" s="190" t="str">
        <f>BIODATA_SISWA!B19</f>
        <v/>
      </c>
      <c r="C18" s="191" t="str">
        <f>IF(BIODATA_SISWA!C19="","",BIODATA_SISWA!C19)</f>
        <v/>
      </c>
      <c r="D18" s="191" t="str">
        <f>IF(BIODATA_SISWA!L19="","",BIODATA_SISWA!L19)</f>
        <v/>
      </c>
      <c r="E18" s="202"/>
      <c r="F18" s="202"/>
      <c r="G18" s="202"/>
      <c r="H18" s="202"/>
      <c r="I18" s="192" t="str">
        <f t="shared" si="7"/>
        <v/>
      </c>
      <c r="J18" s="192" t="str">
        <f t="shared" si="8"/>
        <v/>
      </c>
      <c r="K18" s="192" t="str">
        <f t="shared" si="9"/>
        <v/>
      </c>
      <c r="L18" s="192" t="str">
        <f t="shared" si="10"/>
        <v/>
      </c>
      <c r="M18" s="200" t="str">
        <f t="shared" si="5"/>
        <v/>
      </c>
      <c r="N18" s="201" t="str">
        <f t="shared" si="6"/>
        <v/>
      </c>
      <c r="O18" s="196" t="str">
        <f>IFERROR(RANK(M18,$M$9:$M$408)+COUNTIF(M$9:M18,M18)-1,"")</f>
        <v/>
      </c>
      <c r="P18" s="173"/>
    </row>
    <row r="19" spans="1:16" ht="20.100000000000001" customHeight="1">
      <c r="A19" s="173"/>
      <c r="B19" s="190" t="str">
        <f>BIODATA_SISWA!B20</f>
        <v/>
      </c>
      <c r="C19" s="191" t="str">
        <f>IF(BIODATA_SISWA!C20="","",BIODATA_SISWA!C20)</f>
        <v/>
      </c>
      <c r="D19" s="191" t="str">
        <f>IF(BIODATA_SISWA!L20="","",BIODATA_SISWA!L20)</f>
        <v/>
      </c>
      <c r="E19" s="202"/>
      <c r="F19" s="202"/>
      <c r="G19" s="202"/>
      <c r="H19" s="202"/>
      <c r="I19" s="192" t="str">
        <f t="shared" si="7"/>
        <v/>
      </c>
      <c r="J19" s="192" t="str">
        <f t="shared" si="8"/>
        <v/>
      </c>
      <c r="K19" s="192" t="str">
        <f t="shared" si="9"/>
        <v/>
      </c>
      <c r="L19" s="192" t="str">
        <f t="shared" si="10"/>
        <v/>
      </c>
      <c r="M19" s="200" t="str">
        <f t="shared" si="5"/>
        <v/>
      </c>
      <c r="N19" s="201" t="str">
        <f t="shared" si="6"/>
        <v/>
      </c>
      <c r="O19" s="196" t="str">
        <f>IFERROR(RANK(M19,$M$9:$M$408)+COUNTIF(M$9:M19,M19)-1,"")</f>
        <v/>
      </c>
      <c r="P19" s="173"/>
    </row>
    <row r="20" spans="1:16" ht="20.100000000000001" customHeight="1">
      <c r="A20" s="173"/>
      <c r="B20" s="190" t="str">
        <f>BIODATA_SISWA!B21</f>
        <v/>
      </c>
      <c r="C20" s="191" t="str">
        <f>IF(BIODATA_SISWA!C21="","",BIODATA_SISWA!C21)</f>
        <v/>
      </c>
      <c r="D20" s="191" t="str">
        <f>IF(BIODATA_SISWA!L21="","",BIODATA_SISWA!L21)</f>
        <v/>
      </c>
      <c r="E20" s="202"/>
      <c r="F20" s="202"/>
      <c r="G20" s="202"/>
      <c r="H20" s="202"/>
      <c r="I20" s="192" t="str">
        <f t="shared" si="7"/>
        <v/>
      </c>
      <c r="J20" s="192" t="str">
        <f t="shared" si="8"/>
        <v/>
      </c>
      <c r="K20" s="192" t="str">
        <f t="shared" si="9"/>
        <v/>
      </c>
      <c r="L20" s="192" t="str">
        <f t="shared" si="10"/>
        <v/>
      </c>
      <c r="M20" s="200" t="str">
        <f t="shared" si="5"/>
        <v/>
      </c>
      <c r="N20" s="201" t="str">
        <f t="shared" si="6"/>
        <v/>
      </c>
      <c r="O20" s="196" t="str">
        <f>IFERROR(RANK(M20,$M$9:$M$408)+COUNTIF(M$9:M20,M20)-1,"")</f>
        <v/>
      </c>
      <c r="P20" s="173"/>
    </row>
    <row r="21" spans="1:16" ht="20.100000000000001" customHeight="1">
      <c r="A21" s="173"/>
      <c r="B21" s="190" t="str">
        <f>BIODATA_SISWA!B22</f>
        <v/>
      </c>
      <c r="C21" s="191" t="str">
        <f>IF(BIODATA_SISWA!C22="","",BIODATA_SISWA!C22)</f>
        <v/>
      </c>
      <c r="D21" s="191" t="str">
        <f>IF(BIODATA_SISWA!L22="","",BIODATA_SISWA!L22)</f>
        <v/>
      </c>
      <c r="E21" s="202"/>
      <c r="F21" s="202"/>
      <c r="G21" s="202"/>
      <c r="H21" s="202"/>
      <c r="I21" s="192" t="str">
        <f t="shared" si="7"/>
        <v/>
      </c>
      <c r="J21" s="192" t="str">
        <f t="shared" si="8"/>
        <v/>
      </c>
      <c r="K21" s="192" t="str">
        <f t="shared" si="9"/>
        <v/>
      </c>
      <c r="L21" s="192" t="str">
        <f t="shared" si="10"/>
        <v/>
      </c>
      <c r="M21" s="200" t="str">
        <f t="shared" si="5"/>
        <v/>
      </c>
      <c r="N21" s="201" t="str">
        <f t="shared" si="6"/>
        <v/>
      </c>
      <c r="O21" s="196" t="str">
        <f>IFERROR(RANK(M21,$M$9:$M$408)+COUNTIF(M$9:M21,M21)-1,"")</f>
        <v/>
      </c>
      <c r="P21" s="173"/>
    </row>
    <row r="22" spans="1:16" ht="20.100000000000001" customHeight="1">
      <c r="A22" s="173"/>
      <c r="B22" s="190" t="str">
        <f>BIODATA_SISWA!B23</f>
        <v/>
      </c>
      <c r="C22" s="191" t="str">
        <f>IF(BIODATA_SISWA!C23="","",BIODATA_SISWA!C23)</f>
        <v/>
      </c>
      <c r="D22" s="191" t="str">
        <f>IF(BIODATA_SISWA!L23="","",BIODATA_SISWA!L23)</f>
        <v/>
      </c>
      <c r="E22" s="202"/>
      <c r="F22" s="202"/>
      <c r="G22" s="202"/>
      <c r="H22" s="202"/>
      <c r="I22" s="192" t="str">
        <f t="shared" si="7"/>
        <v/>
      </c>
      <c r="J22" s="192" t="str">
        <f t="shared" si="8"/>
        <v/>
      </c>
      <c r="K22" s="192" t="str">
        <f t="shared" si="9"/>
        <v/>
      </c>
      <c r="L22" s="192" t="str">
        <f t="shared" si="10"/>
        <v/>
      </c>
      <c r="M22" s="200" t="str">
        <f t="shared" si="5"/>
        <v/>
      </c>
      <c r="N22" s="201" t="str">
        <f t="shared" si="6"/>
        <v/>
      </c>
      <c r="O22" s="196" t="str">
        <f>IFERROR(RANK(M22,$M$9:$M$408)+COUNTIF(M$9:M22,M22)-1,"")</f>
        <v/>
      </c>
      <c r="P22" s="173"/>
    </row>
    <row r="23" spans="1:16" ht="20.100000000000001" customHeight="1">
      <c r="A23" s="173"/>
      <c r="B23" s="190" t="str">
        <f>BIODATA_SISWA!B24</f>
        <v/>
      </c>
      <c r="C23" s="191" t="str">
        <f>IF(BIODATA_SISWA!C24="","",BIODATA_SISWA!C24)</f>
        <v/>
      </c>
      <c r="D23" s="191" t="str">
        <f>IF(BIODATA_SISWA!L24="","",BIODATA_SISWA!L24)</f>
        <v/>
      </c>
      <c r="E23" s="202"/>
      <c r="F23" s="202"/>
      <c r="G23" s="202"/>
      <c r="H23" s="202"/>
      <c r="I23" s="192" t="str">
        <f t="shared" si="7"/>
        <v/>
      </c>
      <c r="J23" s="192" t="str">
        <f t="shared" si="8"/>
        <v/>
      </c>
      <c r="K23" s="192" t="str">
        <f t="shared" si="9"/>
        <v/>
      </c>
      <c r="L23" s="192" t="str">
        <f t="shared" si="10"/>
        <v/>
      </c>
      <c r="M23" s="200" t="str">
        <f t="shared" si="5"/>
        <v/>
      </c>
      <c r="N23" s="201" t="str">
        <f t="shared" si="6"/>
        <v/>
      </c>
      <c r="O23" s="196" t="str">
        <f>IFERROR(RANK(M23,$M$9:$M$408)+COUNTIF(M$9:M23,M23)-1,"")</f>
        <v/>
      </c>
      <c r="P23" s="173"/>
    </row>
    <row r="24" spans="1:16" ht="20.100000000000001" customHeight="1">
      <c r="A24" s="173"/>
      <c r="B24" s="190" t="str">
        <f>BIODATA_SISWA!B25</f>
        <v/>
      </c>
      <c r="C24" s="191" t="str">
        <f>IF(BIODATA_SISWA!C25="","",BIODATA_SISWA!C25)</f>
        <v/>
      </c>
      <c r="D24" s="191" t="str">
        <f>IF(BIODATA_SISWA!L25="","",BIODATA_SISWA!L25)</f>
        <v/>
      </c>
      <c r="E24" s="202"/>
      <c r="F24" s="202"/>
      <c r="G24" s="202"/>
      <c r="H24" s="202"/>
      <c r="I24" s="192" t="str">
        <f t="shared" si="7"/>
        <v/>
      </c>
      <c r="J24" s="192" t="str">
        <f t="shared" si="8"/>
        <v/>
      </c>
      <c r="K24" s="192" t="str">
        <f t="shared" si="9"/>
        <v/>
      </c>
      <c r="L24" s="192" t="str">
        <f t="shared" si="10"/>
        <v/>
      </c>
      <c r="M24" s="200" t="str">
        <f t="shared" si="5"/>
        <v/>
      </c>
      <c r="N24" s="201" t="str">
        <f t="shared" si="6"/>
        <v/>
      </c>
      <c r="O24" s="196" t="str">
        <f>IFERROR(RANK(M24,$M$9:$M$408)+COUNTIF(M$9:M24,M24)-1,"")</f>
        <v/>
      </c>
      <c r="P24" s="173"/>
    </row>
    <row r="25" spans="1:16" ht="20.100000000000001" customHeight="1">
      <c r="A25" s="173"/>
      <c r="B25" s="190" t="str">
        <f>BIODATA_SISWA!B26</f>
        <v/>
      </c>
      <c r="C25" s="191" t="str">
        <f>IF(BIODATA_SISWA!C26="","",BIODATA_SISWA!C26)</f>
        <v/>
      </c>
      <c r="D25" s="191" t="str">
        <f>IF(BIODATA_SISWA!L26="","",BIODATA_SISWA!L26)</f>
        <v/>
      </c>
      <c r="E25" s="202"/>
      <c r="F25" s="202"/>
      <c r="G25" s="202"/>
      <c r="H25" s="202"/>
      <c r="I25" s="192" t="str">
        <f t="shared" si="7"/>
        <v/>
      </c>
      <c r="J25" s="192" t="str">
        <f t="shared" si="8"/>
        <v/>
      </c>
      <c r="K25" s="192" t="str">
        <f t="shared" si="9"/>
        <v/>
      </c>
      <c r="L25" s="192" t="str">
        <f t="shared" si="10"/>
        <v/>
      </c>
      <c r="M25" s="200" t="str">
        <f t="shared" si="5"/>
        <v/>
      </c>
      <c r="N25" s="201" t="str">
        <f t="shared" si="6"/>
        <v/>
      </c>
      <c r="O25" s="196" t="str">
        <f>IFERROR(RANK(M25,$M$9:$M$408)+COUNTIF(M$9:M25,M25)-1,"")</f>
        <v/>
      </c>
      <c r="P25" s="173"/>
    </row>
    <row r="26" spans="1:16" ht="20.100000000000001" customHeight="1">
      <c r="A26" s="173"/>
      <c r="B26" s="190" t="str">
        <f>BIODATA_SISWA!B27</f>
        <v/>
      </c>
      <c r="C26" s="191" t="str">
        <f>IF(BIODATA_SISWA!C27="","",BIODATA_SISWA!C27)</f>
        <v/>
      </c>
      <c r="D26" s="191" t="str">
        <f>IF(BIODATA_SISWA!L27="","",BIODATA_SISWA!L27)</f>
        <v/>
      </c>
      <c r="E26" s="202"/>
      <c r="F26" s="202"/>
      <c r="G26" s="202"/>
      <c r="H26" s="202"/>
      <c r="I26" s="192" t="str">
        <f t="shared" si="7"/>
        <v/>
      </c>
      <c r="J26" s="192" t="str">
        <f t="shared" si="8"/>
        <v/>
      </c>
      <c r="K26" s="192" t="str">
        <f t="shared" si="9"/>
        <v/>
      </c>
      <c r="L26" s="192" t="str">
        <f t="shared" si="10"/>
        <v/>
      </c>
      <c r="M26" s="200" t="str">
        <f t="shared" si="5"/>
        <v/>
      </c>
      <c r="N26" s="201" t="str">
        <f t="shared" si="6"/>
        <v/>
      </c>
      <c r="O26" s="196" t="str">
        <f>IFERROR(RANK(M26,$M$9:$M$408)+COUNTIF(M$9:M26,M26)-1,"")</f>
        <v/>
      </c>
      <c r="P26" s="173"/>
    </row>
    <row r="27" spans="1:16" ht="20.100000000000001" customHeight="1">
      <c r="A27" s="173"/>
      <c r="B27" s="190" t="str">
        <f>BIODATA_SISWA!B28</f>
        <v/>
      </c>
      <c r="C27" s="191" t="str">
        <f>IF(BIODATA_SISWA!C28="","",BIODATA_SISWA!C28)</f>
        <v/>
      </c>
      <c r="D27" s="191" t="str">
        <f>IF(BIODATA_SISWA!L28="","",BIODATA_SISWA!L28)</f>
        <v/>
      </c>
      <c r="E27" s="202"/>
      <c r="F27" s="202"/>
      <c r="G27" s="202"/>
      <c r="H27" s="202"/>
      <c r="I27" s="192" t="str">
        <f t="shared" si="7"/>
        <v/>
      </c>
      <c r="J27" s="192" t="str">
        <f t="shared" si="8"/>
        <v/>
      </c>
      <c r="K27" s="192" t="str">
        <f t="shared" si="9"/>
        <v/>
      </c>
      <c r="L27" s="192" t="str">
        <f t="shared" si="10"/>
        <v/>
      </c>
      <c r="M27" s="200" t="str">
        <f t="shared" si="5"/>
        <v/>
      </c>
      <c r="N27" s="201" t="str">
        <f t="shared" si="6"/>
        <v/>
      </c>
      <c r="O27" s="196" t="str">
        <f>IFERROR(RANK(M27,$M$9:$M$408)+COUNTIF(M$9:M27,M27)-1,"")</f>
        <v/>
      </c>
      <c r="P27" s="173"/>
    </row>
    <row r="28" spans="1:16" ht="20.100000000000001" customHeight="1">
      <c r="A28" s="173"/>
      <c r="B28" s="190" t="str">
        <f>BIODATA_SISWA!B29</f>
        <v/>
      </c>
      <c r="C28" s="191" t="str">
        <f>IF(BIODATA_SISWA!C29="","",BIODATA_SISWA!C29)</f>
        <v/>
      </c>
      <c r="D28" s="191" t="str">
        <f>IF(BIODATA_SISWA!L29="","",BIODATA_SISWA!L29)</f>
        <v/>
      </c>
      <c r="E28" s="202"/>
      <c r="F28" s="202"/>
      <c r="G28" s="202"/>
      <c r="H28" s="202"/>
      <c r="I28" s="192" t="str">
        <f t="shared" si="7"/>
        <v/>
      </c>
      <c r="J28" s="192" t="str">
        <f t="shared" si="8"/>
        <v/>
      </c>
      <c r="K28" s="192" t="str">
        <f t="shared" si="9"/>
        <v/>
      </c>
      <c r="L28" s="192" t="str">
        <f t="shared" si="10"/>
        <v/>
      </c>
      <c r="M28" s="200" t="str">
        <f t="shared" si="5"/>
        <v/>
      </c>
      <c r="N28" s="201" t="str">
        <f t="shared" si="6"/>
        <v/>
      </c>
      <c r="O28" s="196" t="str">
        <f>IFERROR(RANK(M28,$M$9:$M$408)+COUNTIF(M$9:M28,M28)-1,"")</f>
        <v/>
      </c>
      <c r="P28" s="173"/>
    </row>
    <row r="29" spans="1:16" ht="20.100000000000001" customHeight="1">
      <c r="A29" s="173"/>
      <c r="B29" s="190" t="str">
        <f>BIODATA_SISWA!B30</f>
        <v/>
      </c>
      <c r="C29" s="191" t="str">
        <f>IF(BIODATA_SISWA!C30="","",BIODATA_SISWA!C30)</f>
        <v/>
      </c>
      <c r="D29" s="191" t="str">
        <f>IF(BIODATA_SISWA!L30="","",BIODATA_SISWA!L30)</f>
        <v/>
      </c>
      <c r="E29" s="202"/>
      <c r="F29" s="202"/>
      <c r="G29" s="202"/>
      <c r="H29" s="202"/>
      <c r="I29" s="192" t="str">
        <f t="shared" si="7"/>
        <v/>
      </c>
      <c r="J29" s="192" t="str">
        <f t="shared" si="8"/>
        <v/>
      </c>
      <c r="K29" s="192" t="str">
        <f t="shared" si="9"/>
        <v/>
      </c>
      <c r="L29" s="192" t="str">
        <f t="shared" si="10"/>
        <v/>
      </c>
      <c r="M29" s="200" t="str">
        <f t="shared" si="5"/>
        <v/>
      </c>
      <c r="N29" s="201" t="str">
        <f t="shared" si="6"/>
        <v/>
      </c>
      <c r="O29" s="196" t="str">
        <f>IFERROR(RANK(M29,$M$9:$M$408)+COUNTIF(M$9:M29,M29)-1,"")</f>
        <v/>
      </c>
      <c r="P29" s="173"/>
    </row>
    <row r="30" spans="1:16" ht="20.100000000000001" customHeight="1">
      <c r="A30" s="173"/>
      <c r="B30" s="190" t="str">
        <f>BIODATA_SISWA!B31</f>
        <v/>
      </c>
      <c r="C30" s="191" t="str">
        <f>IF(BIODATA_SISWA!C31="","",BIODATA_SISWA!C31)</f>
        <v/>
      </c>
      <c r="D30" s="191" t="str">
        <f>IF(BIODATA_SISWA!L31="","",BIODATA_SISWA!L31)</f>
        <v/>
      </c>
      <c r="E30" s="202"/>
      <c r="F30" s="202"/>
      <c r="G30" s="202"/>
      <c r="H30" s="202"/>
      <c r="I30" s="192" t="str">
        <f t="shared" si="7"/>
        <v/>
      </c>
      <c r="J30" s="192" t="str">
        <f t="shared" si="8"/>
        <v/>
      </c>
      <c r="K30" s="192" t="str">
        <f t="shared" si="9"/>
        <v/>
      </c>
      <c r="L30" s="192" t="str">
        <f t="shared" si="10"/>
        <v/>
      </c>
      <c r="M30" s="200" t="str">
        <f t="shared" si="5"/>
        <v/>
      </c>
      <c r="N30" s="201" t="str">
        <f t="shared" si="6"/>
        <v/>
      </c>
      <c r="O30" s="196" t="str">
        <f>IFERROR(RANK(M30,$M$9:$M$408)+COUNTIF(M$9:M30,M30)-1,"")</f>
        <v/>
      </c>
      <c r="P30" s="173"/>
    </row>
    <row r="31" spans="1:16" ht="20.100000000000001" customHeight="1">
      <c r="A31" s="173"/>
      <c r="B31" s="190" t="str">
        <f>BIODATA_SISWA!B32</f>
        <v/>
      </c>
      <c r="C31" s="191" t="str">
        <f>IF(BIODATA_SISWA!C32="","",BIODATA_SISWA!C32)</f>
        <v/>
      </c>
      <c r="D31" s="191" t="str">
        <f>IF(BIODATA_SISWA!L32="","",BIODATA_SISWA!L32)</f>
        <v/>
      </c>
      <c r="E31" s="202"/>
      <c r="F31" s="202"/>
      <c r="G31" s="202"/>
      <c r="H31" s="202"/>
      <c r="I31" s="192" t="str">
        <f t="shared" si="7"/>
        <v/>
      </c>
      <c r="J31" s="192" t="str">
        <f t="shared" si="8"/>
        <v/>
      </c>
      <c r="K31" s="192" t="str">
        <f t="shared" si="9"/>
        <v/>
      </c>
      <c r="L31" s="192" t="str">
        <f t="shared" si="10"/>
        <v/>
      </c>
      <c r="M31" s="200" t="str">
        <f t="shared" si="5"/>
        <v/>
      </c>
      <c r="N31" s="201" t="str">
        <f t="shared" si="6"/>
        <v/>
      </c>
      <c r="O31" s="196" t="str">
        <f>IFERROR(RANK(M31,$M$9:$M$408)+COUNTIF(M$9:M31,M31)-1,"")</f>
        <v/>
      </c>
      <c r="P31" s="173"/>
    </row>
    <row r="32" spans="1:16" ht="20.100000000000001" customHeight="1">
      <c r="A32" s="173"/>
      <c r="B32" s="190" t="str">
        <f>BIODATA_SISWA!B33</f>
        <v/>
      </c>
      <c r="C32" s="191" t="str">
        <f>IF(BIODATA_SISWA!C33="","",BIODATA_SISWA!C33)</f>
        <v/>
      </c>
      <c r="D32" s="191" t="str">
        <f>IF(BIODATA_SISWA!L33="","",BIODATA_SISWA!L33)</f>
        <v/>
      </c>
      <c r="E32" s="202"/>
      <c r="F32" s="202"/>
      <c r="G32" s="202"/>
      <c r="H32" s="202"/>
      <c r="I32" s="192" t="str">
        <f t="shared" si="7"/>
        <v/>
      </c>
      <c r="J32" s="192" t="str">
        <f t="shared" si="8"/>
        <v/>
      </c>
      <c r="K32" s="192" t="str">
        <f t="shared" si="9"/>
        <v/>
      </c>
      <c r="L32" s="192" t="str">
        <f t="shared" si="10"/>
        <v/>
      </c>
      <c r="M32" s="200" t="str">
        <f t="shared" si="5"/>
        <v/>
      </c>
      <c r="N32" s="201" t="str">
        <f t="shared" si="6"/>
        <v/>
      </c>
      <c r="O32" s="196" t="str">
        <f>IFERROR(RANK(M32,$M$9:$M$408)+COUNTIF(M$9:M32,M32)-1,"")</f>
        <v/>
      </c>
      <c r="P32" s="173"/>
    </row>
    <row r="33" spans="1:16" ht="20.100000000000001" customHeight="1">
      <c r="A33" s="173"/>
      <c r="B33" s="190" t="str">
        <f>BIODATA_SISWA!B34</f>
        <v/>
      </c>
      <c r="C33" s="191" t="str">
        <f>IF(BIODATA_SISWA!C34="","",BIODATA_SISWA!C34)</f>
        <v/>
      </c>
      <c r="D33" s="191" t="str">
        <f>IF(BIODATA_SISWA!L34="","",BIODATA_SISWA!L34)</f>
        <v/>
      </c>
      <c r="E33" s="202"/>
      <c r="F33" s="202"/>
      <c r="G33" s="202"/>
      <c r="H33" s="202"/>
      <c r="I33" s="192" t="str">
        <f t="shared" si="7"/>
        <v/>
      </c>
      <c r="J33" s="192" t="str">
        <f t="shared" si="8"/>
        <v/>
      </c>
      <c r="K33" s="192" t="str">
        <f t="shared" si="9"/>
        <v/>
      </c>
      <c r="L33" s="192" t="str">
        <f t="shared" si="10"/>
        <v/>
      </c>
      <c r="M33" s="200" t="str">
        <f t="shared" si="5"/>
        <v/>
      </c>
      <c r="N33" s="201" t="str">
        <f t="shared" si="6"/>
        <v/>
      </c>
      <c r="O33" s="196" t="str">
        <f>IFERROR(RANK(M33,$M$9:$M$408)+COUNTIF(M$9:M33,M33)-1,"")</f>
        <v/>
      </c>
      <c r="P33" s="173"/>
    </row>
    <row r="34" spans="1:16" ht="20.100000000000001" customHeight="1">
      <c r="A34" s="173"/>
      <c r="B34" s="190" t="str">
        <f>BIODATA_SISWA!B35</f>
        <v/>
      </c>
      <c r="C34" s="191" t="str">
        <f>IF(BIODATA_SISWA!C35="","",BIODATA_SISWA!C35)</f>
        <v/>
      </c>
      <c r="D34" s="191" t="str">
        <f>IF(BIODATA_SISWA!L35="","",BIODATA_SISWA!L35)</f>
        <v/>
      </c>
      <c r="E34" s="202"/>
      <c r="F34" s="202"/>
      <c r="G34" s="202"/>
      <c r="H34" s="202"/>
      <c r="I34" s="192" t="str">
        <f t="shared" si="7"/>
        <v/>
      </c>
      <c r="J34" s="192" t="str">
        <f t="shared" si="8"/>
        <v/>
      </c>
      <c r="K34" s="192" t="str">
        <f t="shared" si="9"/>
        <v/>
      </c>
      <c r="L34" s="192" t="str">
        <f t="shared" si="10"/>
        <v/>
      </c>
      <c r="M34" s="200" t="str">
        <f t="shared" si="5"/>
        <v/>
      </c>
      <c r="N34" s="201" t="str">
        <f t="shared" si="6"/>
        <v/>
      </c>
      <c r="O34" s="196" t="str">
        <f>IFERROR(RANK(M34,$M$9:$M$408)+COUNTIF(M$9:M34,M34)-1,"")</f>
        <v/>
      </c>
      <c r="P34" s="173"/>
    </row>
    <row r="35" spans="1:16" ht="20.100000000000001" customHeight="1">
      <c r="A35" s="173"/>
      <c r="B35" s="190" t="str">
        <f>BIODATA_SISWA!B36</f>
        <v/>
      </c>
      <c r="C35" s="191" t="str">
        <f>IF(BIODATA_SISWA!C36="","",BIODATA_SISWA!C36)</f>
        <v/>
      </c>
      <c r="D35" s="191" t="str">
        <f>IF(BIODATA_SISWA!L36="","",BIODATA_SISWA!L36)</f>
        <v/>
      </c>
      <c r="E35" s="202"/>
      <c r="F35" s="202"/>
      <c r="G35" s="202"/>
      <c r="H35" s="202"/>
      <c r="I35" s="192" t="str">
        <f t="shared" si="7"/>
        <v/>
      </c>
      <c r="J35" s="192" t="str">
        <f t="shared" si="8"/>
        <v/>
      </c>
      <c r="K35" s="192" t="str">
        <f t="shared" si="9"/>
        <v/>
      </c>
      <c r="L35" s="192" t="str">
        <f t="shared" si="10"/>
        <v/>
      </c>
      <c r="M35" s="200" t="str">
        <f t="shared" si="5"/>
        <v/>
      </c>
      <c r="N35" s="201" t="str">
        <f t="shared" si="6"/>
        <v/>
      </c>
      <c r="O35" s="196" t="str">
        <f>IFERROR(RANK(M35,$M$9:$M$408)+COUNTIF(M$9:M35,M35)-1,"")</f>
        <v/>
      </c>
      <c r="P35" s="173"/>
    </row>
    <row r="36" spans="1:16" ht="20.100000000000001" customHeight="1">
      <c r="A36" s="173"/>
      <c r="B36" s="190" t="str">
        <f>BIODATA_SISWA!B37</f>
        <v/>
      </c>
      <c r="C36" s="191" t="str">
        <f>IF(BIODATA_SISWA!C37="","",BIODATA_SISWA!C37)</f>
        <v/>
      </c>
      <c r="D36" s="191" t="str">
        <f>IF(BIODATA_SISWA!L37="","",BIODATA_SISWA!L37)</f>
        <v/>
      </c>
      <c r="E36" s="202"/>
      <c r="F36" s="202"/>
      <c r="G36" s="202"/>
      <c r="H36" s="202"/>
      <c r="I36" s="192" t="str">
        <f t="shared" si="7"/>
        <v/>
      </c>
      <c r="J36" s="192" t="str">
        <f t="shared" si="8"/>
        <v/>
      </c>
      <c r="K36" s="192" t="str">
        <f t="shared" si="9"/>
        <v/>
      </c>
      <c r="L36" s="192" t="str">
        <f t="shared" si="10"/>
        <v/>
      </c>
      <c r="M36" s="200" t="str">
        <f t="shared" si="5"/>
        <v/>
      </c>
      <c r="N36" s="201" t="str">
        <f t="shared" si="6"/>
        <v/>
      </c>
      <c r="O36" s="196" t="str">
        <f>IFERROR(RANK(M36,$M$9:$M$408)+COUNTIF(M$9:M36,M36)-1,"")</f>
        <v/>
      </c>
      <c r="P36" s="173"/>
    </row>
    <row r="37" spans="1:16" ht="20.100000000000001" customHeight="1">
      <c r="A37" s="173"/>
      <c r="B37" s="190" t="str">
        <f>BIODATA_SISWA!B38</f>
        <v/>
      </c>
      <c r="C37" s="191" t="str">
        <f>IF(BIODATA_SISWA!C38="","",BIODATA_SISWA!C38)</f>
        <v/>
      </c>
      <c r="D37" s="191" t="str">
        <f>IF(BIODATA_SISWA!L38="","",BIODATA_SISWA!L38)</f>
        <v/>
      </c>
      <c r="E37" s="202"/>
      <c r="F37" s="202"/>
      <c r="G37" s="202"/>
      <c r="H37" s="202"/>
      <c r="I37" s="192" t="str">
        <f t="shared" si="7"/>
        <v/>
      </c>
      <c r="J37" s="192" t="str">
        <f t="shared" si="8"/>
        <v/>
      </c>
      <c r="K37" s="192" t="str">
        <f t="shared" si="9"/>
        <v/>
      </c>
      <c r="L37" s="192" t="str">
        <f t="shared" si="10"/>
        <v/>
      </c>
      <c r="M37" s="200" t="str">
        <f t="shared" si="5"/>
        <v/>
      </c>
      <c r="N37" s="201" t="str">
        <f t="shared" si="6"/>
        <v/>
      </c>
      <c r="O37" s="196" t="str">
        <f>IFERROR(RANK(M37,$M$9:$M$408)+COUNTIF(M$9:M37,M37)-1,"")</f>
        <v/>
      </c>
      <c r="P37" s="173"/>
    </row>
    <row r="38" spans="1:16" ht="20.100000000000001" customHeight="1">
      <c r="A38" s="173"/>
      <c r="B38" s="190" t="str">
        <f>BIODATA_SISWA!B39</f>
        <v/>
      </c>
      <c r="C38" s="191" t="str">
        <f>IF(BIODATA_SISWA!C39="","",BIODATA_SISWA!C39)</f>
        <v/>
      </c>
      <c r="D38" s="191" t="str">
        <f>IF(BIODATA_SISWA!L39="","",BIODATA_SISWA!L39)</f>
        <v/>
      </c>
      <c r="E38" s="202"/>
      <c r="F38" s="202"/>
      <c r="G38" s="202"/>
      <c r="H38" s="202"/>
      <c r="I38" s="192" t="str">
        <f t="shared" si="7"/>
        <v/>
      </c>
      <c r="J38" s="192" t="str">
        <f t="shared" si="8"/>
        <v/>
      </c>
      <c r="K38" s="192" t="str">
        <f t="shared" si="9"/>
        <v/>
      </c>
      <c r="L38" s="192" t="str">
        <f t="shared" si="10"/>
        <v/>
      </c>
      <c r="M38" s="200" t="str">
        <f t="shared" si="5"/>
        <v/>
      </c>
      <c r="N38" s="201" t="str">
        <f t="shared" si="6"/>
        <v/>
      </c>
      <c r="O38" s="196" t="str">
        <f>IFERROR(RANK(M38,$M$9:$M$408)+COUNTIF(M$9:M38,M38)-1,"")</f>
        <v/>
      </c>
      <c r="P38" s="173"/>
    </row>
    <row r="39" spans="1:16" ht="20.100000000000001" customHeight="1">
      <c r="A39" s="173"/>
      <c r="B39" s="190" t="str">
        <f>BIODATA_SISWA!B40</f>
        <v/>
      </c>
      <c r="C39" s="191" t="str">
        <f>IF(BIODATA_SISWA!C40="","",BIODATA_SISWA!C40)</f>
        <v/>
      </c>
      <c r="D39" s="191" t="str">
        <f>IF(BIODATA_SISWA!L40="","",BIODATA_SISWA!L40)</f>
        <v/>
      </c>
      <c r="E39" s="202"/>
      <c r="F39" s="202"/>
      <c r="G39" s="202"/>
      <c r="H39" s="202"/>
      <c r="I39" s="192" t="str">
        <f t="shared" si="7"/>
        <v/>
      </c>
      <c r="J39" s="192" t="str">
        <f t="shared" si="8"/>
        <v/>
      </c>
      <c r="K39" s="192" t="str">
        <f t="shared" si="9"/>
        <v/>
      </c>
      <c r="L39" s="192" t="str">
        <f t="shared" si="10"/>
        <v/>
      </c>
      <c r="M39" s="200" t="str">
        <f t="shared" si="5"/>
        <v/>
      </c>
      <c r="N39" s="201" t="str">
        <f t="shared" si="6"/>
        <v/>
      </c>
      <c r="O39" s="196" t="str">
        <f>IFERROR(RANK(M39,$M$9:$M$408)+COUNTIF(M$9:M39,M39)-1,"")</f>
        <v/>
      </c>
      <c r="P39" s="173"/>
    </row>
    <row r="40" spans="1:16" ht="20.100000000000001" customHeight="1">
      <c r="A40" s="173"/>
      <c r="B40" s="190" t="str">
        <f>BIODATA_SISWA!B41</f>
        <v/>
      </c>
      <c r="C40" s="191" t="str">
        <f>IF(BIODATA_SISWA!C41="","",BIODATA_SISWA!C41)</f>
        <v/>
      </c>
      <c r="D40" s="191" t="str">
        <f>IF(BIODATA_SISWA!L41="","",BIODATA_SISWA!L41)</f>
        <v/>
      </c>
      <c r="E40" s="202"/>
      <c r="F40" s="202"/>
      <c r="G40" s="202"/>
      <c r="H40" s="202"/>
      <c r="I40" s="192" t="str">
        <f t="shared" si="7"/>
        <v/>
      </c>
      <c r="J40" s="192" t="str">
        <f t="shared" si="8"/>
        <v/>
      </c>
      <c r="K40" s="192" t="str">
        <f t="shared" si="9"/>
        <v/>
      </c>
      <c r="L40" s="192" t="str">
        <f t="shared" si="10"/>
        <v/>
      </c>
      <c r="M40" s="200" t="str">
        <f t="shared" si="5"/>
        <v/>
      </c>
      <c r="N40" s="201" t="str">
        <f t="shared" si="6"/>
        <v/>
      </c>
      <c r="O40" s="196" t="str">
        <f>IFERROR(RANK(M40,$M$9:$M$408)+COUNTIF(M$9:M40,M40)-1,"")</f>
        <v/>
      </c>
      <c r="P40" s="173"/>
    </row>
    <row r="41" spans="1:16" ht="20.100000000000001" customHeight="1">
      <c r="A41" s="173"/>
      <c r="B41" s="190" t="str">
        <f>BIODATA_SISWA!B42</f>
        <v/>
      </c>
      <c r="C41" s="191" t="str">
        <f>IF(BIODATA_SISWA!C42="","",BIODATA_SISWA!C42)</f>
        <v/>
      </c>
      <c r="D41" s="191" t="str">
        <f>IF(BIODATA_SISWA!L42="","",BIODATA_SISWA!L42)</f>
        <v/>
      </c>
      <c r="E41" s="202"/>
      <c r="F41" s="202"/>
      <c r="G41" s="202"/>
      <c r="H41" s="202"/>
      <c r="I41" s="192" t="str">
        <f t="shared" si="7"/>
        <v/>
      </c>
      <c r="J41" s="192" t="str">
        <f t="shared" si="8"/>
        <v/>
      </c>
      <c r="K41" s="192" t="str">
        <f t="shared" si="9"/>
        <v/>
      </c>
      <c r="L41" s="192" t="str">
        <f t="shared" si="10"/>
        <v/>
      </c>
      <c r="M41" s="200" t="str">
        <f t="shared" si="5"/>
        <v/>
      </c>
      <c r="N41" s="201" t="str">
        <f t="shared" si="6"/>
        <v/>
      </c>
      <c r="O41" s="196" t="str">
        <f>IFERROR(RANK(M41,$M$9:$M$408)+COUNTIF(M$9:M41,M41)-1,"")</f>
        <v/>
      </c>
      <c r="P41" s="173"/>
    </row>
    <row r="42" spans="1:16" ht="20.100000000000001" customHeight="1">
      <c r="A42" s="173"/>
      <c r="B42" s="190" t="str">
        <f>BIODATA_SISWA!B43</f>
        <v/>
      </c>
      <c r="C42" s="191" t="str">
        <f>IF(BIODATA_SISWA!C43="","",BIODATA_SISWA!C43)</f>
        <v/>
      </c>
      <c r="D42" s="191" t="str">
        <f>IF(BIODATA_SISWA!L43="","",BIODATA_SISWA!L43)</f>
        <v/>
      </c>
      <c r="E42" s="202"/>
      <c r="F42" s="202"/>
      <c r="G42" s="202"/>
      <c r="H42" s="202"/>
      <c r="I42" s="192" t="str">
        <f t="shared" si="7"/>
        <v/>
      </c>
      <c r="J42" s="192" t="str">
        <f t="shared" si="8"/>
        <v/>
      </c>
      <c r="K42" s="192" t="str">
        <f t="shared" si="9"/>
        <v/>
      </c>
      <c r="L42" s="192" t="str">
        <f t="shared" si="10"/>
        <v/>
      </c>
      <c r="M42" s="200" t="str">
        <f t="shared" si="5"/>
        <v/>
      </c>
      <c r="N42" s="201" t="str">
        <f t="shared" si="6"/>
        <v/>
      </c>
      <c r="O42" s="196" t="str">
        <f>IFERROR(RANK(M42,$M$9:$M$408)+COUNTIF(M$9:M42,M42)-1,"")</f>
        <v/>
      </c>
      <c r="P42" s="173"/>
    </row>
    <row r="43" spans="1:16" ht="20.100000000000001" customHeight="1">
      <c r="A43" s="173"/>
      <c r="B43" s="190" t="str">
        <f>BIODATA_SISWA!B44</f>
        <v/>
      </c>
      <c r="C43" s="191" t="str">
        <f>IF(BIODATA_SISWA!C44="","",BIODATA_SISWA!C44)</f>
        <v/>
      </c>
      <c r="D43" s="191" t="str">
        <f>IF(BIODATA_SISWA!L44="","",BIODATA_SISWA!L44)</f>
        <v/>
      </c>
      <c r="E43" s="202"/>
      <c r="F43" s="202"/>
      <c r="G43" s="202"/>
      <c r="H43" s="202"/>
      <c r="I43" s="192" t="str">
        <f t="shared" si="7"/>
        <v/>
      </c>
      <c r="J43" s="192" t="str">
        <f t="shared" si="8"/>
        <v/>
      </c>
      <c r="K43" s="192" t="str">
        <f t="shared" si="9"/>
        <v/>
      </c>
      <c r="L43" s="192" t="str">
        <f t="shared" si="10"/>
        <v/>
      </c>
      <c r="M43" s="200" t="str">
        <f t="shared" si="5"/>
        <v/>
      </c>
      <c r="N43" s="201" t="str">
        <f t="shared" si="6"/>
        <v/>
      </c>
      <c r="O43" s="196" t="str">
        <f>IFERROR(RANK(M43,$M$9:$M$408)+COUNTIF(M$9:M43,M43)-1,"")</f>
        <v/>
      </c>
      <c r="P43" s="173"/>
    </row>
    <row r="44" spans="1:16" ht="20.100000000000001" customHeight="1">
      <c r="A44" s="173"/>
      <c r="B44" s="190" t="str">
        <f>BIODATA_SISWA!B45</f>
        <v/>
      </c>
      <c r="C44" s="191" t="str">
        <f>IF(BIODATA_SISWA!C45="","",BIODATA_SISWA!C45)</f>
        <v/>
      </c>
      <c r="D44" s="191" t="str">
        <f>IF(BIODATA_SISWA!L45="","",BIODATA_SISWA!L45)</f>
        <v/>
      </c>
      <c r="E44" s="202"/>
      <c r="F44" s="202"/>
      <c r="G44" s="202"/>
      <c r="H44" s="202"/>
      <c r="I44" s="192" t="str">
        <f t="shared" si="7"/>
        <v/>
      </c>
      <c r="J44" s="192" t="str">
        <f t="shared" si="8"/>
        <v/>
      </c>
      <c r="K44" s="192" t="str">
        <f t="shared" si="9"/>
        <v/>
      </c>
      <c r="L44" s="192" t="str">
        <f t="shared" si="10"/>
        <v/>
      </c>
      <c r="M44" s="200" t="str">
        <f t="shared" si="5"/>
        <v/>
      </c>
      <c r="N44" s="201" t="str">
        <f t="shared" si="6"/>
        <v/>
      </c>
      <c r="O44" s="196" t="str">
        <f>IFERROR(RANK(M44,$M$9:$M$408)+COUNTIF(M$9:M44,M44)-1,"")</f>
        <v/>
      </c>
      <c r="P44" s="173"/>
    </row>
    <row r="45" spans="1:16" ht="20.100000000000001" customHeight="1">
      <c r="A45" s="173"/>
      <c r="B45" s="190" t="str">
        <f>BIODATA_SISWA!B46</f>
        <v/>
      </c>
      <c r="C45" s="191" t="str">
        <f>IF(BIODATA_SISWA!C46="","",BIODATA_SISWA!C46)</f>
        <v/>
      </c>
      <c r="D45" s="191" t="str">
        <f>IF(BIODATA_SISWA!L46="","",BIODATA_SISWA!L46)</f>
        <v/>
      </c>
      <c r="E45" s="202"/>
      <c r="F45" s="202"/>
      <c r="G45" s="202"/>
      <c r="H45" s="202"/>
      <c r="I45" s="192" t="str">
        <f t="shared" si="7"/>
        <v/>
      </c>
      <c r="J45" s="192" t="str">
        <f t="shared" si="8"/>
        <v/>
      </c>
      <c r="K45" s="192" t="str">
        <f t="shared" si="9"/>
        <v/>
      </c>
      <c r="L45" s="192" t="str">
        <f t="shared" si="10"/>
        <v/>
      </c>
      <c r="M45" s="200" t="str">
        <f t="shared" si="5"/>
        <v/>
      </c>
      <c r="N45" s="201" t="str">
        <f t="shared" si="6"/>
        <v/>
      </c>
      <c r="O45" s="196" t="str">
        <f>IFERROR(RANK(M45,$M$9:$M$408)+COUNTIF(M$9:M45,M45)-1,"")</f>
        <v/>
      </c>
      <c r="P45" s="173"/>
    </row>
    <row r="46" spans="1:16" ht="20.100000000000001" customHeight="1">
      <c r="A46" s="173"/>
      <c r="B46" s="190" t="str">
        <f>BIODATA_SISWA!B47</f>
        <v/>
      </c>
      <c r="C46" s="191" t="str">
        <f>IF(BIODATA_SISWA!C47="","",BIODATA_SISWA!C47)</f>
        <v/>
      </c>
      <c r="D46" s="191" t="str">
        <f>IF(BIODATA_SISWA!L47="","",BIODATA_SISWA!L47)</f>
        <v/>
      </c>
      <c r="E46" s="202"/>
      <c r="F46" s="202"/>
      <c r="G46" s="202"/>
      <c r="H46" s="202"/>
      <c r="I46" s="192" t="str">
        <f t="shared" si="7"/>
        <v/>
      </c>
      <c r="J46" s="192" t="str">
        <f t="shared" si="8"/>
        <v/>
      </c>
      <c r="K46" s="192" t="str">
        <f t="shared" si="9"/>
        <v/>
      </c>
      <c r="L46" s="192" t="str">
        <f t="shared" si="10"/>
        <v/>
      </c>
      <c r="M46" s="200" t="str">
        <f t="shared" si="5"/>
        <v/>
      </c>
      <c r="N46" s="201" t="str">
        <f t="shared" si="6"/>
        <v/>
      </c>
      <c r="O46" s="196" t="str">
        <f>IFERROR(RANK(M46,$M$9:$M$408)+COUNTIF(M$9:M46,M46)-1,"")</f>
        <v/>
      </c>
      <c r="P46" s="173"/>
    </row>
    <row r="47" spans="1:16" ht="20.100000000000001" customHeight="1">
      <c r="A47" s="173"/>
      <c r="B47" s="190" t="str">
        <f>BIODATA_SISWA!B48</f>
        <v/>
      </c>
      <c r="C47" s="191" t="str">
        <f>IF(BIODATA_SISWA!C48="","",BIODATA_SISWA!C48)</f>
        <v/>
      </c>
      <c r="D47" s="191" t="str">
        <f>IF(BIODATA_SISWA!L48="","",BIODATA_SISWA!L48)</f>
        <v/>
      </c>
      <c r="E47" s="202"/>
      <c r="F47" s="202"/>
      <c r="G47" s="202"/>
      <c r="H47" s="202"/>
      <c r="I47" s="192" t="str">
        <f t="shared" si="7"/>
        <v/>
      </c>
      <c r="J47" s="192" t="str">
        <f t="shared" si="8"/>
        <v/>
      </c>
      <c r="K47" s="192" t="str">
        <f t="shared" si="9"/>
        <v/>
      </c>
      <c r="L47" s="192" t="str">
        <f t="shared" si="10"/>
        <v/>
      </c>
      <c r="M47" s="200" t="str">
        <f t="shared" si="5"/>
        <v/>
      </c>
      <c r="N47" s="201" t="str">
        <f t="shared" si="6"/>
        <v/>
      </c>
      <c r="O47" s="196" t="str">
        <f>IFERROR(RANK(M47,$M$9:$M$408)+COUNTIF(M$9:M47,M47)-1,"")</f>
        <v/>
      </c>
      <c r="P47" s="173"/>
    </row>
    <row r="48" spans="1:16" ht="20.100000000000001" customHeight="1">
      <c r="A48" s="173"/>
      <c r="B48" s="190" t="str">
        <f>BIODATA_SISWA!B49</f>
        <v/>
      </c>
      <c r="C48" s="191" t="str">
        <f>IF(BIODATA_SISWA!C49="","",BIODATA_SISWA!C49)</f>
        <v/>
      </c>
      <c r="D48" s="191" t="str">
        <f>IF(BIODATA_SISWA!L49="","",BIODATA_SISWA!L49)</f>
        <v/>
      </c>
      <c r="E48" s="202"/>
      <c r="F48" s="202"/>
      <c r="G48" s="202"/>
      <c r="H48" s="202"/>
      <c r="I48" s="192" t="str">
        <f t="shared" si="7"/>
        <v/>
      </c>
      <c r="J48" s="192" t="str">
        <f t="shared" si="8"/>
        <v/>
      </c>
      <c r="K48" s="192" t="str">
        <f t="shared" si="9"/>
        <v/>
      </c>
      <c r="L48" s="192" t="str">
        <f t="shared" si="10"/>
        <v/>
      </c>
      <c r="M48" s="200" t="str">
        <f t="shared" si="5"/>
        <v/>
      </c>
      <c r="N48" s="201" t="str">
        <f t="shared" si="6"/>
        <v/>
      </c>
      <c r="O48" s="196" t="str">
        <f>IFERROR(RANK(M48,$M$9:$M$408)+COUNTIF(M$9:M48,M48)-1,"")</f>
        <v/>
      </c>
      <c r="P48" s="173"/>
    </row>
    <row r="49" spans="1:16" ht="20.100000000000001" customHeight="1">
      <c r="A49" s="173"/>
      <c r="B49" s="190" t="str">
        <f>BIODATA_SISWA!B50</f>
        <v/>
      </c>
      <c r="C49" s="191" t="str">
        <f>IF(BIODATA_SISWA!C50="","",BIODATA_SISWA!C50)</f>
        <v/>
      </c>
      <c r="D49" s="191" t="str">
        <f>IF(BIODATA_SISWA!L50="","",BIODATA_SISWA!L50)</f>
        <v/>
      </c>
      <c r="E49" s="202"/>
      <c r="F49" s="202"/>
      <c r="G49" s="202"/>
      <c r="H49" s="202"/>
      <c r="I49" s="192" t="str">
        <f t="shared" si="7"/>
        <v/>
      </c>
      <c r="J49" s="192" t="str">
        <f t="shared" si="8"/>
        <v/>
      </c>
      <c r="K49" s="192" t="str">
        <f t="shared" si="9"/>
        <v/>
      </c>
      <c r="L49" s="192" t="str">
        <f t="shared" si="10"/>
        <v/>
      </c>
      <c r="M49" s="200" t="str">
        <f t="shared" si="5"/>
        <v/>
      </c>
      <c r="N49" s="201" t="str">
        <f t="shared" si="6"/>
        <v/>
      </c>
      <c r="O49" s="196" t="str">
        <f>IFERROR(RANK(M49,$M$9:$M$408)+COUNTIF(M$9:M49,M49)-1,"")</f>
        <v/>
      </c>
      <c r="P49" s="173"/>
    </row>
    <row r="50" spans="1:16" ht="20.100000000000001" customHeight="1">
      <c r="A50" s="173"/>
      <c r="B50" s="190" t="str">
        <f>BIODATA_SISWA!B51</f>
        <v/>
      </c>
      <c r="C50" s="191" t="str">
        <f>IF(BIODATA_SISWA!C51="","",BIODATA_SISWA!C51)</f>
        <v/>
      </c>
      <c r="D50" s="191" t="str">
        <f>IF(BIODATA_SISWA!L51="","",BIODATA_SISWA!L51)</f>
        <v/>
      </c>
      <c r="E50" s="202"/>
      <c r="F50" s="202"/>
      <c r="G50" s="202"/>
      <c r="H50" s="202"/>
      <c r="I50" s="192" t="str">
        <f t="shared" si="7"/>
        <v/>
      </c>
      <c r="J50" s="192" t="str">
        <f t="shared" si="8"/>
        <v/>
      </c>
      <c r="K50" s="192" t="str">
        <f t="shared" si="9"/>
        <v/>
      </c>
      <c r="L50" s="192" t="str">
        <f t="shared" si="10"/>
        <v/>
      </c>
      <c r="M50" s="200" t="str">
        <f t="shared" si="5"/>
        <v/>
      </c>
      <c r="N50" s="201" t="str">
        <f t="shared" si="6"/>
        <v/>
      </c>
      <c r="O50" s="196" t="str">
        <f>IFERROR(RANK(M50,$M$9:$M$408)+COUNTIF(M$9:M50,M50)-1,"")</f>
        <v/>
      </c>
      <c r="P50" s="173"/>
    </row>
    <row r="51" spans="1:16" ht="20.100000000000001" customHeight="1">
      <c r="A51" s="173"/>
      <c r="B51" s="190" t="str">
        <f>BIODATA_SISWA!B52</f>
        <v/>
      </c>
      <c r="C51" s="191" t="str">
        <f>IF(BIODATA_SISWA!C52="","",BIODATA_SISWA!C52)</f>
        <v/>
      </c>
      <c r="D51" s="191" t="str">
        <f>IF(BIODATA_SISWA!L52="","",BIODATA_SISWA!L52)</f>
        <v/>
      </c>
      <c r="E51" s="202"/>
      <c r="F51" s="202"/>
      <c r="G51" s="202"/>
      <c r="H51" s="202"/>
      <c r="I51" s="192" t="str">
        <f t="shared" si="7"/>
        <v/>
      </c>
      <c r="J51" s="192" t="str">
        <f t="shared" si="8"/>
        <v/>
      </c>
      <c r="K51" s="192" t="str">
        <f t="shared" si="9"/>
        <v/>
      </c>
      <c r="L51" s="192" t="str">
        <f t="shared" si="10"/>
        <v/>
      </c>
      <c r="M51" s="200" t="str">
        <f t="shared" si="5"/>
        <v/>
      </c>
      <c r="N51" s="201" t="str">
        <f t="shared" si="6"/>
        <v/>
      </c>
      <c r="O51" s="196" t="str">
        <f>IFERROR(RANK(M51,$M$9:$M$408)+COUNTIF(M$9:M51,M51)-1,"")</f>
        <v/>
      </c>
      <c r="P51" s="173"/>
    </row>
    <row r="52" spans="1:16" ht="20.100000000000001" customHeight="1">
      <c r="A52" s="173"/>
      <c r="B52" s="190" t="str">
        <f>BIODATA_SISWA!B53</f>
        <v/>
      </c>
      <c r="C52" s="191" t="str">
        <f>IF(BIODATA_SISWA!C53="","",BIODATA_SISWA!C53)</f>
        <v/>
      </c>
      <c r="D52" s="191" t="str">
        <f>IF(BIODATA_SISWA!L53="","",BIODATA_SISWA!L53)</f>
        <v/>
      </c>
      <c r="E52" s="202"/>
      <c r="F52" s="202"/>
      <c r="G52" s="202"/>
      <c r="H52" s="202"/>
      <c r="I52" s="192" t="str">
        <f t="shared" si="7"/>
        <v/>
      </c>
      <c r="J52" s="192" t="str">
        <f t="shared" si="8"/>
        <v/>
      </c>
      <c r="K52" s="192" t="str">
        <f t="shared" si="9"/>
        <v/>
      </c>
      <c r="L52" s="192" t="str">
        <f t="shared" si="10"/>
        <v/>
      </c>
      <c r="M52" s="200" t="str">
        <f t="shared" si="5"/>
        <v/>
      </c>
      <c r="N52" s="201" t="str">
        <f t="shared" si="6"/>
        <v/>
      </c>
      <c r="O52" s="196" t="str">
        <f>IFERROR(RANK(M52,$M$9:$M$408)+COUNTIF(M$9:M52,M52)-1,"")</f>
        <v/>
      </c>
      <c r="P52" s="173"/>
    </row>
    <row r="53" spans="1:16" ht="20.100000000000001" customHeight="1">
      <c r="A53" s="173"/>
      <c r="B53" s="190" t="str">
        <f>BIODATA_SISWA!B54</f>
        <v/>
      </c>
      <c r="C53" s="191" t="str">
        <f>IF(BIODATA_SISWA!C54="","",BIODATA_SISWA!C54)</f>
        <v/>
      </c>
      <c r="D53" s="191" t="str">
        <f>IF(BIODATA_SISWA!L54="","",BIODATA_SISWA!L54)</f>
        <v/>
      </c>
      <c r="E53" s="202"/>
      <c r="F53" s="202"/>
      <c r="G53" s="202"/>
      <c r="H53" s="202"/>
      <c r="I53" s="192" t="str">
        <f t="shared" si="7"/>
        <v/>
      </c>
      <c r="J53" s="192" t="str">
        <f t="shared" si="8"/>
        <v/>
      </c>
      <c r="K53" s="192" t="str">
        <f t="shared" si="9"/>
        <v/>
      </c>
      <c r="L53" s="192" t="str">
        <f t="shared" si="10"/>
        <v/>
      </c>
      <c r="M53" s="200" t="str">
        <f t="shared" si="5"/>
        <v/>
      </c>
      <c r="N53" s="201" t="str">
        <f t="shared" si="6"/>
        <v/>
      </c>
      <c r="O53" s="196" t="str">
        <f>IFERROR(RANK(M53,$M$9:$M$408)+COUNTIF(M$9:M53,M53)-1,"")</f>
        <v/>
      </c>
      <c r="P53" s="173"/>
    </row>
    <row r="54" spans="1:16" ht="20.100000000000001" customHeight="1">
      <c r="A54" s="173"/>
      <c r="B54" s="190" t="str">
        <f>BIODATA_SISWA!B55</f>
        <v/>
      </c>
      <c r="C54" s="191" t="str">
        <f>IF(BIODATA_SISWA!C55="","",BIODATA_SISWA!C55)</f>
        <v/>
      </c>
      <c r="D54" s="191" t="str">
        <f>IF(BIODATA_SISWA!L55="","",BIODATA_SISWA!L55)</f>
        <v/>
      </c>
      <c r="E54" s="202"/>
      <c r="F54" s="202"/>
      <c r="G54" s="202"/>
      <c r="H54" s="202"/>
      <c r="I54" s="192" t="str">
        <f t="shared" si="7"/>
        <v/>
      </c>
      <c r="J54" s="192" t="str">
        <f t="shared" si="8"/>
        <v/>
      </c>
      <c r="K54" s="192" t="str">
        <f t="shared" si="9"/>
        <v/>
      </c>
      <c r="L54" s="192" t="str">
        <f t="shared" si="10"/>
        <v/>
      </c>
      <c r="M54" s="200" t="str">
        <f t="shared" si="5"/>
        <v/>
      </c>
      <c r="N54" s="201" t="str">
        <f t="shared" si="6"/>
        <v/>
      </c>
      <c r="O54" s="196" t="str">
        <f>IFERROR(RANK(M54,$M$9:$M$408)+COUNTIF(M$9:M54,M54)-1,"")</f>
        <v/>
      </c>
      <c r="P54" s="173"/>
    </row>
    <row r="55" spans="1:16" ht="20.100000000000001" customHeight="1">
      <c r="A55" s="173"/>
      <c r="B55" s="190" t="str">
        <f>BIODATA_SISWA!B56</f>
        <v/>
      </c>
      <c r="C55" s="191" t="str">
        <f>IF(BIODATA_SISWA!C56="","",BIODATA_SISWA!C56)</f>
        <v/>
      </c>
      <c r="D55" s="191" t="str">
        <f>IF(BIODATA_SISWA!L56="","",BIODATA_SISWA!L56)</f>
        <v/>
      </c>
      <c r="E55" s="202"/>
      <c r="F55" s="202"/>
      <c r="G55" s="202"/>
      <c r="H55" s="202"/>
      <c r="I55" s="192" t="str">
        <f t="shared" si="7"/>
        <v/>
      </c>
      <c r="J55" s="192" t="str">
        <f t="shared" si="8"/>
        <v/>
      </c>
      <c r="K55" s="192" t="str">
        <f t="shared" si="9"/>
        <v/>
      </c>
      <c r="L55" s="192" t="str">
        <f t="shared" si="10"/>
        <v/>
      </c>
      <c r="M55" s="200" t="str">
        <f t="shared" si="5"/>
        <v/>
      </c>
      <c r="N55" s="201" t="str">
        <f t="shared" si="6"/>
        <v/>
      </c>
      <c r="O55" s="196" t="str">
        <f>IFERROR(RANK(M55,$M$9:$M$408)+COUNTIF(M$9:M55,M55)-1,"")</f>
        <v/>
      </c>
      <c r="P55" s="173"/>
    </row>
    <row r="56" spans="1:16" ht="20.100000000000001" customHeight="1">
      <c r="A56" s="173"/>
      <c r="B56" s="190" t="str">
        <f>BIODATA_SISWA!B57</f>
        <v/>
      </c>
      <c r="C56" s="191" t="str">
        <f>IF(BIODATA_SISWA!C57="","",BIODATA_SISWA!C57)</f>
        <v/>
      </c>
      <c r="D56" s="191" t="str">
        <f>IF(BIODATA_SISWA!L57="","",BIODATA_SISWA!L57)</f>
        <v/>
      </c>
      <c r="E56" s="202"/>
      <c r="F56" s="202"/>
      <c r="G56" s="202"/>
      <c r="H56" s="202"/>
      <c r="I56" s="192" t="str">
        <f t="shared" si="7"/>
        <v/>
      </c>
      <c r="J56" s="192" t="str">
        <f t="shared" si="8"/>
        <v/>
      </c>
      <c r="K56" s="192" t="str">
        <f t="shared" si="9"/>
        <v/>
      </c>
      <c r="L56" s="192" t="str">
        <f t="shared" si="10"/>
        <v/>
      </c>
      <c r="M56" s="200" t="str">
        <f t="shared" si="5"/>
        <v/>
      </c>
      <c r="N56" s="201" t="str">
        <f t="shared" si="6"/>
        <v/>
      </c>
      <c r="O56" s="196" t="str">
        <f>IFERROR(RANK(M56,$M$9:$M$408)+COUNTIF(M$9:M56,M56)-1,"")</f>
        <v/>
      </c>
      <c r="P56" s="173"/>
    </row>
    <row r="57" spans="1:16" ht="20.100000000000001" customHeight="1">
      <c r="A57" s="173"/>
      <c r="B57" s="190" t="str">
        <f>BIODATA_SISWA!B58</f>
        <v/>
      </c>
      <c r="C57" s="191" t="str">
        <f>IF(BIODATA_SISWA!C58="","",BIODATA_SISWA!C58)</f>
        <v/>
      </c>
      <c r="D57" s="191" t="str">
        <f>IF(BIODATA_SISWA!L58="","",BIODATA_SISWA!L58)</f>
        <v/>
      </c>
      <c r="E57" s="202"/>
      <c r="F57" s="202"/>
      <c r="G57" s="202"/>
      <c r="H57" s="202"/>
      <c r="I57" s="192" t="str">
        <f t="shared" si="7"/>
        <v/>
      </c>
      <c r="J57" s="192" t="str">
        <f t="shared" si="8"/>
        <v/>
      </c>
      <c r="K57" s="192" t="str">
        <f t="shared" si="9"/>
        <v/>
      </c>
      <c r="L57" s="192" t="str">
        <f t="shared" si="10"/>
        <v/>
      </c>
      <c r="M57" s="200" t="str">
        <f t="shared" si="5"/>
        <v/>
      </c>
      <c r="N57" s="201" t="str">
        <f t="shared" si="6"/>
        <v/>
      </c>
      <c r="O57" s="196" t="str">
        <f>IFERROR(RANK(M57,$M$9:$M$408)+COUNTIF(M$9:M57,M57)-1,"")</f>
        <v/>
      </c>
      <c r="P57" s="173"/>
    </row>
    <row r="58" spans="1:16" ht="20.100000000000001" customHeight="1">
      <c r="A58" s="173"/>
      <c r="B58" s="190" t="str">
        <f>BIODATA_SISWA!B59</f>
        <v/>
      </c>
      <c r="C58" s="191" t="str">
        <f>IF(BIODATA_SISWA!C59="","",BIODATA_SISWA!C59)</f>
        <v/>
      </c>
      <c r="D58" s="191" t="str">
        <f>IF(BIODATA_SISWA!L59="","",BIODATA_SISWA!L59)</f>
        <v/>
      </c>
      <c r="E58" s="202"/>
      <c r="F58" s="202"/>
      <c r="G58" s="202"/>
      <c r="H58" s="202"/>
      <c r="I58" s="192" t="str">
        <f t="shared" si="7"/>
        <v/>
      </c>
      <c r="J58" s="192" t="str">
        <f t="shared" si="8"/>
        <v/>
      </c>
      <c r="K58" s="192" t="str">
        <f t="shared" si="9"/>
        <v/>
      </c>
      <c r="L58" s="192" t="str">
        <f t="shared" si="10"/>
        <v/>
      </c>
      <c r="M58" s="200" t="str">
        <f t="shared" si="5"/>
        <v/>
      </c>
      <c r="N58" s="201" t="str">
        <f t="shared" si="6"/>
        <v/>
      </c>
      <c r="O58" s="196" t="str">
        <f>IFERROR(RANK(M58,$M$9:$M$408)+COUNTIF(M$9:M58,M58)-1,"")</f>
        <v/>
      </c>
      <c r="P58" s="173"/>
    </row>
    <row r="59" spans="1:16" ht="20.100000000000001" customHeight="1">
      <c r="A59" s="173"/>
      <c r="B59" s="190" t="str">
        <f>BIODATA_SISWA!B60</f>
        <v/>
      </c>
      <c r="C59" s="191" t="str">
        <f>IF(BIODATA_SISWA!C60="","",BIODATA_SISWA!C60)</f>
        <v/>
      </c>
      <c r="D59" s="191" t="str">
        <f>IF(BIODATA_SISWA!L60="","",BIODATA_SISWA!L60)</f>
        <v/>
      </c>
      <c r="E59" s="202"/>
      <c r="F59" s="202"/>
      <c r="G59" s="202"/>
      <c r="H59" s="202"/>
      <c r="I59" s="192" t="str">
        <f t="shared" si="7"/>
        <v/>
      </c>
      <c r="J59" s="192" t="str">
        <f t="shared" si="8"/>
        <v/>
      </c>
      <c r="K59" s="192" t="str">
        <f t="shared" si="9"/>
        <v/>
      </c>
      <c r="L59" s="192" t="str">
        <f t="shared" si="10"/>
        <v/>
      </c>
      <c r="M59" s="200" t="str">
        <f t="shared" si="5"/>
        <v/>
      </c>
      <c r="N59" s="201" t="str">
        <f t="shared" si="6"/>
        <v/>
      </c>
      <c r="O59" s="196" t="str">
        <f>IFERROR(RANK(M59,$M$9:$M$408)+COUNTIF(M$9:M59,M59)-1,"")</f>
        <v/>
      </c>
      <c r="P59" s="173"/>
    </row>
    <row r="60" spans="1:16" ht="20.100000000000001" customHeight="1">
      <c r="A60" s="173"/>
      <c r="B60" s="190" t="str">
        <f>BIODATA_SISWA!B61</f>
        <v/>
      </c>
      <c r="C60" s="191" t="str">
        <f>IF(BIODATA_SISWA!C61="","",BIODATA_SISWA!C61)</f>
        <v/>
      </c>
      <c r="D60" s="191" t="str">
        <f>IF(BIODATA_SISWA!L61="","",BIODATA_SISWA!L61)</f>
        <v/>
      </c>
      <c r="E60" s="202"/>
      <c r="F60" s="202"/>
      <c r="G60" s="202"/>
      <c r="H60" s="202"/>
      <c r="I60" s="192" t="str">
        <f t="shared" si="7"/>
        <v/>
      </c>
      <c r="J60" s="192" t="str">
        <f t="shared" si="8"/>
        <v/>
      </c>
      <c r="K60" s="192" t="str">
        <f t="shared" si="9"/>
        <v/>
      </c>
      <c r="L60" s="192" t="str">
        <f t="shared" si="10"/>
        <v/>
      </c>
      <c r="M60" s="200" t="str">
        <f t="shared" si="5"/>
        <v/>
      </c>
      <c r="N60" s="201" t="str">
        <f t="shared" si="6"/>
        <v/>
      </c>
      <c r="O60" s="196" t="str">
        <f>IFERROR(RANK(M60,$M$9:$M$408)+COUNTIF(M$9:M60,M60)-1,"")</f>
        <v/>
      </c>
      <c r="P60" s="173"/>
    </row>
    <row r="61" spans="1:16" ht="20.100000000000001" customHeight="1">
      <c r="A61" s="173"/>
      <c r="B61" s="190" t="str">
        <f>BIODATA_SISWA!B62</f>
        <v/>
      </c>
      <c r="C61" s="191" t="str">
        <f>IF(BIODATA_SISWA!C62="","",BIODATA_SISWA!C62)</f>
        <v/>
      </c>
      <c r="D61" s="191" t="str">
        <f>IF(BIODATA_SISWA!L62="","",BIODATA_SISWA!L62)</f>
        <v/>
      </c>
      <c r="E61" s="202"/>
      <c r="F61" s="202"/>
      <c r="G61" s="202"/>
      <c r="H61" s="202"/>
      <c r="I61" s="192" t="str">
        <f t="shared" si="7"/>
        <v/>
      </c>
      <c r="J61" s="192" t="str">
        <f t="shared" si="8"/>
        <v/>
      </c>
      <c r="K61" s="192" t="str">
        <f t="shared" si="9"/>
        <v/>
      </c>
      <c r="L61" s="192" t="str">
        <f t="shared" si="10"/>
        <v/>
      </c>
      <c r="M61" s="200" t="str">
        <f t="shared" si="5"/>
        <v/>
      </c>
      <c r="N61" s="201" t="str">
        <f t="shared" si="6"/>
        <v/>
      </c>
      <c r="O61" s="196" t="str">
        <f>IFERROR(RANK(M61,$M$9:$M$408)+COUNTIF(M$9:M61,M61)-1,"")</f>
        <v/>
      </c>
      <c r="P61" s="173"/>
    </row>
    <row r="62" spans="1:16" ht="20.100000000000001" customHeight="1">
      <c r="A62" s="173"/>
      <c r="B62" s="190" t="str">
        <f>BIODATA_SISWA!B63</f>
        <v/>
      </c>
      <c r="C62" s="191" t="str">
        <f>IF(BIODATA_SISWA!C63="","",BIODATA_SISWA!C63)</f>
        <v/>
      </c>
      <c r="D62" s="191" t="str">
        <f>IF(BIODATA_SISWA!L63="","",BIODATA_SISWA!L63)</f>
        <v/>
      </c>
      <c r="E62" s="202"/>
      <c r="F62" s="202"/>
      <c r="G62" s="202"/>
      <c r="H62" s="202"/>
      <c r="I62" s="192" t="str">
        <f t="shared" si="7"/>
        <v/>
      </c>
      <c r="J62" s="192" t="str">
        <f t="shared" si="8"/>
        <v/>
      </c>
      <c r="K62" s="192" t="str">
        <f t="shared" si="9"/>
        <v/>
      </c>
      <c r="L62" s="192" t="str">
        <f t="shared" si="10"/>
        <v/>
      </c>
      <c r="M62" s="200" t="str">
        <f t="shared" si="5"/>
        <v/>
      </c>
      <c r="N62" s="201" t="str">
        <f t="shared" si="6"/>
        <v/>
      </c>
      <c r="O62" s="196" t="str">
        <f>IFERROR(RANK(M62,$M$9:$M$408)+COUNTIF(M$9:M62,M62)-1,"")</f>
        <v/>
      </c>
      <c r="P62" s="173"/>
    </row>
    <row r="63" spans="1:16" ht="20.100000000000001" customHeight="1">
      <c r="A63" s="173"/>
      <c r="B63" s="190" t="str">
        <f>BIODATA_SISWA!B64</f>
        <v/>
      </c>
      <c r="C63" s="191" t="str">
        <f>IF(BIODATA_SISWA!C64="","",BIODATA_SISWA!C64)</f>
        <v/>
      </c>
      <c r="D63" s="191" t="str">
        <f>IF(BIODATA_SISWA!L64="","",BIODATA_SISWA!L64)</f>
        <v/>
      </c>
      <c r="E63" s="202"/>
      <c r="F63" s="202"/>
      <c r="G63" s="202"/>
      <c r="H63" s="202"/>
      <c r="I63" s="192" t="str">
        <f t="shared" si="7"/>
        <v/>
      </c>
      <c r="J63" s="192" t="str">
        <f t="shared" si="8"/>
        <v/>
      </c>
      <c r="K63" s="192" t="str">
        <f t="shared" si="9"/>
        <v/>
      </c>
      <c r="L63" s="192" t="str">
        <f t="shared" si="10"/>
        <v/>
      </c>
      <c r="M63" s="200" t="str">
        <f t="shared" si="5"/>
        <v/>
      </c>
      <c r="N63" s="201" t="str">
        <f t="shared" si="6"/>
        <v/>
      </c>
      <c r="O63" s="196" t="str">
        <f>IFERROR(RANK(M63,$M$9:$M$408)+COUNTIF(M$9:M63,M63)-1,"")</f>
        <v/>
      </c>
      <c r="P63" s="173"/>
    </row>
    <row r="64" spans="1:16" ht="20.100000000000001" customHeight="1">
      <c r="A64" s="173"/>
      <c r="B64" s="190" t="str">
        <f>BIODATA_SISWA!B65</f>
        <v/>
      </c>
      <c r="C64" s="191" t="str">
        <f>IF(BIODATA_SISWA!C65="","",BIODATA_SISWA!C65)</f>
        <v/>
      </c>
      <c r="D64" s="191" t="str">
        <f>IF(BIODATA_SISWA!L65="","",BIODATA_SISWA!L65)</f>
        <v/>
      </c>
      <c r="E64" s="202"/>
      <c r="F64" s="202"/>
      <c r="G64" s="202"/>
      <c r="H64" s="202"/>
      <c r="I64" s="192" t="str">
        <f t="shared" si="7"/>
        <v/>
      </c>
      <c r="J64" s="192" t="str">
        <f t="shared" si="8"/>
        <v/>
      </c>
      <c r="K64" s="192" t="str">
        <f t="shared" si="9"/>
        <v/>
      </c>
      <c r="L64" s="192" t="str">
        <f t="shared" si="10"/>
        <v/>
      </c>
      <c r="M64" s="200" t="str">
        <f t="shared" si="5"/>
        <v/>
      </c>
      <c r="N64" s="201" t="str">
        <f t="shared" si="6"/>
        <v/>
      </c>
      <c r="O64" s="196" t="str">
        <f>IFERROR(RANK(M64,$M$9:$M$408)+COUNTIF(M$9:M64,M64)-1,"")</f>
        <v/>
      </c>
      <c r="P64" s="173"/>
    </row>
    <row r="65" spans="1:16" ht="20.100000000000001" customHeight="1">
      <c r="A65" s="173"/>
      <c r="B65" s="190" t="str">
        <f>BIODATA_SISWA!B66</f>
        <v/>
      </c>
      <c r="C65" s="191" t="str">
        <f>IF(BIODATA_SISWA!C66="","",BIODATA_SISWA!C66)</f>
        <v/>
      </c>
      <c r="D65" s="191" t="str">
        <f>IF(BIODATA_SISWA!L66="","",BIODATA_SISWA!L66)</f>
        <v/>
      </c>
      <c r="E65" s="202"/>
      <c r="F65" s="202"/>
      <c r="G65" s="202"/>
      <c r="H65" s="202"/>
      <c r="I65" s="192" t="str">
        <f t="shared" si="7"/>
        <v/>
      </c>
      <c r="J65" s="192" t="str">
        <f t="shared" si="8"/>
        <v/>
      </c>
      <c r="K65" s="192" t="str">
        <f t="shared" si="9"/>
        <v/>
      </c>
      <c r="L65" s="192" t="str">
        <f t="shared" si="10"/>
        <v/>
      </c>
      <c r="M65" s="200" t="str">
        <f t="shared" si="5"/>
        <v/>
      </c>
      <c r="N65" s="201" t="str">
        <f t="shared" si="6"/>
        <v/>
      </c>
      <c r="O65" s="196" t="str">
        <f>IFERROR(RANK(M65,$M$9:$M$408)+COUNTIF(M$9:M65,M65)-1,"")</f>
        <v/>
      </c>
      <c r="P65" s="173"/>
    </row>
    <row r="66" spans="1:16" ht="20.100000000000001" customHeight="1">
      <c r="A66" s="173"/>
      <c r="B66" s="190" t="str">
        <f>BIODATA_SISWA!B67</f>
        <v/>
      </c>
      <c r="C66" s="191" t="str">
        <f>IF(BIODATA_SISWA!C67="","",BIODATA_SISWA!C67)</f>
        <v/>
      </c>
      <c r="D66" s="191" t="str">
        <f>IF(BIODATA_SISWA!L67="","",BIODATA_SISWA!L67)</f>
        <v/>
      </c>
      <c r="E66" s="202"/>
      <c r="F66" s="202"/>
      <c r="G66" s="202"/>
      <c r="H66" s="202"/>
      <c r="I66" s="192" t="str">
        <f t="shared" si="7"/>
        <v/>
      </c>
      <c r="J66" s="192" t="str">
        <f t="shared" si="8"/>
        <v/>
      </c>
      <c r="K66" s="192" t="str">
        <f t="shared" si="9"/>
        <v/>
      </c>
      <c r="L66" s="192" t="str">
        <f t="shared" si="10"/>
        <v/>
      </c>
      <c r="M66" s="200" t="str">
        <f t="shared" si="5"/>
        <v/>
      </c>
      <c r="N66" s="201" t="str">
        <f t="shared" si="6"/>
        <v/>
      </c>
      <c r="O66" s="196" t="str">
        <f>IFERROR(RANK(M66,$M$9:$M$408)+COUNTIF(M$9:M66,M66)-1,"")</f>
        <v/>
      </c>
      <c r="P66" s="173"/>
    </row>
    <row r="67" spans="1:16" ht="20.100000000000001" customHeight="1">
      <c r="A67" s="173"/>
      <c r="B67" s="190" t="str">
        <f>BIODATA_SISWA!B68</f>
        <v/>
      </c>
      <c r="C67" s="191" t="str">
        <f>IF(BIODATA_SISWA!C68="","",BIODATA_SISWA!C68)</f>
        <v/>
      </c>
      <c r="D67" s="191" t="str">
        <f>IF(BIODATA_SISWA!L68="","",BIODATA_SISWA!L68)</f>
        <v/>
      </c>
      <c r="E67" s="202"/>
      <c r="F67" s="202"/>
      <c r="G67" s="202"/>
      <c r="H67" s="202"/>
      <c r="I67" s="192" t="str">
        <f t="shared" si="7"/>
        <v/>
      </c>
      <c r="J67" s="192" t="str">
        <f t="shared" si="8"/>
        <v/>
      </c>
      <c r="K67" s="192" t="str">
        <f t="shared" si="9"/>
        <v/>
      </c>
      <c r="L67" s="192" t="str">
        <f t="shared" si="10"/>
        <v/>
      </c>
      <c r="M67" s="200" t="str">
        <f t="shared" si="5"/>
        <v/>
      </c>
      <c r="N67" s="201" t="str">
        <f t="shared" si="6"/>
        <v/>
      </c>
      <c r="O67" s="196" t="str">
        <f>IFERROR(RANK(M67,$M$9:$M$408)+COUNTIF(M$9:M67,M67)-1,"")</f>
        <v/>
      </c>
      <c r="P67" s="173"/>
    </row>
    <row r="68" spans="1:16" ht="20.100000000000001" customHeight="1">
      <c r="A68" s="173"/>
      <c r="B68" s="190" t="str">
        <f>BIODATA_SISWA!B69</f>
        <v/>
      </c>
      <c r="C68" s="191" t="str">
        <f>IF(BIODATA_SISWA!C69="","",BIODATA_SISWA!C69)</f>
        <v/>
      </c>
      <c r="D68" s="191" t="str">
        <f>IF(BIODATA_SISWA!L69="","",BIODATA_SISWA!L69)</f>
        <v/>
      </c>
      <c r="E68" s="202"/>
      <c r="F68" s="202"/>
      <c r="G68" s="202"/>
      <c r="H68" s="202"/>
      <c r="I68" s="192" t="str">
        <f t="shared" si="7"/>
        <v/>
      </c>
      <c r="J68" s="192" t="str">
        <f t="shared" si="8"/>
        <v/>
      </c>
      <c r="K68" s="192" t="str">
        <f t="shared" si="9"/>
        <v/>
      </c>
      <c r="L68" s="192" t="str">
        <f t="shared" si="10"/>
        <v/>
      </c>
      <c r="M68" s="200" t="str">
        <f t="shared" si="5"/>
        <v/>
      </c>
      <c r="N68" s="201" t="str">
        <f t="shared" si="6"/>
        <v/>
      </c>
      <c r="O68" s="196" t="str">
        <f>IFERROR(RANK(M68,$M$9:$M$408)+COUNTIF(M$9:M68,M68)-1,"")</f>
        <v/>
      </c>
      <c r="P68" s="173"/>
    </row>
    <row r="69" spans="1:16" ht="20.100000000000001" customHeight="1">
      <c r="A69" s="173"/>
      <c r="B69" s="190" t="str">
        <f>BIODATA_SISWA!B70</f>
        <v/>
      </c>
      <c r="C69" s="191" t="str">
        <f>IF(BIODATA_SISWA!C70="","",BIODATA_SISWA!C70)</f>
        <v/>
      </c>
      <c r="D69" s="191" t="str">
        <f>IF(BIODATA_SISWA!L70="","",BIODATA_SISWA!L70)</f>
        <v/>
      </c>
      <c r="E69" s="202"/>
      <c r="F69" s="202"/>
      <c r="G69" s="202"/>
      <c r="H69" s="202"/>
      <c r="I69" s="192" t="str">
        <f t="shared" si="7"/>
        <v/>
      </c>
      <c r="J69" s="192" t="str">
        <f t="shared" si="8"/>
        <v/>
      </c>
      <c r="K69" s="192" t="str">
        <f t="shared" si="9"/>
        <v/>
      </c>
      <c r="L69" s="192" t="str">
        <f t="shared" si="10"/>
        <v/>
      </c>
      <c r="M69" s="200" t="str">
        <f t="shared" si="5"/>
        <v/>
      </c>
      <c r="N69" s="201" t="str">
        <f t="shared" si="6"/>
        <v/>
      </c>
      <c r="O69" s="196" t="str">
        <f>IFERROR(RANK(M69,$M$9:$M$408)+COUNTIF(M$9:M69,M69)-1,"")</f>
        <v/>
      </c>
      <c r="P69" s="173"/>
    </row>
    <row r="70" spans="1:16" ht="20.100000000000001" customHeight="1">
      <c r="A70" s="173"/>
      <c r="B70" s="190" t="str">
        <f>BIODATA_SISWA!B71</f>
        <v/>
      </c>
      <c r="C70" s="191" t="str">
        <f>IF(BIODATA_SISWA!C71="","",BIODATA_SISWA!C71)</f>
        <v/>
      </c>
      <c r="D70" s="191" t="str">
        <f>IF(BIODATA_SISWA!L71="","",BIODATA_SISWA!L71)</f>
        <v/>
      </c>
      <c r="E70" s="202"/>
      <c r="F70" s="202"/>
      <c r="G70" s="202"/>
      <c r="H70" s="202"/>
      <c r="I70" s="192" t="str">
        <f t="shared" si="7"/>
        <v/>
      </c>
      <c r="J70" s="192" t="str">
        <f t="shared" si="8"/>
        <v/>
      </c>
      <c r="K70" s="192" t="str">
        <f t="shared" si="9"/>
        <v/>
      </c>
      <c r="L70" s="192" t="str">
        <f t="shared" si="10"/>
        <v/>
      </c>
      <c r="M70" s="200" t="str">
        <f t="shared" si="5"/>
        <v/>
      </c>
      <c r="N70" s="201" t="str">
        <f t="shared" si="6"/>
        <v/>
      </c>
      <c r="O70" s="196" t="str">
        <f>IFERROR(RANK(M70,$M$9:$M$408)+COUNTIF(M$9:M70,M70)-1,"")</f>
        <v/>
      </c>
      <c r="P70" s="173"/>
    </row>
    <row r="71" spans="1:16" ht="20.100000000000001" customHeight="1">
      <c r="A71" s="173"/>
      <c r="B71" s="190" t="str">
        <f>BIODATA_SISWA!B72</f>
        <v/>
      </c>
      <c r="C71" s="191" t="str">
        <f>IF(BIODATA_SISWA!C72="","",BIODATA_SISWA!C72)</f>
        <v/>
      </c>
      <c r="D71" s="191" t="str">
        <f>IF(BIODATA_SISWA!L72="","",BIODATA_SISWA!L72)</f>
        <v/>
      </c>
      <c r="E71" s="202"/>
      <c r="F71" s="202"/>
      <c r="G71" s="202"/>
      <c r="H71" s="202"/>
      <c r="I71" s="192" t="str">
        <f t="shared" si="7"/>
        <v/>
      </c>
      <c r="J71" s="192" t="str">
        <f t="shared" si="8"/>
        <v/>
      </c>
      <c r="K71" s="192" t="str">
        <f t="shared" si="9"/>
        <v/>
      </c>
      <c r="L71" s="192" t="str">
        <f t="shared" si="10"/>
        <v/>
      </c>
      <c r="M71" s="200" t="str">
        <f t="shared" si="5"/>
        <v/>
      </c>
      <c r="N71" s="201" t="str">
        <f t="shared" si="6"/>
        <v/>
      </c>
      <c r="O71" s="196" t="str">
        <f>IFERROR(RANK(M71,$M$9:$M$408)+COUNTIF(M$9:M71,M71)-1,"")</f>
        <v/>
      </c>
      <c r="P71" s="173"/>
    </row>
    <row r="72" spans="1:16" ht="20.100000000000001" customHeight="1">
      <c r="A72" s="173"/>
      <c r="B72" s="190" t="str">
        <f>BIODATA_SISWA!B73</f>
        <v/>
      </c>
      <c r="C72" s="191" t="str">
        <f>IF(BIODATA_SISWA!C73="","",BIODATA_SISWA!C73)</f>
        <v/>
      </c>
      <c r="D72" s="191" t="str">
        <f>IF(BIODATA_SISWA!L73="","",BIODATA_SISWA!L73)</f>
        <v/>
      </c>
      <c r="E72" s="202"/>
      <c r="F72" s="202"/>
      <c r="G72" s="202"/>
      <c r="H72" s="202"/>
      <c r="I72" s="192" t="str">
        <f t="shared" si="7"/>
        <v/>
      </c>
      <c r="J72" s="192" t="str">
        <f t="shared" si="8"/>
        <v/>
      </c>
      <c r="K72" s="192" t="str">
        <f t="shared" si="9"/>
        <v/>
      </c>
      <c r="L72" s="192" t="str">
        <f t="shared" si="10"/>
        <v/>
      </c>
      <c r="M72" s="200" t="str">
        <f t="shared" si="5"/>
        <v/>
      </c>
      <c r="N72" s="201" t="str">
        <f t="shared" si="6"/>
        <v/>
      </c>
      <c r="O72" s="196" t="str">
        <f>IFERROR(RANK(M72,$M$9:$M$408)+COUNTIF(M$9:M72,M72)-1,"")</f>
        <v/>
      </c>
      <c r="P72" s="173"/>
    </row>
    <row r="73" spans="1:16" ht="20.100000000000001" customHeight="1">
      <c r="A73" s="173"/>
      <c r="B73" s="190" t="str">
        <f>BIODATA_SISWA!B74</f>
        <v/>
      </c>
      <c r="C73" s="191" t="str">
        <f>IF(BIODATA_SISWA!C74="","",BIODATA_SISWA!C74)</f>
        <v/>
      </c>
      <c r="D73" s="191" t="str">
        <f>IF(BIODATA_SISWA!L74="","",BIODATA_SISWA!L74)</f>
        <v/>
      </c>
      <c r="E73" s="202"/>
      <c r="F73" s="202"/>
      <c r="G73" s="202"/>
      <c r="H73" s="202"/>
      <c r="I73" s="192" t="str">
        <f t="shared" si="7"/>
        <v/>
      </c>
      <c r="J73" s="192" t="str">
        <f t="shared" si="8"/>
        <v/>
      </c>
      <c r="K73" s="192" t="str">
        <f t="shared" si="9"/>
        <v/>
      </c>
      <c r="L73" s="192" t="str">
        <f t="shared" si="10"/>
        <v/>
      </c>
      <c r="M73" s="200" t="str">
        <f t="shared" si="5"/>
        <v/>
      </c>
      <c r="N73" s="201" t="str">
        <f t="shared" si="6"/>
        <v/>
      </c>
      <c r="O73" s="196" t="str">
        <f>IFERROR(RANK(M73,$M$9:$M$408)+COUNTIF(M$9:M73,M73)-1,"")</f>
        <v/>
      </c>
      <c r="P73" s="173"/>
    </row>
    <row r="74" spans="1:16" ht="20.100000000000001" customHeight="1">
      <c r="A74" s="173"/>
      <c r="B74" s="190" t="str">
        <f>BIODATA_SISWA!B75</f>
        <v/>
      </c>
      <c r="C74" s="191" t="str">
        <f>IF(BIODATA_SISWA!C75="","",BIODATA_SISWA!C75)</f>
        <v/>
      </c>
      <c r="D74" s="191" t="str">
        <f>IF(BIODATA_SISWA!L75="","",BIODATA_SISWA!L75)</f>
        <v/>
      </c>
      <c r="E74" s="202"/>
      <c r="F74" s="202"/>
      <c r="G74" s="202"/>
      <c r="H74" s="202"/>
      <c r="I74" s="192" t="str">
        <f t="shared" si="7"/>
        <v/>
      </c>
      <c r="J74" s="192" t="str">
        <f t="shared" si="8"/>
        <v/>
      </c>
      <c r="K74" s="192" t="str">
        <f t="shared" si="9"/>
        <v/>
      </c>
      <c r="L74" s="192" t="str">
        <f t="shared" si="10"/>
        <v/>
      </c>
      <c r="M74" s="200" t="str">
        <f t="shared" ref="M74:M137" si="11">IF(OR(C74="",E74=""),"",SUM(E74:H74))</f>
        <v/>
      </c>
      <c r="N74" s="201" t="str">
        <f t="shared" ref="N74:N137" si="12">IF(OR(C74="",E74=""),"",AVERAGE(E74:H74))</f>
        <v/>
      </c>
      <c r="O74" s="196" t="str">
        <f>IFERROR(RANK(M74,$M$9:$M$408)+COUNTIF(M$9:M74,M74)-1,"")</f>
        <v/>
      </c>
      <c r="P74" s="173"/>
    </row>
    <row r="75" spans="1:16" ht="20.100000000000001" customHeight="1">
      <c r="A75" s="173"/>
      <c r="B75" s="190" t="str">
        <f>BIODATA_SISWA!B76</f>
        <v/>
      </c>
      <c r="C75" s="191" t="str">
        <f>IF(BIODATA_SISWA!C76="","",BIODATA_SISWA!C76)</f>
        <v/>
      </c>
      <c r="D75" s="191" t="str">
        <f>IF(BIODATA_SISWA!L76="","",BIODATA_SISWA!L76)</f>
        <v/>
      </c>
      <c r="E75" s="202"/>
      <c r="F75" s="202"/>
      <c r="G75" s="202"/>
      <c r="H75" s="202"/>
      <c r="I75" s="192" t="str">
        <f t="shared" si="7"/>
        <v/>
      </c>
      <c r="J75" s="192" t="str">
        <f t="shared" si="8"/>
        <v/>
      </c>
      <c r="K75" s="192" t="str">
        <f t="shared" si="9"/>
        <v/>
      </c>
      <c r="L75" s="192" t="str">
        <f t="shared" si="10"/>
        <v/>
      </c>
      <c r="M75" s="200" t="str">
        <f t="shared" si="11"/>
        <v/>
      </c>
      <c r="N75" s="201" t="str">
        <f t="shared" si="12"/>
        <v/>
      </c>
      <c r="O75" s="196" t="str">
        <f>IFERROR(RANK(M75,$M$9:$M$408)+COUNTIF(M$9:M75,M75)-1,"")</f>
        <v/>
      </c>
      <c r="P75" s="173"/>
    </row>
    <row r="76" spans="1:16" ht="20.100000000000001" customHeight="1">
      <c r="A76" s="173"/>
      <c r="B76" s="190" t="str">
        <f>BIODATA_SISWA!B77</f>
        <v/>
      </c>
      <c r="C76" s="191" t="str">
        <f>IF(BIODATA_SISWA!C77="","",BIODATA_SISWA!C77)</f>
        <v/>
      </c>
      <c r="D76" s="191" t="str">
        <f>IF(BIODATA_SISWA!L77="","",BIODATA_SISWA!L77)</f>
        <v/>
      </c>
      <c r="E76" s="202"/>
      <c r="F76" s="202"/>
      <c r="G76" s="202"/>
      <c r="H76" s="202"/>
      <c r="I76" s="192" t="str">
        <f t="shared" si="7"/>
        <v/>
      </c>
      <c r="J76" s="192" t="str">
        <f t="shared" si="8"/>
        <v/>
      </c>
      <c r="K76" s="192" t="str">
        <f t="shared" si="9"/>
        <v/>
      </c>
      <c r="L76" s="192" t="str">
        <f t="shared" si="10"/>
        <v/>
      </c>
      <c r="M76" s="200" t="str">
        <f t="shared" si="11"/>
        <v/>
      </c>
      <c r="N76" s="201" t="str">
        <f t="shared" si="12"/>
        <v/>
      </c>
      <c r="O76" s="196" t="str">
        <f>IFERROR(RANK(M76,$M$9:$M$408)+COUNTIF(M$9:M76,M76)-1,"")</f>
        <v/>
      </c>
      <c r="P76" s="173"/>
    </row>
    <row r="77" spans="1:16" ht="20.100000000000001" customHeight="1">
      <c r="A77" s="173"/>
      <c r="B77" s="190" t="str">
        <f>BIODATA_SISWA!B78</f>
        <v/>
      </c>
      <c r="C77" s="191" t="str">
        <f>IF(BIODATA_SISWA!C78="","",BIODATA_SISWA!C78)</f>
        <v/>
      </c>
      <c r="D77" s="191" t="str">
        <f>IF(BIODATA_SISWA!L78="","",BIODATA_SISWA!L78)</f>
        <v/>
      </c>
      <c r="E77" s="202"/>
      <c r="F77" s="202"/>
      <c r="G77" s="202"/>
      <c r="H77" s="202"/>
      <c r="I77" s="192" t="str">
        <f t="shared" si="7"/>
        <v/>
      </c>
      <c r="J77" s="192" t="str">
        <f t="shared" si="8"/>
        <v/>
      </c>
      <c r="K77" s="192" t="str">
        <f t="shared" si="9"/>
        <v/>
      </c>
      <c r="L77" s="192" t="str">
        <f t="shared" si="10"/>
        <v/>
      </c>
      <c r="M77" s="200" t="str">
        <f t="shared" si="11"/>
        <v/>
      </c>
      <c r="N77" s="201" t="str">
        <f t="shared" si="12"/>
        <v/>
      </c>
      <c r="O77" s="196" t="str">
        <f>IFERROR(RANK(M77,$M$9:$M$408)+COUNTIF(M$9:M77,M77)-1,"")</f>
        <v/>
      </c>
      <c r="P77" s="173"/>
    </row>
    <row r="78" spans="1:16" ht="20.100000000000001" customHeight="1">
      <c r="A78" s="173"/>
      <c r="B78" s="190" t="str">
        <f>BIODATA_SISWA!B79</f>
        <v/>
      </c>
      <c r="C78" s="191" t="str">
        <f>IF(BIODATA_SISWA!C79="","",BIODATA_SISWA!C79)</f>
        <v/>
      </c>
      <c r="D78" s="191" t="str">
        <f>IF(BIODATA_SISWA!L79="","",BIODATA_SISWA!L79)</f>
        <v/>
      </c>
      <c r="E78" s="202"/>
      <c r="F78" s="202"/>
      <c r="G78" s="202"/>
      <c r="H78" s="202"/>
      <c r="I78" s="192" t="str">
        <f t="shared" si="7"/>
        <v/>
      </c>
      <c r="J78" s="192" t="str">
        <f t="shared" si="8"/>
        <v/>
      </c>
      <c r="K78" s="192" t="str">
        <f t="shared" si="9"/>
        <v/>
      </c>
      <c r="L78" s="192" t="str">
        <f t="shared" si="10"/>
        <v/>
      </c>
      <c r="M78" s="200" t="str">
        <f t="shared" si="11"/>
        <v/>
      </c>
      <c r="N78" s="201" t="str">
        <f t="shared" si="12"/>
        <v/>
      </c>
      <c r="O78" s="196" t="str">
        <f>IFERROR(RANK(M78,$M$9:$M$408)+COUNTIF(M$9:M78,M78)-1,"")</f>
        <v/>
      </c>
      <c r="P78" s="173"/>
    </row>
    <row r="79" spans="1:16" ht="20.100000000000001" customHeight="1">
      <c r="A79" s="173"/>
      <c r="B79" s="190" t="str">
        <f>BIODATA_SISWA!B80</f>
        <v/>
      </c>
      <c r="C79" s="191" t="str">
        <f>IF(BIODATA_SISWA!C80="","",BIODATA_SISWA!C80)</f>
        <v/>
      </c>
      <c r="D79" s="191" t="str">
        <f>IF(BIODATA_SISWA!L80="","",BIODATA_SISWA!L80)</f>
        <v/>
      </c>
      <c r="E79" s="202"/>
      <c r="F79" s="202"/>
      <c r="G79" s="202"/>
      <c r="H79" s="202"/>
      <c r="I79" s="192" t="str">
        <f t="shared" si="7"/>
        <v/>
      </c>
      <c r="J79" s="192" t="str">
        <f t="shared" si="8"/>
        <v/>
      </c>
      <c r="K79" s="192" t="str">
        <f t="shared" si="9"/>
        <v/>
      </c>
      <c r="L79" s="192" t="str">
        <f t="shared" si="10"/>
        <v/>
      </c>
      <c r="M79" s="200" t="str">
        <f t="shared" si="11"/>
        <v/>
      </c>
      <c r="N79" s="201" t="str">
        <f t="shared" si="12"/>
        <v/>
      </c>
      <c r="O79" s="196" t="str">
        <f>IFERROR(RANK(M79,$M$9:$M$408)+COUNTIF(M$9:M79,M79)-1,"")</f>
        <v/>
      </c>
      <c r="P79" s="173"/>
    </row>
    <row r="80" spans="1:16" ht="20.100000000000001" customHeight="1">
      <c r="A80" s="173"/>
      <c r="B80" s="190" t="str">
        <f>BIODATA_SISWA!B81</f>
        <v/>
      </c>
      <c r="C80" s="191" t="str">
        <f>IF(BIODATA_SISWA!C81="","",BIODATA_SISWA!C81)</f>
        <v/>
      </c>
      <c r="D80" s="191" t="str">
        <f>IF(BIODATA_SISWA!L81="","",BIODATA_SISWA!L81)</f>
        <v/>
      </c>
      <c r="E80" s="202"/>
      <c r="F80" s="202"/>
      <c r="G80" s="202"/>
      <c r="H80" s="202"/>
      <c r="I80" s="192" t="str">
        <f t="shared" si="7"/>
        <v/>
      </c>
      <c r="J80" s="192" t="str">
        <f t="shared" si="8"/>
        <v/>
      </c>
      <c r="K80" s="192" t="str">
        <f t="shared" si="9"/>
        <v/>
      </c>
      <c r="L80" s="192" t="str">
        <f t="shared" si="10"/>
        <v/>
      </c>
      <c r="M80" s="200" t="str">
        <f t="shared" si="11"/>
        <v/>
      </c>
      <c r="N80" s="201" t="str">
        <f t="shared" si="12"/>
        <v/>
      </c>
      <c r="O80" s="196" t="str">
        <f>IFERROR(RANK(M80,$M$9:$M$408)+COUNTIF(M$9:M80,M80)-1,"")</f>
        <v/>
      </c>
      <c r="P80" s="173"/>
    </row>
    <row r="81" spans="1:16" ht="20.100000000000001" customHeight="1">
      <c r="A81" s="173"/>
      <c r="B81" s="190" t="str">
        <f>BIODATA_SISWA!B82</f>
        <v/>
      </c>
      <c r="C81" s="191" t="str">
        <f>IF(BIODATA_SISWA!C82="","",BIODATA_SISWA!C82)</f>
        <v/>
      </c>
      <c r="D81" s="191" t="str">
        <f>IF(BIODATA_SISWA!L82="","",BIODATA_SISWA!L82)</f>
        <v/>
      </c>
      <c r="E81" s="202"/>
      <c r="F81" s="202"/>
      <c r="G81" s="202"/>
      <c r="H81" s="202"/>
      <c r="I81" s="192" t="str">
        <f t="shared" ref="I81:I144" si="13">IF(OR($C81="",E81=""),"",IF(E81&lt;=55,"Kurang",IF(E81&lt;=70,"Cukup",IF(E81&lt;=85,"Baik","Sangat Baik"))))</f>
        <v/>
      </c>
      <c r="J81" s="192" t="str">
        <f t="shared" ref="J81:J144" si="14">IF(OR($C81="",F81=""),"",IF(F81&lt;=55,"Kurang",IF(F81&lt;=70,"Cukup",IF(F81&lt;=85,"Baik","Sangat Baik"))))</f>
        <v/>
      </c>
      <c r="K81" s="192" t="str">
        <f t="shared" ref="K81:K144" si="15">IF(OR($C81="",G81=""),"",IF(G81&lt;=55,"Kurang",IF(G81&lt;=70,"Cukup",IF(G81&lt;=85,"Baik","Sangat Baik"))))</f>
        <v/>
      </c>
      <c r="L81" s="192" t="str">
        <f t="shared" ref="L81:L144" si="16">IF(OR($C81="",H81=""),"",IF(H81&lt;=55,"Kurang",IF(H81&lt;=70,"Cukup",IF(H81&lt;=85,"Baik","Sangat Baik"))))</f>
        <v/>
      </c>
      <c r="M81" s="200" t="str">
        <f t="shared" si="11"/>
        <v/>
      </c>
      <c r="N81" s="201" t="str">
        <f t="shared" si="12"/>
        <v/>
      </c>
      <c r="O81" s="196" t="str">
        <f>IFERROR(RANK(M81,$M$9:$M$408)+COUNTIF(M$9:M81,M81)-1,"")</f>
        <v/>
      </c>
      <c r="P81" s="173"/>
    </row>
    <row r="82" spans="1:16" ht="20.100000000000001" customHeight="1">
      <c r="A82" s="173"/>
      <c r="B82" s="190" t="str">
        <f>BIODATA_SISWA!B83</f>
        <v/>
      </c>
      <c r="C82" s="191" t="str">
        <f>IF(BIODATA_SISWA!C83="","",BIODATA_SISWA!C83)</f>
        <v/>
      </c>
      <c r="D82" s="191" t="str">
        <f>IF(BIODATA_SISWA!L83="","",BIODATA_SISWA!L83)</f>
        <v/>
      </c>
      <c r="E82" s="202"/>
      <c r="F82" s="202"/>
      <c r="G82" s="202"/>
      <c r="H82" s="202"/>
      <c r="I82" s="192" t="str">
        <f t="shared" si="13"/>
        <v/>
      </c>
      <c r="J82" s="192" t="str">
        <f t="shared" si="14"/>
        <v/>
      </c>
      <c r="K82" s="192" t="str">
        <f t="shared" si="15"/>
        <v/>
      </c>
      <c r="L82" s="192" t="str">
        <f t="shared" si="16"/>
        <v/>
      </c>
      <c r="M82" s="200" t="str">
        <f t="shared" si="11"/>
        <v/>
      </c>
      <c r="N82" s="201" t="str">
        <f t="shared" si="12"/>
        <v/>
      </c>
      <c r="O82" s="196" t="str">
        <f>IFERROR(RANK(M82,$M$9:$M$408)+COUNTIF(M$9:M82,M82)-1,"")</f>
        <v/>
      </c>
      <c r="P82" s="173"/>
    </row>
    <row r="83" spans="1:16" ht="20.100000000000001" customHeight="1">
      <c r="A83" s="173"/>
      <c r="B83" s="190" t="str">
        <f>BIODATA_SISWA!B84</f>
        <v/>
      </c>
      <c r="C83" s="191" t="str">
        <f>IF(BIODATA_SISWA!C84="","",BIODATA_SISWA!C84)</f>
        <v/>
      </c>
      <c r="D83" s="191" t="str">
        <f>IF(BIODATA_SISWA!L84="","",BIODATA_SISWA!L84)</f>
        <v/>
      </c>
      <c r="E83" s="202"/>
      <c r="F83" s="202"/>
      <c r="G83" s="202"/>
      <c r="H83" s="202"/>
      <c r="I83" s="192" t="str">
        <f t="shared" si="13"/>
        <v/>
      </c>
      <c r="J83" s="192" t="str">
        <f t="shared" si="14"/>
        <v/>
      </c>
      <c r="K83" s="192" t="str">
        <f t="shared" si="15"/>
        <v/>
      </c>
      <c r="L83" s="192" t="str">
        <f t="shared" si="16"/>
        <v/>
      </c>
      <c r="M83" s="200" t="str">
        <f t="shared" si="11"/>
        <v/>
      </c>
      <c r="N83" s="201" t="str">
        <f t="shared" si="12"/>
        <v/>
      </c>
      <c r="O83" s="196" t="str">
        <f>IFERROR(RANK(M83,$M$9:$M$408)+COUNTIF(M$9:M83,M83)-1,"")</f>
        <v/>
      </c>
      <c r="P83" s="173"/>
    </row>
    <row r="84" spans="1:16" ht="20.100000000000001" customHeight="1">
      <c r="A84" s="173"/>
      <c r="B84" s="190" t="str">
        <f>BIODATA_SISWA!B85</f>
        <v/>
      </c>
      <c r="C84" s="191" t="str">
        <f>IF(BIODATA_SISWA!C85="","",BIODATA_SISWA!C85)</f>
        <v/>
      </c>
      <c r="D84" s="191" t="str">
        <f>IF(BIODATA_SISWA!L85="","",BIODATA_SISWA!L85)</f>
        <v/>
      </c>
      <c r="E84" s="202"/>
      <c r="F84" s="202"/>
      <c r="G84" s="202"/>
      <c r="H84" s="202"/>
      <c r="I84" s="192" t="str">
        <f t="shared" si="13"/>
        <v/>
      </c>
      <c r="J84" s="192" t="str">
        <f t="shared" si="14"/>
        <v/>
      </c>
      <c r="K84" s="192" t="str">
        <f t="shared" si="15"/>
        <v/>
      </c>
      <c r="L84" s="192" t="str">
        <f t="shared" si="16"/>
        <v/>
      </c>
      <c r="M84" s="200" t="str">
        <f t="shared" si="11"/>
        <v/>
      </c>
      <c r="N84" s="201" t="str">
        <f t="shared" si="12"/>
        <v/>
      </c>
      <c r="O84" s="196" t="str">
        <f>IFERROR(RANK(M84,$M$9:$M$408)+COUNTIF(M$9:M84,M84)-1,"")</f>
        <v/>
      </c>
      <c r="P84" s="173"/>
    </row>
    <row r="85" spans="1:16" ht="20.100000000000001" customHeight="1">
      <c r="A85" s="173"/>
      <c r="B85" s="190" t="str">
        <f>BIODATA_SISWA!B86</f>
        <v/>
      </c>
      <c r="C85" s="191" t="str">
        <f>IF(BIODATA_SISWA!C86="","",BIODATA_SISWA!C86)</f>
        <v/>
      </c>
      <c r="D85" s="191" t="str">
        <f>IF(BIODATA_SISWA!L86="","",BIODATA_SISWA!L86)</f>
        <v/>
      </c>
      <c r="E85" s="202"/>
      <c r="F85" s="202"/>
      <c r="G85" s="202"/>
      <c r="H85" s="202"/>
      <c r="I85" s="192" t="str">
        <f t="shared" si="13"/>
        <v/>
      </c>
      <c r="J85" s="192" t="str">
        <f t="shared" si="14"/>
        <v/>
      </c>
      <c r="K85" s="192" t="str">
        <f t="shared" si="15"/>
        <v/>
      </c>
      <c r="L85" s="192" t="str">
        <f t="shared" si="16"/>
        <v/>
      </c>
      <c r="M85" s="200" t="str">
        <f t="shared" si="11"/>
        <v/>
      </c>
      <c r="N85" s="201" t="str">
        <f t="shared" si="12"/>
        <v/>
      </c>
      <c r="O85" s="196" t="str">
        <f>IFERROR(RANK(M85,$M$9:$M$408)+COUNTIF(M$9:M85,M85)-1,"")</f>
        <v/>
      </c>
      <c r="P85" s="173"/>
    </row>
    <row r="86" spans="1:16" ht="20.100000000000001" customHeight="1">
      <c r="A86" s="173"/>
      <c r="B86" s="190" t="str">
        <f>BIODATA_SISWA!B87</f>
        <v/>
      </c>
      <c r="C86" s="191" t="str">
        <f>IF(BIODATA_SISWA!C87="","",BIODATA_SISWA!C87)</f>
        <v/>
      </c>
      <c r="D86" s="191" t="str">
        <f>IF(BIODATA_SISWA!L87="","",BIODATA_SISWA!L87)</f>
        <v/>
      </c>
      <c r="E86" s="202"/>
      <c r="F86" s="202"/>
      <c r="G86" s="202"/>
      <c r="H86" s="202"/>
      <c r="I86" s="192" t="str">
        <f t="shared" si="13"/>
        <v/>
      </c>
      <c r="J86" s="192" t="str">
        <f t="shared" si="14"/>
        <v/>
      </c>
      <c r="K86" s="192" t="str">
        <f t="shared" si="15"/>
        <v/>
      </c>
      <c r="L86" s="192" t="str">
        <f t="shared" si="16"/>
        <v/>
      </c>
      <c r="M86" s="200" t="str">
        <f t="shared" si="11"/>
        <v/>
      </c>
      <c r="N86" s="201" t="str">
        <f t="shared" si="12"/>
        <v/>
      </c>
      <c r="O86" s="196" t="str">
        <f>IFERROR(RANK(M86,$M$9:$M$408)+COUNTIF(M$9:M86,M86)-1,"")</f>
        <v/>
      </c>
      <c r="P86" s="173"/>
    </row>
    <row r="87" spans="1:16" ht="20.100000000000001" customHeight="1">
      <c r="A87" s="173"/>
      <c r="B87" s="190" t="str">
        <f>BIODATA_SISWA!B88</f>
        <v/>
      </c>
      <c r="C87" s="191" t="str">
        <f>IF(BIODATA_SISWA!C88="","",BIODATA_SISWA!C88)</f>
        <v/>
      </c>
      <c r="D87" s="191" t="str">
        <f>IF(BIODATA_SISWA!L88="","",BIODATA_SISWA!L88)</f>
        <v/>
      </c>
      <c r="E87" s="202"/>
      <c r="F87" s="202"/>
      <c r="G87" s="202"/>
      <c r="H87" s="202"/>
      <c r="I87" s="192" t="str">
        <f t="shared" si="13"/>
        <v/>
      </c>
      <c r="J87" s="192" t="str">
        <f t="shared" si="14"/>
        <v/>
      </c>
      <c r="K87" s="192" t="str">
        <f t="shared" si="15"/>
        <v/>
      </c>
      <c r="L87" s="192" t="str">
        <f t="shared" si="16"/>
        <v/>
      </c>
      <c r="M87" s="200" t="str">
        <f t="shared" si="11"/>
        <v/>
      </c>
      <c r="N87" s="201" t="str">
        <f t="shared" si="12"/>
        <v/>
      </c>
      <c r="O87" s="196" t="str">
        <f>IFERROR(RANK(M87,$M$9:$M$408)+COUNTIF(M$9:M87,M87)-1,"")</f>
        <v/>
      </c>
      <c r="P87" s="173"/>
    </row>
    <row r="88" spans="1:16" ht="20.100000000000001" customHeight="1">
      <c r="A88" s="173"/>
      <c r="B88" s="190" t="str">
        <f>BIODATA_SISWA!B89</f>
        <v/>
      </c>
      <c r="C88" s="191" t="str">
        <f>IF(BIODATA_SISWA!C89="","",BIODATA_SISWA!C89)</f>
        <v/>
      </c>
      <c r="D88" s="191" t="str">
        <f>IF(BIODATA_SISWA!L89="","",BIODATA_SISWA!L89)</f>
        <v/>
      </c>
      <c r="E88" s="202"/>
      <c r="F88" s="202"/>
      <c r="G88" s="202"/>
      <c r="H88" s="202"/>
      <c r="I88" s="192" t="str">
        <f t="shared" si="13"/>
        <v/>
      </c>
      <c r="J88" s="192" t="str">
        <f t="shared" si="14"/>
        <v/>
      </c>
      <c r="K88" s="192" t="str">
        <f t="shared" si="15"/>
        <v/>
      </c>
      <c r="L88" s="192" t="str">
        <f t="shared" si="16"/>
        <v/>
      </c>
      <c r="M88" s="200" t="str">
        <f t="shared" si="11"/>
        <v/>
      </c>
      <c r="N88" s="201" t="str">
        <f t="shared" si="12"/>
        <v/>
      </c>
      <c r="O88" s="196" t="str">
        <f>IFERROR(RANK(M88,$M$9:$M$408)+COUNTIF(M$9:M88,M88)-1,"")</f>
        <v/>
      </c>
      <c r="P88" s="173"/>
    </row>
    <row r="89" spans="1:16" ht="20.100000000000001" customHeight="1">
      <c r="A89" s="173"/>
      <c r="B89" s="190" t="str">
        <f>BIODATA_SISWA!B90</f>
        <v/>
      </c>
      <c r="C89" s="191" t="str">
        <f>IF(BIODATA_SISWA!C90="","",BIODATA_SISWA!C90)</f>
        <v/>
      </c>
      <c r="D89" s="191" t="str">
        <f>IF(BIODATA_SISWA!L90="","",BIODATA_SISWA!L90)</f>
        <v/>
      </c>
      <c r="E89" s="202"/>
      <c r="F89" s="202"/>
      <c r="G89" s="202"/>
      <c r="H89" s="202"/>
      <c r="I89" s="192" t="str">
        <f t="shared" si="13"/>
        <v/>
      </c>
      <c r="J89" s="192" t="str">
        <f t="shared" si="14"/>
        <v/>
      </c>
      <c r="K89" s="192" t="str">
        <f t="shared" si="15"/>
        <v/>
      </c>
      <c r="L89" s="192" t="str">
        <f t="shared" si="16"/>
        <v/>
      </c>
      <c r="M89" s="200" t="str">
        <f t="shared" si="11"/>
        <v/>
      </c>
      <c r="N89" s="201" t="str">
        <f t="shared" si="12"/>
        <v/>
      </c>
      <c r="O89" s="196" t="str">
        <f>IFERROR(RANK(M89,$M$9:$M$408)+COUNTIF(M$9:M89,M89)-1,"")</f>
        <v/>
      </c>
      <c r="P89" s="173"/>
    </row>
    <row r="90" spans="1:16" ht="20.100000000000001" customHeight="1">
      <c r="A90" s="173"/>
      <c r="B90" s="190" t="str">
        <f>BIODATA_SISWA!B91</f>
        <v/>
      </c>
      <c r="C90" s="191" t="str">
        <f>IF(BIODATA_SISWA!C91="","",BIODATA_SISWA!C91)</f>
        <v/>
      </c>
      <c r="D90" s="191" t="str">
        <f>IF(BIODATA_SISWA!L91="","",BIODATA_SISWA!L91)</f>
        <v/>
      </c>
      <c r="E90" s="202"/>
      <c r="F90" s="202"/>
      <c r="G90" s="202"/>
      <c r="H90" s="202"/>
      <c r="I90" s="192" t="str">
        <f t="shared" si="13"/>
        <v/>
      </c>
      <c r="J90" s="192" t="str">
        <f t="shared" si="14"/>
        <v/>
      </c>
      <c r="K90" s="192" t="str">
        <f t="shared" si="15"/>
        <v/>
      </c>
      <c r="L90" s="192" t="str">
        <f t="shared" si="16"/>
        <v/>
      </c>
      <c r="M90" s="200" t="str">
        <f t="shared" si="11"/>
        <v/>
      </c>
      <c r="N90" s="201" t="str">
        <f t="shared" si="12"/>
        <v/>
      </c>
      <c r="O90" s="196" t="str">
        <f>IFERROR(RANK(M90,$M$9:$M$408)+COUNTIF(M$9:M90,M90)-1,"")</f>
        <v/>
      </c>
      <c r="P90" s="173"/>
    </row>
    <row r="91" spans="1:16" ht="20.100000000000001" customHeight="1">
      <c r="A91" s="173"/>
      <c r="B91" s="190" t="str">
        <f>BIODATA_SISWA!B92</f>
        <v/>
      </c>
      <c r="C91" s="191" t="str">
        <f>IF(BIODATA_SISWA!C92="","",BIODATA_SISWA!C92)</f>
        <v/>
      </c>
      <c r="D91" s="191" t="str">
        <f>IF(BIODATA_SISWA!L92="","",BIODATA_SISWA!L92)</f>
        <v/>
      </c>
      <c r="E91" s="202"/>
      <c r="F91" s="202"/>
      <c r="G91" s="202"/>
      <c r="H91" s="202"/>
      <c r="I91" s="192" t="str">
        <f t="shared" si="13"/>
        <v/>
      </c>
      <c r="J91" s="192" t="str">
        <f t="shared" si="14"/>
        <v/>
      </c>
      <c r="K91" s="192" t="str">
        <f t="shared" si="15"/>
        <v/>
      </c>
      <c r="L91" s="192" t="str">
        <f t="shared" si="16"/>
        <v/>
      </c>
      <c r="M91" s="200" t="str">
        <f t="shared" si="11"/>
        <v/>
      </c>
      <c r="N91" s="201" t="str">
        <f t="shared" si="12"/>
        <v/>
      </c>
      <c r="O91" s="196" t="str">
        <f>IFERROR(RANK(M91,$M$9:$M$408)+COUNTIF(M$9:M91,M91)-1,"")</f>
        <v/>
      </c>
      <c r="P91" s="173"/>
    </row>
    <row r="92" spans="1:16" ht="20.100000000000001" customHeight="1">
      <c r="A92" s="173"/>
      <c r="B92" s="190" t="str">
        <f>BIODATA_SISWA!B93</f>
        <v/>
      </c>
      <c r="C92" s="191" t="str">
        <f>IF(BIODATA_SISWA!C93="","",BIODATA_SISWA!C93)</f>
        <v/>
      </c>
      <c r="D92" s="191" t="str">
        <f>IF(BIODATA_SISWA!L93="","",BIODATA_SISWA!L93)</f>
        <v/>
      </c>
      <c r="E92" s="202"/>
      <c r="F92" s="202"/>
      <c r="G92" s="202"/>
      <c r="H92" s="202"/>
      <c r="I92" s="192" t="str">
        <f t="shared" si="13"/>
        <v/>
      </c>
      <c r="J92" s="192" t="str">
        <f t="shared" si="14"/>
        <v/>
      </c>
      <c r="K92" s="192" t="str">
        <f t="shared" si="15"/>
        <v/>
      </c>
      <c r="L92" s="192" t="str">
        <f t="shared" si="16"/>
        <v/>
      </c>
      <c r="M92" s="200" t="str">
        <f t="shared" si="11"/>
        <v/>
      </c>
      <c r="N92" s="201" t="str">
        <f t="shared" si="12"/>
        <v/>
      </c>
      <c r="O92" s="196" t="str">
        <f>IFERROR(RANK(M92,$M$9:$M$408)+COUNTIF(M$9:M92,M92)-1,"")</f>
        <v/>
      </c>
      <c r="P92" s="173"/>
    </row>
    <row r="93" spans="1:16" ht="20.100000000000001" customHeight="1">
      <c r="A93" s="173"/>
      <c r="B93" s="190" t="str">
        <f>BIODATA_SISWA!B94</f>
        <v/>
      </c>
      <c r="C93" s="191" t="str">
        <f>IF(BIODATA_SISWA!C94="","",BIODATA_SISWA!C94)</f>
        <v/>
      </c>
      <c r="D93" s="191" t="str">
        <f>IF(BIODATA_SISWA!L94="","",BIODATA_SISWA!L94)</f>
        <v/>
      </c>
      <c r="E93" s="202"/>
      <c r="F93" s="202"/>
      <c r="G93" s="202"/>
      <c r="H93" s="202"/>
      <c r="I93" s="192" t="str">
        <f t="shared" si="13"/>
        <v/>
      </c>
      <c r="J93" s="192" t="str">
        <f t="shared" si="14"/>
        <v/>
      </c>
      <c r="K93" s="192" t="str">
        <f t="shared" si="15"/>
        <v/>
      </c>
      <c r="L93" s="192" t="str">
        <f t="shared" si="16"/>
        <v/>
      </c>
      <c r="M93" s="200" t="str">
        <f t="shared" si="11"/>
        <v/>
      </c>
      <c r="N93" s="201" t="str">
        <f t="shared" si="12"/>
        <v/>
      </c>
      <c r="O93" s="196" t="str">
        <f>IFERROR(RANK(M93,$M$9:$M$408)+COUNTIF(M$9:M93,M93)-1,"")</f>
        <v/>
      </c>
      <c r="P93" s="173"/>
    </row>
    <row r="94" spans="1:16" ht="20.100000000000001" customHeight="1">
      <c r="A94" s="173"/>
      <c r="B94" s="190" t="str">
        <f>BIODATA_SISWA!B95</f>
        <v/>
      </c>
      <c r="C94" s="191" t="str">
        <f>IF(BIODATA_SISWA!C95="","",BIODATA_SISWA!C95)</f>
        <v/>
      </c>
      <c r="D94" s="191" t="str">
        <f>IF(BIODATA_SISWA!L95="","",BIODATA_SISWA!L95)</f>
        <v/>
      </c>
      <c r="E94" s="202"/>
      <c r="F94" s="202"/>
      <c r="G94" s="202"/>
      <c r="H94" s="202"/>
      <c r="I94" s="192" t="str">
        <f t="shared" si="13"/>
        <v/>
      </c>
      <c r="J94" s="192" t="str">
        <f t="shared" si="14"/>
        <v/>
      </c>
      <c r="K94" s="192" t="str">
        <f t="shared" si="15"/>
        <v/>
      </c>
      <c r="L94" s="192" t="str">
        <f t="shared" si="16"/>
        <v/>
      </c>
      <c r="M94" s="200" t="str">
        <f t="shared" si="11"/>
        <v/>
      </c>
      <c r="N94" s="201" t="str">
        <f t="shared" si="12"/>
        <v/>
      </c>
      <c r="O94" s="196" t="str">
        <f>IFERROR(RANK(M94,$M$9:$M$408)+COUNTIF(M$9:M94,M94)-1,"")</f>
        <v/>
      </c>
      <c r="P94" s="173"/>
    </row>
    <row r="95" spans="1:16" ht="20.100000000000001" customHeight="1">
      <c r="A95" s="173"/>
      <c r="B95" s="190" t="str">
        <f>BIODATA_SISWA!B96</f>
        <v/>
      </c>
      <c r="C95" s="191" t="str">
        <f>IF(BIODATA_SISWA!C96="","",BIODATA_SISWA!C96)</f>
        <v/>
      </c>
      <c r="D95" s="191" t="str">
        <f>IF(BIODATA_SISWA!L96="","",BIODATA_SISWA!L96)</f>
        <v/>
      </c>
      <c r="E95" s="202"/>
      <c r="F95" s="202"/>
      <c r="G95" s="202"/>
      <c r="H95" s="202"/>
      <c r="I95" s="192" t="str">
        <f t="shared" si="13"/>
        <v/>
      </c>
      <c r="J95" s="192" t="str">
        <f t="shared" si="14"/>
        <v/>
      </c>
      <c r="K95" s="192" t="str">
        <f t="shared" si="15"/>
        <v/>
      </c>
      <c r="L95" s="192" t="str">
        <f t="shared" si="16"/>
        <v/>
      </c>
      <c r="M95" s="200" t="str">
        <f t="shared" si="11"/>
        <v/>
      </c>
      <c r="N95" s="201" t="str">
        <f t="shared" si="12"/>
        <v/>
      </c>
      <c r="O95" s="196" t="str">
        <f>IFERROR(RANK(M95,$M$9:$M$408)+COUNTIF(M$9:M95,M95)-1,"")</f>
        <v/>
      </c>
      <c r="P95" s="173"/>
    </row>
    <row r="96" spans="1:16" ht="20.100000000000001" customHeight="1">
      <c r="A96" s="173"/>
      <c r="B96" s="190" t="str">
        <f>BIODATA_SISWA!B97</f>
        <v/>
      </c>
      <c r="C96" s="191" t="str">
        <f>IF(BIODATA_SISWA!C97="","",BIODATA_SISWA!C97)</f>
        <v/>
      </c>
      <c r="D96" s="191" t="str">
        <f>IF(BIODATA_SISWA!L97="","",BIODATA_SISWA!L97)</f>
        <v/>
      </c>
      <c r="E96" s="202"/>
      <c r="F96" s="202"/>
      <c r="G96" s="202"/>
      <c r="H96" s="202"/>
      <c r="I96" s="192" t="str">
        <f t="shared" si="13"/>
        <v/>
      </c>
      <c r="J96" s="192" t="str">
        <f t="shared" si="14"/>
        <v/>
      </c>
      <c r="K96" s="192" t="str">
        <f t="shared" si="15"/>
        <v/>
      </c>
      <c r="L96" s="192" t="str">
        <f t="shared" si="16"/>
        <v/>
      </c>
      <c r="M96" s="200" t="str">
        <f t="shared" si="11"/>
        <v/>
      </c>
      <c r="N96" s="201" t="str">
        <f t="shared" si="12"/>
        <v/>
      </c>
      <c r="O96" s="196" t="str">
        <f>IFERROR(RANK(M96,$M$9:$M$408)+COUNTIF(M$9:M96,M96)-1,"")</f>
        <v/>
      </c>
      <c r="P96" s="173"/>
    </row>
    <row r="97" spans="1:16" ht="20.100000000000001" customHeight="1">
      <c r="A97" s="173"/>
      <c r="B97" s="190" t="str">
        <f>BIODATA_SISWA!B98</f>
        <v/>
      </c>
      <c r="C97" s="191" t="str">
        <f>IF(BIODATA_SISWA!C98="","",BIODATA_SISWA!C98)</f>
        <v/>
      </c>
      <c r="D97" s="191" t="str">
        <f>IF(BIODATA_SISWA!L98="","",BIODATA_SISWA!L98)</f>
        <v/>
      </c>
      <c r="E97" s="202"/>
      <c r="F97" s="202"/>
      <c r="G97" s="202"/>
      <c r="H97" s="202"/>
      <c r="I97" s="192" t="str">
        <f t="shared" si="13"/>
        <v/>
      </c>
      <c r="J97" s="192" t="str">
        <f t="shared" si="14"/>
        <v/>
      </c>
      <c r="K97" s="192" t="str">
        <f t="shared" si="15"/>
        <v/>
      </c>
      <c r="L97" s="192" t="str">
        <f t="shared" si="16"/>
        <v/>
      </c>
      <c r="M97" s="200" t="str">
        <f t="shared" si="11"/>
        <v/>
      </c>
      <c r="N97" s="201" t="str">
        <f t="shared" si="12"/>
        <v/>
      </c>
      <c r="O97" s="196" t="str">
        <f>IFERROR(RANK(M97,$M$9:$M$408)+COUNTIF(M$9:M97,M97)-1,"")</f>
        <v/>
      </c>
      <c r="P97" s="173"/>
    </row>
    <row r="98" spans="1:16" ht="20.100000000000001" customHeight="1">
      <c r="A98" s="173"/>
      <c r="B98" s="190" t="str">
        <f>BIODATA_SISWA!B99</f>
        <v/>
      </c>
      <c r="C98" s="191" t="str">
        <f>IF(BIODATA_SISWA!C99="","",BIODATA_SISWA!C99)</f>
        <v/>
      </c>
      <c r="D98" s="191" t="str">
        <f>IF(BIODATA_SISWA!L99="","",BIODATA_SISWA!L99)</f>
        <v/>
      </c>
      <c r="E98" s="202"/>
      <c r="F98" s="202"/>
      <c r="G98" s="202"/>
      <c r="H98" s="202"/>
      <c r="I98" s="192" t="str">
        <f t="shared" si="13"/>
        <v/>
      </c>
      <c r="J98" s="192" t="str">
        <f t="shared" si="14"/>
        <v/>
      </c>
      <c r="K98" s="192" t="str">
        <f t="shared" si="15"/>
        <v/>
      </c>
      <c r="L98" s="192" t="str">
        <f t="shared" si="16"/>
        <v/>
      </c>
      <c r="M98" s="200" t="str">
        <f t="shared" si="11"/>
        <v/>
      </c>
      <c r="N98" s="201" t="str">
        <f t="shared" si="12"/>
        <v/>
      </c>
      <c r="O98" s="196" t="str">
        <f>IFERROR(RANK(M98,$M$9:$M$408)+COUNTIF(M$9:M98,M98)-1,"")</f>
        <v/>
      </c>
      <c r="P98" s="173"/>
    </row>
    <row r="99" spans="1:16" ht="20.100000000000001" customHeight="1">
      <c r="A99" s="173"/>
      <c r="B99" s="190" t="str">
        <f>BIODATA_SISWA!B100</f>
        <v/>
      </c>
      <c r="C99" s="191" t="str">
        <f>IF(BIODATA_SISWA!C100="","",BIODATA_SISWA!C100)</f>
        <v/>
      </c>
      <c r="D99" s="191" t="str">
        <f>IF(BIODATA_SISWA!L100="","",BIODATA_SISWA!L100)</f>
        <v/>
      </c>
      <c r="E99" s="202"/>
      <c r="F99" s="202"/>
      <c r="G99" s="202"/>
      <c r="H99" s="202"/>
      <c r="I99" s="192" t="str">
        <f t="shared" si="13"/>
        <v/>
      </c>
      <c r="J99" s="192" t="str">
        <f t="shared" si="14"/>
        <v/>
      </c>
      <c r="K99" s="192" t="str">
        <f t="shared" si="15"/>
        <v/>
      </c>
      <c r="L99" s="192" t="str">
        <f t="shared" si="16"/>
        <v/>
      </c>
      <c r="M99" s="200" t="str">
        <f t="shared" si="11"/>
        <v/>
      </c>
      <c r="N99" s="201" t="str">
        <f t="shared" si="12"/>
        <v/>
      </c>
      <c r="O99" s="196" t="str">
        <f>IFERROR(RANK(M99,$M$9:$M$408)+COUNTIF(M$9:M99,M99)-1,"")</f>
        <v/>
      </c>
      <c r="P99" s="173"/>
    </row>
    <row r="100" spans="1:16" ht="20.100000000000001" customHeight="1">
      <c r="A100" s="173"/>
      <c r="B100" s="190" t="str">
        <f>BIODATA_SISWA!B101</f>
        <v/>
      </c>
      <c r="C100" s="191" t="str">
        <f>IF(BIODATA_SISWA!C101="","",BIODATA_SISWA!C101)</f>
        <v/>
      </c>
      <c r="D100" s="191" t="str">
        <f>IF(BIODATA_SISWA!L101="","",BIODATA_SISWA!L101)</f>
        <v/>
      </c>
      <c r="E100" s="202"/>
      <c r="F100" s="202"/>
      <c r="G100" s="202"/>
      <c r="H100" s="202"/>
      <c r="I100" s="192" t="str">
        <f t="shared" si="13"/>
        <v/>
      </c>
      <c r="J100" s="192" t="str">
        <f t="shared" si="14"/>
        <v/>
      </c>
      <c r="K100" s="192" t="str">
        <f t="shared" si="15"/>
        <v/>
      </c>
      <c r="L100" s="192" t="str">
        <f t="shared" si="16"/>
        <v/>
      </c>
      <c r="M100" s="200" t="str">
        <f t="shared" si="11"/>
        <v/>
      </c>
      <c r="N100" s="201" t="str">
        <f t="shared" si="12"/>
        <v/>
      </c>
      <c r="O100" s="196" t="str">
        <f>IFERROR(RANK(M100,$M$9:$M$408)+COUNTIF(M$9:M100,M100)-1,"")</f>
        <v/>
      </c>
      <c r="P100" s="173"/>
    </row>
    <row r="101" spans="1:16" ht="20.100000000000001" customHeight="1">
      <c r="A101" s="173"/>
      <c r="B101" s="190" t="str">
        <f>BIODATA_SISWA!B102</f>
        <v/>
      </c>
      <c r="C101" s="191" t="str">
        <f>IF(BIODATA_SISWA!C102="","",BIODATA_SISWA!C102)</f>
        <v/>
      </c>
      <c r="D101" s="191" t="str">
        <f>IF(BIODATA_SISWA!L102="","",BIODATA_SISWA!L102)</f>
        <v/>
      </c>
      <c r="E101" s="202"/>
      <c r="F101" s="202"/>
      <c r="G101" s="202"/>
      <c r="H101" s="202"/>
      <c r="I101" s="192" t="str">
        <f t="shared" si="13"/>
        <v/>
      </c>
      <c r="J101" s="192" t="str">
        <f t="shared" si="14"/>
        <v/>
      </c>
      <c r="K101" s="192" t="str">
        <f t="shared" si="15"/>
        <v/>
      </c>
      <c r="L101" s="192" t="str">
        <f t="shared" si="16"/>
        <v/>
      </c>
      <c r="M101" s="200" t="str">
        <f t="shared" si="11"/>
        <v/>
      </c>
      <c r="N101" s="201" t="str">
        <f t="shared" si="12"/>
        <v/>
      </c>
      <c r="O101" s="196" t="str">
        <f>IFERROR(RANK(M101,$M$9:$M$408)+COUNTIF(M$9:M101,M101)-1,"")</f>
        <v/>
      </c>
      <c r="P101" s="173"/>
    </row>
    <row r="102" spans="1:16" ht="20.100000000000001" customHeight="1">
      <c r="A102" s="173"/>
      <c r="B102" s="190" t="str">
        <f>BIODATA_SISWA!B103</f>
        <v/>
      </c>
      <c r="C102" s="191" t="str">
        <f>IF(BIODATA_SISWA!C103="","",BIODATA_SISWA!C103)</f>
        <v/>
      </c>
      <c r="D102" s="191" t="str">
        <f>IF(BIODATA_SISWA!L103="","",BIODATA_SISWA!L103)</f>
        <v/>
      </c>
      <c r="E102" s="202"/>
      <c r="F102" s="202"/>
      <c r="G102" s="202"/>
      <c r="H102" s="202"/>
      <c r="I102" s="192" t="str">
        <f t="shared" si="13"/>
        <v/>
      </c>
      <c r="J102" s="192" t="str">
        <f t="shared" si="14"/>
        <v/>
      </c>
      <c r="K102" s="192" t="str">
        <f t="shared" si="15"/>
        <v/>
      </c>
      <c r="L102" s="192" t="str">
        <f t="shared" si="16"/>
        <v/>
      </c>
      <c r="M102" s="200" t="str">
        <f t="shared" si="11"/>
        <v/>
      </c>
      <c r="N102" s="201" t="str">
        <f t="shared" si="12"/>
        <v/>
      </c>
      <c r="O102" s="196" t="str">
        <f>IFERROR(RANK(M102,$M$9:$M$408)+COUNTIF(M$9:M102,M102)-1,"")</f>
        <v/>
      </c>
      <c r="P102" s="173"/>
    </row>
    <row r="103" spans="1:16" ht="20.100000000000001" customHeight="1">
      <c r="A103" s="173"/>
      <c r="B103" s="190" t="str">
        <f>BIODATA_SISWA!B104</f>
        <v/>
      </c>
      <c r="C103" s="191" t="str">
        <f>IF(BIODATA_SISWA!C104="","",BIODATA_SISWA!C104)</f>
        <v/>
      </c>
      <c r="D103" s="191" t="str">
        <f>IF(BIODATA_SISWA!L104="","",BIODATA_SISWA!L104)</f>
        <v/>
      </c>
      <c r="E103" s="202"/>
      <c r="F103" s="202"/>
      <c r="G103" s="202"/>
      <c r="H103" s="202"/>
      <c r="I103" s="192" t="str">
        <f t="shared" si="13"/>
        <v/>
      </c>
      <c r="J103" s="192" t="str">
        <f t="shared" si="14"/>
        <v/>
      </c>
      <c r="K103" s="192" t="str">
        <f t="shared" si="15"/>
        <v/>
      </c>
      <c r="L103" s="192" t="str">
        <f t="shared" si="16"/>
        <v/>
      </c>
      <c r="M103" s="200" t="str">
        <f t="shared" si="11"/>
        <v/>
      </c>
      <c r="N103" s="201" t="str">
        <f t="shared" si="12"/>
        <v/>
      </c>
      <c r="O103" s="196" t="str">
        <f>IFERROR(RANK(M103,$M$9:$M$408)+COUNTIF(M$9:M103,M103)-1,"")</f>
        <v/>
      </c>
      <c r="P103" s="173"/>
    </row>
    <row r="104" spans="1:16" ht="20.100000000000001" customHeight="1">
      <c r="A104" s="173"/>
      <c r="B104" s="190" t="str">
        <f>BIODATA_SISWA!B105</f>
        <v/>
      </c>
      <c r="C104" s="191" t="str">
        <f>IF(BIODATA_SISWA!C105="","",BIODATA_SISWA!C105)</f>
        <v/>
      </c>
      <c r="D104" s="191" t="str">
        <f>IF(BIODATA_SISWA!L105="","",BIODATA_SISWA!L105)</f>
        <v/>
      </c>
      <c r="E104" s="202"/>
      <c r="F104" s="202"/>
      <c r="G104" s="202"/>
      <c r="H104" s="202"/>
      <c r="I104" s="192" t="str">
        <f t="shared" si="13"/>
        <v/>
      </c>
      <c r="J104" s="192" t="str">
        <f t="shared" si="14"/>
        <v/>
      </c>
      <c r="K104" s="192" t="str">
        <f t="shared" si="15"/>
        <v/>
      </c>
      <c r="L104" s="192" t="str">
        <f t="shared" si="16"/>
        <v/>
      </c>
      <c r="M104" s="200" t="str">
        <f t="shared" si="11"/>
        <v/>
      </c>
      <c r="N104" s="201" t="str">
        <f t="shared" si="12"/>
        <v/>
      </c>
      <c r="O104" s="196" t="str">
        <f>IFERROR(RANK(M104,$M$9:$M$408)+COUNTIF(M$9:M104,M104)-1,"")</f>
        <v/>
      </c>
      <c r="P104" s="173"/>
    </row>
    <row r="105" spans="1:16" ht="20.100000000000001" customHeight="1">
      <c r="A105" s="173"/>
      <c r="B105" s="190" t="str">
        <f>BIODATA_SISWA!B106</f>
        <v/>
      </c>
      <c r="C105" s="191" t="str">
        <f>IF(BIODATA_SISWA!C106="","",BIODATA_SISWA!C106)</f>
        <v/>
      </c>
      <c r="D105" s="191" t="str">
        <f>IF(BIODATA_SISWA!L106="","",BIODATA_SISWA!L106)</f>
        <v/>
      </c>
      <c r="E105" s="202"/>
      <c r="F105" s="202"/>
      <c r="G105" s="202"/>
      <c r="H105" s="202"/>
      <c r="I105" s="192" t="str">
        <f t="shared" si="13"/>
        <v/>
      </c>
      <c r="J105" s="192" t="str">
        <f t="shared" si="14"/>
        <v/>
      </c>
      <c r="K105" s="192" t="str">
        <f t="shared" si="15"/>
        <v/>
      </c>
      <c r="L105" s="192" t="str">
        <f t="shared" si="16"/>
        <v/>
      </c>
      <c r="M105" s="200" t="str">
        <f t="shared" si="11"/>
        <v/>
      </c>
      <c r="N105" s="201" t="str">
        <f t="shared" si="12"/>
        <v/>
      </c>
      <c r="O105" s="196" t="str">
        <f>IFERROR(RANK(M105,$M$9:$M$408)+COUNTIF(M$9:M105,M105)-1,"")</f>
        <v/>
      </c>
      <c r="P105" s="173"/>
    </row>
    <row r="106" spans="1:16" ht="20.100000000000001" customHeight="1">
      <c r="A106" s="173"/>
      <c r="B106" s="190" t="str">
        <f>BIODATA_SISWA!B107</f>
        <v/>
      </c>
      <c r="C106" s="191" t="str">
        <f>IF(BIODATA_SISWA!C107="","",BIODATA_SISWA!C107)</f>
        <v/>
      </c>
      <c r="D106" s="191" t="str">
        <f>IF(BIODATA_SISWA!L107="","",BIODATA_SISWA!L107)</f>
        <v/>
      </c>
      <c r="E106" s="202"/>
      <c r="F106" s="202"/>
      <c r="G106" s="202"/>
      <c r="H106" s="202"/>
      <c r="I106" s="192" t="str">
        <f t="shared" si="13"/>
        <v/>
      </c>
      <c r="J106" s="192" t="str">
        <f t="shared" si="14"/>
        <v/>
      </c>
      <c r="K106" s="192" t="str">
        <f t="shared" si="15"/>
        <v/>
      </c>
      <c r="L106" s="192" t="str">
        <f t="shared" si="16"/>
        <v/>
      </c>
      <c r="M106" s="200" t="str">
        <f t="shared" si="11"/>
        <v/>
      </c>
      <c r="N106" s="201" t="str">
        <f t="shared" si="12"/>
        <v/>
      </c>
      <c r="O106" s="196" t="str">
        <f>IFERROR(RANK(M106,$M$9:$M$408)+COUNTIF(M$9:M106,M106)-1,"")</f>
        <v/>
      </c>
      <c r="P106" s="173"/>
    </row>
    <row r="107" spans="1:16" ht="20.100000000000001" customHeight="1">
      <c r="A107" s="173"/>
      <c r="B107" s="190" t="str">
        <f>BIODATA_SISWA!B108</f>
        <v/>
      </c>
      <c r="C107" s="191" t="str">
        <f>IF(BIODATA_SISWA!C108="","",BIODATA_SISWA!C108)</f>
        <v/>
      </c>
      <c r="D107" s="191" t="str">
        <f>IF(BIODATA_SISWA!L108="","",BIODATA_SISWA!L108)</f>
        <v/>
      </c>
      <c r="E107" s="202"/>
      <c r="F107" s="202"/>
      <c r="G107" s="202"/>
      <c r="H107" s="202"/>
      <c r="I107" s="192" t="str">
        <f t="shared" si="13"/>
        <v/>
      </c>
      <c r="J107" s="192" t="str">
        <f t="shared" si="14"/>
        <v/>
      </c>
      <c r="K107" s="192" t="str">
        <f t="shared" si="15"/>
        <v/>
      </c>
      <c r="L107" s="192" t="str">
        <f t="shared" si="16"/>
        <v/>
      </c>
      <c r="M107" s="200" t="str">
        <f t="shared" si="11"/>
        <v/>
      </c>
      <c r="N107" s="201" t="str">
        <f t="shared" si="12"/>
        <v/>
      </c>
      <c r="O107" s="196" t="str">
        <f>IFERROR(RANK(M107,$M$9:$M$408)+COUNTIF(M$9:M107,M107)-1,"")</f>
        <v/>
      </c>
      <c r="P107" s="173"/>
    </row>
    <row r="108" spans="1:16" ht="20.100000000000001" customHeight="1">
      <c r="A108" s="173"/>
      <c r="B108" s="190" t="str">
        <f>BIODATA_SISWA!B109</f>
        <v/>
      </c>
      <c r="C108" s="191" t="str">
        <f>IF(BIODATA_SISWA!C109="","",BIODATA_SISWA!C109)</f>
        <v/>
      </c>
      <c r="D108" s="191" t="str">
        <f>IF(BIODATA_SISWA!L109="","",BIODATA_SISWA!L109)</f>
        <v/>
      </c>
      <c r="E108" s="202"/>
      <c r="F108" s="202"/>
      <c r="G108" s="202"/>
      <c r="H108" s="202"/>
      <c r="I108" s="192" t="str">
        <f t="shared" si="13"/>
        <v/>
      </c>
      <c r="J108" s="192" t="str">
        <f t="shared" si="14"/>
        <v/>
      </c>
      <c r="K108" s="192" t="str">
        <f t="shared" si="15"/>
        <v/>
      </c>
      <c r="L108" s="192" t="str">
        <f t="shared" si="16"/>
        <v/>
      </c>
      <c r="M108" s="200" t="str">
        <f t="shared" si="11"/>
        <v/>
      </c>
      <c r="N108" s="201" t="str">
        <f t="shared" si="12"/>
        <v/>
      </c>
      <c r="O108" s="196" t="str">
        <f>IFERROR(RANK(M108,$M$9:$M$408)+COUNTIF(M$9:M108,M108)-1,"")</f>
        <v/>
      </c>
      <c r="P108" s="173"/>
    </row>
    <row r="109" spans="1:16" ht="20.100000000000001" customHeight="1">
      <c r="A109" s="173"/>
      <c r="B109" s="190" t="str">
        <f>BIODATA_SISWA!B110</f>
        <v/>
      </c>
      <c r="C109" s="191" t="str">
        <f>IF(BIODATA_SISWA!C110="","",BIODATA_SISWA!C110)</f>
        <v/>
      </c>
      <c r="D109" s="191" t="str">
        <f>IF(BIODATA_SISWA!L110="","",BIODATA_SISWA!L110)</f>
        <v/>
      </c>
      <c r="E109" s="202"/>
      <c r="F109" s="202"/>
      <c r="G109" s="202"/>
      <c r="H109" s="202"/>
      <c r="I109" s="192" t="str">
        <f t="shared" si="13"/>
        <v/>
      </c>
      <c r="J109" s="192" t="str">
        <f t="shared" si="14"/>
        <v/>
      </c>
      <c r="K109" s="192" t="str">
        <f t="shared" si="15"/>
        <v/>
      </c>
      <c r="L109" s="192" t="str">
        <f t="shared" si="16"/>
        <v/>
      </c>
      <c r="M109" s="200" t="str">
        <f t="shared" si="11"/>
        <v/>
      </c>
      <c r="N109" s="201" t="str">
        <f t="shared" si="12"/>
        <v/>
      </c>
      <c r="O109" s="196" t="str">
        <f>IFERROR(RANK(M109,$M$9:$M$408)+COUNTIF(M$9:M109,M109)-1,"")</f>
        <v/>
      </c>
      <c r="P109" s="173"/>
    </row>
    <row r="110" spans="1:16" ht="20.100000000000001" customHeight="1">
      <c r="A110" s="173"/>
      <c r="B110" s="190" t="str">
        <f>BIODATA_SISWA!B111</f>
        <v/>
      </c>
      <c r="C110" s="191" t="str">
        <f>IF(BIODATA_SISWA!C111="","",BIODATA_SISWA!C111)</f>
        <v/>
      </c>
      <c r="D110" s="191" t="str">
        <f>IF(BIODATA_SISWA!L111="","",BIODATA_SISWA!L111)</f>
        <v/>
      </c>
      <c r="E110" s="202"/>
      <c r="F110" s="202"/>
      <c r="G110" s="202"/>
      <c r="H110" s="202"/>
      <c r="I110" s="192" t="str">
        <f t="shared" si="13"/>
        <v/>
      </c>
      <c r="J110" s="192" t="str">
        <f t="shared" si="14"/>
        <v/>
      </c>
      <c r="K110" s="192" t="str">
        <f t="shared" si="15"/>
        <v/>
      </c>
      <c r="L110" s="192" t="str">
        <f t="shared" si="16"/>
        <v/>
      </c>
      <c r="M110" s="200" t="str">
        <f t="shared" si="11"/>
        <v/>
      </c>
      <c r="N110" s="201" t="str">
        <f t="shared" si="12"/>
        <v/>
      </c>
      <c r="O110" s="196" t="str">
        <f>IFERROR(RANK(M110,$M$9:$M$408)+COUNTIF(M$9:M110,M110)-1,"")</f>
        <v/>
      </c>
      <c r="P110" s="173"/>
    </row>
    <row r="111" spans="1:16" ht="20.100000000000001" customHeight="1">
      <c r="A111" s="173"/>
      <c r="B111" s="190" t="str">
        <f>BIODATA_SISWA!B112</f>
        <v/>
      </c>
      <c r="C111" s="191" t="str">
        <f>IF(BIODATA_SISWA!C112="","",BIODATA_SISWA!C112)</f>
        <v/>
      </c>
      <c r="D111" s="191" t="str">
        <f>IF(BIODATA_SISWA!L112="","",BIODATA_SISWA!L112)</f>
        <v/>
      </c>
      <c r="E111" s="202"/>
      <c r="F111" s="202"/>
      <c r="G111" s="202"/>
      <c r="H111" s="202"/>
      <c r="I111" s="192" t="str">
        <f t="shared" si="13"/>
        <v/>
      </c>
      <c r="J111" s="192" t="str">
        <f t="shared" si="14"/>
        <v/>
      </c>
      <c r="K111" s="192" t="str">
        <f t="shared" si="15"/>
        <v/>
      </c>
      <c r="L111" s="192" t="str">
        <f t="shared" si="16"/>
        <v/>
      </c>
      <c r="M111" s="200" t="str">
        <f t="shared" si="11"/>
        <v/>
      </c>
      <c r="N111" s="201" t="str">
        <f t="shared" si="12"/>
        <v/>
      </c>
      <c r="O111" s="196" t="str">
        <f>IFERROR(RANK(M111,$M$9:$M$408)+COUNTIF(M$9:M111,M111)-1,"")</f>
        <v/>
      </c>
      <c r="P111" s="173"/>
    </row>
    <row r="112" spans="1:16" ht="20.100000000000001" customHeight="1">
      <c r="A112" s="173"/>
      <c r="B112" s="190" t="str">
        <f>BIODATA_SISWA!B113</f>
        <v/>
      </c>
      <c r="C112" s="191" t="str">
        <f>IF(BIODATA_SISWA!C113="","",BIODATA_SISWA!C113)</f>
        <v/>
      </c>
      <c r="D112" s="191" t="str">
        <f>IF(BIODATA_SISWA!L113="","",BIODATA_SISWA!L113)</f>
        <v/>
      </c>
      <c r="E112" s="202"/>
      <c r="F112" s="202"/>
      <c r="G112" s="202"/>
      <c r="H112" s="202"/>
      <c r="I112" s="192" t="str">
        <f t="shared" si="13"/>
        <v/>
      </c>
      <c r="J112" s="192" t="str">
        <f t="shared" si="14"/>
        <v/>
      </c>
      <c r="K112" s="192" t="str">
        <f t="shared" si="15"/>
        <v/>
      </c>
      <c r="L112" s="192" t="str">
        <f t="shared" si="16"/>
        <v/>
      </c>
      <c r="M112" s="200" t="str">
        <f t="shared" si="11"/>
        <v/>
      </c>
      <c r="N112" s="201" t="str">
        <f t="shared" si="12"/>
        <v/>
      </c>
      <c r="O112" s="196" t="str">
        <f>IFERROR(RANK(M112,$M$9:$M$408)+COUNTIF(M$9:M112,M112)-1,"")</f>
        <v/>
      </c>
      <c r="P112" s="173"/>
    </row>
    <row r="113" spans="1:16" ht="20.100000000000001" customHeight="1">
      <c r="A113" s="173"/>
      <c r="B113" s="190" t="str">
        <f>BIODATA_SISWA!B114</f>
        <v/>
      </c>
      <c r="C113" s="191" t="str">
        <f>IF(BIODATA_SISWA!C114="","",BIODATA_SISWA!C114)</f>
        <v/>
      </c>
      <c r="D113" s="191" t="str">
        <f>IF(BIODATA_SISWA!L114="","",BIODATA_SISWA!L114)</f>
        <v/>
      </c>
      <c r="E113" s="202"/>
      <c r="F113" s="202"/>
      <c r="G113" s="202"/>
      <c r="H113" s="202"/>
      <c r="I113" s="192" t="str">
        <f t="shared" si="13"/>
        <v/>
      </c>
      <c r="J113" s="192" t="str">
        <f t="shared" si="14"/>
        <v/>
      </c>
      <c r="K113" s="192" t="str">
        <f t="shared" si="15"/>
        <v/>
      </c>
      <c r="L113" s="192" t="str">
        <f t="shared" si="16"/>
        <v/>
      </c>
      <c r="M113" s="200" t="str">
        <f t="shared" si="11"/>
        <v/>
      </c>
      <c r="N113" s="201" t="str">
        <f t="shared" si="12"/>
        <v/>
      </c>
      <c r="O113" s="196" t="str">
        <f>IFERROR(RANK(M113,$M$9:$M$408)+COUNTIF(M$9:M113,M113)-1,"")</f>
        <v/>
      </c>
      <c r="P113" s="173"/>
    </row>
    <row r="114" spans="1:16" ht="20.100000000000001" customHeight="1">
      <c r="A114" s="173"/>
      <c r="B114" s="190" t="str">
        <f>BIODATA_SISWA!B115</f>
        <v/>
      </c>
      <c r="C114" s="191" t="str">
        <f>IF(BIODATA_SISWA!C115="","",BIODATA_SISWA!C115)</f>
        <v/>
      </c>
      <c r="D114" s="191" t="str">
        <f>IF(BIODATA_SISWA!L115="","",BIODATA_SISWA!L115)</f>
        <v/>
      </c>
      <c r="E114" s="202"/>
      <c r="F114" s="202"/>
      <c r="G114" s="202"/>
      <c r="H114" s="202"/>
      <c r="I114" s="192" t="str">
        <f t="shared" si="13"/>
        <v/>
      </c>
      <c r="J114" s="192" t="str">
        <f t="shared" si="14"/>
        <v/>
      </c>
      <c r="K114" s="192" t="str">
        <f t="shared" si="15"/>
        <v/>
      </c>
      <c r="L114" s="192" t="str">
        <f t="shared" si="16"/>
        <v/>
      </c>
      <c r="M114" s="200" t="str">
        <f t="shared" si="11"/>
        <v/>
      </c>
      <c r="N114" s="201" t="str">
        <f t="shared" si="12"/>
        <v/>
      </c>
      <c r="O114" s="196" t="str">
        <f>IFERROR(RANK(M114,$M$9:$M$408)+COUNTIF(M$9:M114,M114)-1,"")</f>
        <v/>
      </c>
      <c r="P114" s="173"/>
    </row>
    <row r="115" spans="1:16" ht="20.100000000000001" customHeight="1">
      <c r="A115" s="173"/>
      <c r="B115" s="190" t="str">
        <f>BIODATA_SISWA!B116</f>
        <v/>
      </c>
      <c r="C115" s="191" t="str">
        <f>IF(BIODATA_SISWA!C116="","",BIODATA_SISWA!C116)</f>
        <v/>
      </c>
      <c r="D115" s="191" t="str">
        <f>IF(BIODATA_SISWA!L116="","",BIODATA_SISWA!L116)</f>
        <v/>
      </c>
      <c r="E115" s="202"/>
      <c r="F115" s="202"/>
      <c r="G115" s="202"/>
      <c r="H115" s="202"/>
      <c r="I115" s="192" t="str">
        <f t="shared" si="13"/>
        <v/>
      </c>
      <c r="J115" s="192" t="str">
        <f t="shared" si="14"/>
        <v/>
      </c>
      <c r="K115" s="192" t="str">
        <f t="shared" si="15"/>
        <v/>
      </c>
      <c r="L115" s="192" t="str">
        <f t="shared" si="16"/>
        <v/>
      </c>
      <c r="M115" s="200" t="str">
        <f t="shared" si="11"/>
        <v/>
      </c>
      <c r="N115" s="201" t="str">
        <f t="shared" si="12"/>
        <v/>
      </c>
      <c r="O115" s="196" t="str">
        <f>IFERROR(RANK(M115,$M$9:$M$408)+COUNTIF(M$9:M115,M115)-1,"")</f>
        <v/>
      </c>
      <c r="P115" s="173"/>
    </row>
    <row r="116" spans="1:16" ht="20.100000000000001" customHeight="1">
      <c r="A116" s="173"/>
      <c r="B116" s="190" t="str">
        <f>BIODATA_SISWA!B117</f>
        <v/>
      </c>
      <c r="C116" s="191" t="str">
        <f>IF(BIODATA_SISWA!C117="","",BIODATA_SISWA!C117)</f>
        <v/>
      </c>
      <c r="D116" s="191" t="str">
        <f>IF(BIODATA_SISWA!L117="","",BIODATA_SISWA!L117)</f>
        <v/>
      </c>
      <c r="E116" s="202"/>
      <c r="F116" s="202"/>
      <c r="G116" s="202"/>
      <c r="H116" s="202"/>
      <c r="I116" s="192" t="str">
        <f t="shared" si="13"/>
        <v/>
      </c>
      <c r="J116" s="192" t="str">
        <f t="shared" si="14"/>
        <v/>
      </c>
      <c r="K116" s="192" t="str">
        <f t="shared" si="15"/>
        <v/>
      </c>
      <c r="L116" s="192" t="str">
        <f t="shared" si="16"/>
        <v/>
      </c>
      <c r="M116" s="200" t="str">
        <f t="shared" si="11"/>
        <v/>
      </c>
      <c r="N116" s="201" t="str">
        <f t="shared" si="12"/>
        <v/>
      </c>
      <c r="O116" s="196" t="str">
        <f>IFERROR(RANK(M116,$M$9:$M$408)+COUNTIF(M$9:M116,M116)-1,"")</f>
        <v/>
      </c>
      <c r="P116" s="173"/>
    </row>
    <row r="117" spans="1:16" ht="20.100000000000001" customHeight="1">
      <c r="A117" s="173"/>
      <c r="B117" s="190" t="str">
        <f>BIODATA_SISWA!B118</f>
        <v/>
      </c>
      <c r="C117" s="191" t="str">
        <f>IF(BIODATA_SISWA!C118="","",BIODATA_SISWA!C118)</f>
        <v/>
      </c>
      <c r="D117" s="191" t="str">
        <f>IF(BIODATA_SISWA!L118="","",BIODATA_SISWA!L118)</f>
        <v/>
      </c>
      <c r="E117" s="202"/>
      <c r="F117" s="202"/>
      <c r="G117" s="202"/>
      <c r="H117" s="202"/>
      <c r="I117" s="192" t="str">
        <f t="shared" si="13"/>
        <v/>
      </c>
      <c r="J117" s="192" t="str">
        <f t="shared" si="14"/>
        <v/>
      </c>
      <c r="K117" s="192" t="str">
        <f t="shared" si="15"/>
        <v/>
      </c>
      <c r="L117" s="192" t="str">
        <f t="shared" si="16"/>
        <v/>
      </c>
      <c r="M117" s="200" t="str">
        <f t="shared" si="11"/>
        <v/>
      </c>
      <c r="N117" s="201" t="str">
        <f t="shared" si="12"/>
        <v/>
      </c>
      <c r="O117" s="196" t="str">
        <f>IFERROR(RANK(M117,$M$9:$M$408)+COUNTIF(M$9:M117,M117)-1,"")</f>
        <v/>
      </c>
      <c r="P117" s="173"/>
    </row>
    <row r="118" spans="1:16" ht="20.100000000000001" customHeight="1">
      <c r="A118" s="173"/>
      <c r="B118" s="190" t="str">
        <f>BIODATA_SISWA!B119</f>
        <v/>
      </c>
      <c r="C118" s="191" t="str">
        <f>IF(BIODATA_SISWA!C119="","",BIODATA_SISWA!C119)</f>
        <v/>
      </c>
      <c r="D118" s="191" t="str">
        <f>IF(BIODATA_SISWA!L119="","",BIODATA_SISWA!L119)</f>
        <v/>
      </c>
      <c r="E118" s="202"/>
      <c r="F118" s="202"/>
      <c r="G118" s="202"/>
      <c r="H118" s="202"/>
      <c r="I118" s="192" t="str">
        <f t="shared" si="13"/>
        <v/>
      </c>
      <c r="J118" s="192" t="str">
        <f t="shared" si="14"/>
        <v/>
      </c>
      <c r="K118" s="192" t="str">
        <f t="shared" si="15"/>
        <v/>
      </c>
      <c r="L118" s="192" t="str">
        <f t="shared" si="16"/>
        <v/>
      </c>
      <c r="M118" s="200" t="str">
        <f t="shared" si="11"/>
        <v/>
      </c>
      <c r="N118" s="201" t="str">
        <f t="shared" si="12"/>
        <v/>
      </c>
      <c r="O118" s="196" t="str">
        <f>IFERROR(RANK(M118,$M$9:$M$408)+COUNTIF(M$9:M118,M118)-1,"")</f>
        <v/>
      </c>
      <c r="P118" s="173"/>
    </row>
    <row r="119" spans="1:16" ht="20.100000000000001" customHeight="1">
      <c r="A119" s="173"/>
      <c r="B119" s="190" t="str">
        <f>BIODATA_SISWA!B120</f>
        <v/>
      </c>
      <c r="C119" s="191" t="str">
        <f>IF(BIODATA_SISWA!C120="","",BIODATA_SISWA!C120)</f>
        <v/>
      </c>
      <c r="D119" s="191" t="str">
        <f>IF(BIODATA_SISWA!L120="","",BIODATA_SISWA!L120)</f>
        <v/>
      </c>
      <c r="E119" s="202"/>
      <c r="F119" s="202"/>
      <c r="G119" s="202"/>
      <c r="H119" s="202"/>
      <c r="I119" s="192" t="str">
        <f t="shared" si="13"/>
        <v/>
      </c>
      <c r="J119" s="192" t="str">
        <f t="shared" si="14"/>
        <v/>
      </c>
      <c r="K119" s="192" t="str">
        <f t="shared" si="15"/>
        <v/>
      </c>
      <c r="L119" s="192" t="str">
        <f t="shared" si="16"/>
        <v/>
      </c>
      <c r="M119" s="200" t="str">
        <f t="shared" si="11"/>
        <v/>
      </c>
      <c r="N119" s="201" t="str">
        <f t="shared" si="12"/>
        <v/>
      </c>
      <c r="O119" s="196" t="str">
        <f>IFERROR(RANK(M119,$M$9:$M$408)+COUNTIF(M$9:M119,M119)-1,"")</f>
        <v/>
      </c>
      <c r="P119" s="173"/>
    </row>
    <row r="120" spans="1:16" ht="20.100000000000001" customHeight="1">
      <c r="A120" s="173"/>
      <c r="B120" s="190" t="str">
        <f>BIODATA_SISWA!B121</f>
        <v/>
      </c>
      <c r="C120" s="191" t="str">
        <f>IF(BIODATA_SISWA!C121="","",BIODATA_SISWA!C121)</f>
        <v/>
      </c>
      <c r="D120" s="191" t="str">
        <f>IF(BIODATA_SISWA!L121="","",BIODATA_SISWA!L121)</f>
        <v/>
      </c>
      <c r="E120" s="202"/>
      <c r="F120" s="202"/>
      <c r="G120" s="202"/>
      <c r="H120" s="202"/>
      <c r="I120" s="192" t="str">
        <f t="shared" si="13"/>
        <v/>
      </c>
      <c r="J120" s="192" t="str">
        <f t="shared" si="14"/>
        <v/>
      </c>
      <c r="K120" s="192" t="str">
        <f t="shared" si="15"/>
        <v/>
      </c>
      <c r="L120" s="192" t="str">
        <f t="shared" si="16"/>
        <v/>
      </c>
      <c r="M120" s="200" t="str">
        <f t="shared" si="11"/>
        <v/>
      </c>
      <c r="N120" s="201" t="str">
        <f t="shared" si="12"/>
        <v/>
      </c>
      <c r="O120" s="196" t="str">
        <f>IFERROR(RANK(M120,$M$9:$M$408)+COUNTIF(M$9:M120,M120)-1,"")</f>
        <v/>
      </c>
      <c r="P120" s="173"/>
    </row>
    <row r="121" spans="1:16" ht="20.100000000000001" customHeight="1">
      <c r="A121" s="173"/>
      <c r="B121" s="190" t="str">
        <f>BIODATA_SISWA!B122</f>
        <v/>
      </c>
      <c r="C121" s="191" t="str">
        <f>IF(BIODATA_SISWA!C122="","",BIODATA_SISWA!C122)</f>
        <v/>
      </c>
      <c r="D121" s="191" t="str">
        <f>IF(BIODATA_SISWA!L122="","",BIODATA_SISWA!L122)</f>
        <v/>
      </c>
      <c r="E121" s="202"/>
      <c r="F121" s="202"/>
      <c r="G121" s="202"/>
      <c r="H121" s="202"/>
      <c r="I121" s="192" t="str">
        <f t="shared" si="13"/>
        <v/>
      </c>
      <c r="J121" s="192" t="str">
        <f t="shared" si="14"/>
        <v/>
      </c>
      <c r="K121" s="192" t="str">
        <f t="shared" si="15"/>
        <v/>
      </c>
      <c r="L121" s="192" t="str">
        <f t="shared" si="16"/>
        <v/>
      </c>
      <c r="M121" s="200" t="str">
        <f t="shared" si="11"/>
        <v/>
      </c>
      <c r="N121" s="201" t="str">
        <f t="shared" si="12"/>
        <v/>
      </c>
      <c r="O121" s="196" t="str">
        <f>IFERROR(RANK(M121,$M$9:$M$408)+COUNTIF(M$9:M121,M121)-1,"")</f>
        <v/>
      </c>
      <c r="P121" s="173"/>
    </row>
    <row r="122" spans="1:16" ht="20.100000000000001" customHeight="1">
      <c r="A122" s="173"/>
      <c r="B122" s="190" t="str">
        <f>BIODATA_SISWA!B123</f>
        <v/>
      </c>
      <c r="C122" s="191" t="str">
        <f>IF(BIODATA_SISWA!C123="","",BIODATA_SISWA!C123)</f>
        <v/>
      </c>
      <c r="D122" s="191" t="str">
        <f>IF(BIODATA_SISWA!L123="","",BIODATA_SISWA!L123)</f>
        <v/>
      </c>
      <c r="E122" s="202"/>
      <c r="F122" s="202"/>
      <c r="G122" s="202"/>
      <c r="H122" s="202"/>
      <c r="I122" s="192" t="str">
        <f t="shared" si="13"/>
        <v/>
      </c>
      <c r="J122" s="192" t="str">
        <f t="shared" si="14"/>
        <v/>
      </c>
      <c r="K122" s="192" t="str">
        <f t="shared" si="15"/>
        <v/>
      </c>
      <c r="L122" s="192" t="str">
        <f t="shared" si="16"/>
        <v/>
      </c>
      <c r="M122" s="200" t="str">
        <f t="shared" si="11"/>
        <v/>
      </c>
      <c r="N122" s="201" t="str">
        <f t="shared" si="12"/>
        <v/>
      </c>
      <c r="O122" s="196" t="str">
        <f>IFERROR(RANK(M122,$M$9:$M$408)+COUNTIF(M$9:M122,M122)-1,"")</f>
        <v/>
      </c>
      <c r="P122" s="173"/>
    </row>
    <row r="123" spans="1:16" ht="20.100000000000001" customHeight="1">
      <c r="A123" s="173"/>
      <c r="B123" s="190" t="str">
        <f>BIODATA_SISWA!B124</f>
        <v/>
      </c>
      <c r="C123" s="191" t="str">
        <f>IF(BIODATA_SISWA!C124="","",BIODATA_SISWA!C124)</f>
        <v/>
      </c>
      <c r="D123" s="191" t="str">
        <f>IF(BIODATA_SISWA!L124="","",BIODATA_SISWA!L124)</f>
        <v/>
      </c>
      <c r="E123" s="202"/>
      <c r="F123" s="202"/>
      <c r="G123" s="202"/>
      <c r="H123" s="202"/>
      <c r="I123" s="192" t="str">
        <f t="shared" si="13"/>
        <v/>
      </c>
      <c r="J123" s="192" t="str">
        <f t="shared" si="14"/>
        <v/>
      </c>
      <c r="K123" s="192" t="str">
        <f t="shared" si="15"/>
        <v/>
      </c>
      <c r="L123" s="192" t="str">
        <f t="shared" si="16"/>
        <v/>
      </c>
      <c r="M123" s="200" t="str">
        <f t="shared" si="11"/>
        <v/>
      </c>
      <c r="N123" s="201" t="str">
        <f t="shared" si="12"/>
        <v/>
      </c>
      <c r="O123" s="196" t="str">
        <f>IFERROR(RANK(M123,$M$9:$M$408)+COUNTIF(M$9:M123,M123)-1,"")</f>
        <v/>
      </c>
      <c r="P123" s="173"/>
    </row>
    <row r="124" spans="1:16" ht="20.100000000000001" customHeight="1">
      <c r="A124" s="173"/>
      <c r="B124" s="190" t="str">
        <f>BIODATA_SISWA!B125</f>
        <v/>
      </c>
      <c r="C124" s="191" t="str">
        <f>IF(BIODATA_SISWA!C125="","",BIODATA_SISWA!C125)</f>
        <v/>
      </c>
      <c r="D124" s="191" t="str">
        <f>IF(BIODATA_SISWA!L125="","",BIODATA_SISWA!L125)</f>
        <v/>
      </c>
      <c r="E124" s="202"/>
      <c r="F124" s="202"/>
      <c r="G124" s="202"/>
      <c r="H124" s="202"/>
      <c r="I124" s="192" t="str">
        <f t="shared" si="13"/>
        <v/>
      </c>
      <c r="J124" s="192" t="str">
        <f t="shared" si="14"/>
        <v/>
      </c>
      <c r="K124" s="192" t="str">
        <f t="shared" si="15"/>
        <v/>
      </c>
      <c r="L124" s="192" t="str">
        <f t="shared" si="16"/>
        <v/>
      </c>
      <c r="M124" s="200" t="str">
        <f t="shared" si="11"/>
        <v/>
      </c>
      <c r="N124" s="201" t="str">
        <f t="shared" si="12"/>
        <v/>
      </c>
      <c r="O124" s="196" t="str">
        <f>IFERROR(RANK(M124,$M$9:$M$408)+COUNTIF(M$9:M124,M124)-1,"")</f>
        <v/>
      </c>
      <c r="P124" s="173"/>
    </row>
    <row r="125" spans="1:16" ht="20.100000000000001" customHeight="1">
      <c r="A125" s="173"/>
      <c r="B125" s="190" t="str">
        <f>BIODATA_SISWA!B126</f>
        <v/>
      </c>
      <c r="C125" s="191" t="str">
        <f>IF(BIODATA_SISWA!C126="","",BIODATA_SISWA!C126)</f>
        <v/>
      </c>
      <c r="D125" s="191" t="str">
        <f>IF(BIODATA_SISWA!L126="","",BIODATA_SISWA!L126)</f>
        <v/>
      </c>
      <c r="E125" s="202"/>
      <c r="F125" s="202"/>
      <c r="G125" s="202"/>
      <c r="H125" s="202"/>
      <c r="I125" s="192" t="str">
        <f t="shared" si="13"/>
        <v/>
      </c>
      <c r="J125" s="192" t="str">
        <f t="shared" si="14"/>
        <v/>
      </c>
      <c r="K125" s="192" t="str">
        <f t="shared" si="15"/>
        <v/>
      </c>
      <c r="L125" s="192" t="str">
        <f t="shared" si="16"/>
        <v/>
      </c>
      <c r="M125" s="200" t="str">
        <f t="shared" si="11"/>
        <v/>
      </c>
      <c r="N125" s="201" t="str">
        <f t="shared" si="12"/>
        <v/>
      </c>
      <c r="O125" s="196" t="str">
        <f>IFERROR(RANK(M125,$M$9:$M$408)+COUNTIF(M$9:M125,M125)-1,"")</f>
        <v/>
      </c>
      <c r="P125" s="173"/>
    </row>
    <row r="126" spans="1:16" ht="20.100000000000001" customHeight="1">
      <c r="A126" s="173"/>
      <c r="B126" s="190" t="str">
        <f>BIODATA_SISWA!B127</f>
        <v/>
      </c>
      <c r="C126" s="191" t="str">
        <f>IF(BIODATA_SISWA!C127="","",BIODATA_SISWA!C127)</f>
        <v/>
      </c>
      <c r="D126" s="191" t="str">
        <f>IF(BIODATA_SISWA!L127="","",BIODATA_SISWA!L127)</f>
        <v/>
      </c>
      <c r="E126" s="202"/>
      <c r="F126" s="202"/>
      <c r="G126" s="202"/>
      <c r="H126" s="202"/>
      <c r="I126" s="192" t="str">
        <f t="shared" si="13"/>
        <v/>
      </c>
      <c r="J126" s="192" t="str">
        <f t="shared" si="14"/>
        <v/>
      </c>
      <c r="K126" s="192" t="str">
        <f t="shared" si="15"/>
        <v/>
      </c>
      <c r="L126" s="192" t="str">
        <f t="shared" si="16"/>
        <v/>
      </c>
      <c r="M126" s="200" t="str">
        <f t="shared" si="11"/>
        <v/>
      </c>
      <c r="N126" s="201" t="str">
        <f t="shared" si="12"/>
        <v/>
      </c>
      <c r="O126" s="196" t="str">
        <f>IFERROR(RANK(M126,$M$9:$M$408)+COUNTIF(M$9:M126,M126)-1,"")</f>
        <v/>
      </c>
      <c r="P126" s="173"/>
    </row>
    <row r="127" spans="1:16" ht="20.100000000000001" customHeight="1">
      <c r="A127" s="173"/>
      <c r="B127" s="190" t="str">
        <f>BIODATA_SISWA!B128</f>
        <v/>
      </c>
      <c r="C127" s="191" t="str">
        <f>IF(BIODATA_SISWA!C128="","",BIODATA_SISWA!C128)</f>
        <v/>
      </c>
      <c r="D127" s="191" t="str">
        <f>IF(BIODATA_SISWA!L128="","",BIODATA_SISWA!L128)</f>
        <v/>
      </c>
      <c r="E127" s="202"/>
      <c r="F127" s="202"/>
      <c r="G127" s="202"/>
      <c r="H127" s="202"/>
      <c r="I127" s="192" t="str">
        <f t="shared" si="13"/>
        <v/>
      </c>
      <c r="J127" s="192" t="str">
        <f t="shared" si="14"/>
        <v/>
      </c>
      <c r="K127" s="192" t="str">
        <f t="shared" si="15"/>
        <v/>
      </c>
      <c r="L127" s="192" t="str">
        <f t="shared" si="16"/>
        <v/>
      </c>
      <c r="M127" s="200" t="str">
        <f t="shared" si="11"/>
        <v/>
      </c>
      <c r="N127" s="201" t="str">
        <f t="shared" si="12"/>
        <v/>
      </c>
      <c r="O127" s="196" t="str">
        <f>IFERROR(RANK(M127,$M$9:$M$408)+COUNTIF(M$9:M127,M127)-1,"")</f>
        <v/>
      </c>
      <c r="P127" s="173"/>
    </row>
    <row r="128" spans="1:16" ht="20.100000000000001" customHeight="1">
      <c r="A128" s="173"/>
      <c r="B128" s="190" t="str">
        <f>BIODATA_SISWA!B129</f>
        <v/>
      </c>
      <c r="C128" s="191" t="str">
        <f>IF(BIODATA_SISWA!C129="","",BIODATA_SISWA!C129)</f>
        <v/>
      </c>
      <c r="D128" s="191" t="str">
        <f>IF(BIODATA_SISWA!L129="","",BIODATA_SISWA!L129)</f>
        <v/>
      </c>
      <c r="E128" s="202"/>
      <c r="F128" s="202"/>
      <c r="G128" s="202"/>
      <c r="H128" s="202"/>
      <c r="I128" s="192" t="str">
        <f t="shared" si="13"/>
        <v/>
      </c>
      <c r="J128" s="192" t="str">
        <f t="shared" si="14"/>
        <v/>
      </c>
      <c r="K128" s="192" t="str">
        <f t="shared" si="15"/>
        <v/>
      </c>
      <c r="L128" s="192" t="str">
        <f t="shared" si="16"/>
        <v/>
      </c>
      <c r="M128" s="200" t="str">
        <f t="shared" si="11"/>
        <v/>
      </c>
      <c r="N128" s="201" t="str">
        <f t="shared" si="12"/>
        <v/>
      </c>
      <c r="O128" s="196" t="str">
        <f>IFERROR(RANK(M128,$M$9:$M$408)+COUNTIF(M$9:M128,M128)-1,"")</f>
        <v/>
      </c>
      <c r="P128" s="173"/>
    </row>
    <row r="129" spans="1:16" ht="20.100000000000001" customHeight="1">
      <c r="A129" s="173"/>
      <c r="B129" s="190" t="str">
        <f>BIODATA_SISWA!B130</f>
        <v/>
      </c>
      <c r="C129" s="191" t="str">
        <f>IF(BIODATA_SISWA!C130="","",BIODATA_SISWA!C130)</f>
        <v/>
      </c>
      <c r="D129" s="191" t="str">
        <f>IF(BIODATA_SISWA!L130="","",BIODATA_SISWA!L130)</f>
        <v/>
      </c>
      <c r="E129" s="202"/>
      <c r="F129" s="202"/>
      <c r="G129" s="202"/>
      <c r="H129" s="202"/>
      <c r="I129" s="192" t="str">
        <f t="shared" si="13"/>
        <v/>
      </c>
      <c r="J129" s="192" t="str">
        <f t="shared" si="14"/>
        <v/>
      </c>
      <c r="K129" s="192" t="str">
        <f t="shared" si="15"/>
        <v/>
      </c>
      <c r="L129" s="192" t="str">
        <f t="shared" si="16"/>
        <v/>
      </c>
      <c r="M129" s="200" t="str">
        <f t="shared" si="11"/>
        <v/>
      </c>
      <c r="N129" s="201" t="str">
        <f t="shared" si="12"/>
        <v/>
      </c>
      <c r="O129" s="196" t="str">
        <f>IFERROR(RANK(M129,$M$9:$M$408)+COUNTIF(M$9:M129,M129)-1,"")</f>
        <v/>
      </c>
      <c r="P129" s="173"/>
    </row>
    <row r="130" spans="1:16" ht="20.100000000000001" customHeight="1">
      <c r="A130" s="173"/>
      <c r="B130" s="190" t="str">
        <f>BIODATA_SISWA!B131</f>
        <v/>
      </c>
      <c r="C130" s="191" t="str">
        <f>IF(BIODATA_SISWA!C131="","",BIODATA_SISWA!C131)</f>
        <v/>
      </c>
      <c r="D130" s="191" t="str">
        <f>IF(BIODATA_SISWA!L131="","",BIODATA_SISWA!L131)</f>
        <v/>
      </c>
      <c r="E130" s="202"/>
      <c r="F130" s="202"/>
      <c r="G130" s="202"/>
      <c r="H130" s="202"/>
      <c r="I130" s="192" t="str">
        <f t="shared" si="13"/>
        <v/>
      </c>
      <c r="J130" s="192" t="str">
        <f t="shared" si="14"/>
        <v/>
      </c>
      <c r="K130" s="192" t="str">
        <f t="shared" si="15"/>
        <v/>
      </c>
      <c r="L130" s="192" t="str">
        <f t="shared" si="16"/>
        <v/>
      </c>
      <c r="M130" s="200" t="str">
        <f t="shared" si="11"/>
        <v/>
      </c>
      <c r="N130" s="201" t="str">
        <f t="shared" si="12"/>
        <v/>
      </c>
      <c r="O130" s="196" t="str">
        <f>IFERROR(RANK(M130,$M$9:$M$408)+COUNTIF(M$9:M130,M130)-1,"")</f>
        <v/>
      </c>
      <c r="P130" s="173"/>
    </row>
    <row r="131" spans="1:16" ht="20.100000000000001" customHeight="1">
      <c r="A131" s="173"/>
      <c r="B131" s="190" t="str">
        <f>BIODATA_SISWA!B132</f>
        <v/>
      </c>
      <c r="C131" s="191" t="str">
        <f>IF(BIODATA_SISWA!C132="","",BIODATA_SISWA!C132)</f>
        <v/>
      </c>
      <c r="D131" s="191" t="str">
        <f>IF(BIODATA_SISWA!L132="","",BIODATA_SISWA!L132)</f>
        <v/>
      </c>
      <c r="E131" s="202"/>
      <c r="F131" s="202"/>
      <c r="G131" s="202"/>
      <c r="H131" s="202"/>
      <c r="I131" s="192" t="str">
        <f t="shared" si="13"/>
        <v/>
      </c>
      <c r="J131" s="192" t="str">
        <f t="shared" si="14"/>
        <v/>
      </c>
      <c r="K131" s="192" t="str">
        <f t="shared" si="15"/>
        <v/>
      </c>
      <c r="L131" s="192" t="str">
        <f t="shared" si="16"/>
        <v/>
      </c>
      <c r="M131" s="200" t="str">
        <f t="shared" si="11"/>
        <v/>
      </c>
      <c r="N131" s="201" t="str">
        <f t="shared" si="12"/>
        <v/>
      </c>
      <c r="O131" s="196" t="str">
        <f>IFERROR(RANK(M131,$M$9:$M$408)+COUNTIF(M$9:M131,M131)-1,"")</f>
        <v/>
      </c>
      <c r="P131" s="173"/>
    </row>
    <row r="132" spans="1:16" ht="20.100000000000001" customHeight="1">
      <c r="A132" s="173"/>
      <c r="B132" s="190" t="str">
        <f>BIODATA_SISWA!B133</f>
        <v/>
      </c>
      <c r="C132" s="191" t="str">
        <f>IF(BIODATA_SISWA!C133="","",BIODATA_SISWA!C133)</f>
        <v/>
      </c>
      <c r="D132" s="191" t="str">
        <f>IF(BIODATA_SISWA!L133="","",BIODATA_SISWA!L133)</f>
        <v/>
      </c>
      <c r="E132" s="202"/>
      <c r="F132" s="202"/>
      <c r="G132" s="202"/>
      <c r="H132" s="202"/>
      <c r="I132" s="192" t="str">
        <f t="shared" si="13"/>
        <v/>
      </c>
      <c r="J132" s="192" t="str">
        <f t="shared" si="14"/>
        <v/>
      </c>
      <c r="K132" s="192" t="str">
        <f t="shared" si="15"/>
        <v/>
      </c>
      <c r="L132" s="192" t="str">
        <f t="shared" si="16"/>
        <v/>
      </c>
      <c r="M132" s="200" t="str">
        <f t="shared" si="11"/>
        <v/>
      </c>
      <c r="N132" s="201" t="str">
        <f t="shared" si="12"/>
        <v/>
      </c>
      <c r="O132" s="196" t="str">
        <f>IFERROR(RANK(M132,$M$9:$M$408)+COUNTIF(M$9:M132,M132)-1,"")</f>
        <v/>
      </c>
      <c r="P132" s="173"/>
    </row>
    <row r="133" spans="1:16" ht="20.100000000000001" customHeight="1">
      <c r="A133" s="173"/>
      <c r="B133" s="190" t="str">
        <f>BIODATA_SISWA!B134</f>
        <v/>
      </c>
      <c r="C133" s="191" t="str">
        <f>IF(BIODATA_SISWA!C134="","",BIODATA_SISWA!C134)</f>
        <v/>
      </c>
      <c r="D133" s="191" t="str">
        <f>IF(BIODATA_SISWA!L134="","",BIODATA_SISWA!L134)</f>
        <v/>
      </c>
      <c r="E133" s="202"/>
      <c r="F133" s="202"/>
      <c r="G133" s="202"/>
      <c r="H133" s="202"/>
      <c r="I133" s="192" t="str">
        <f t="shared" si="13"/>
        <v/>
      </c>
      <c r="J133" s="192" t="str">
        <f t="shared" si="14"/>
        <v/>
      </c>
      <c r="K133" s="192" t="str">
        <f t="shared" si="15"/>
        <v/>
      </c>
      <c r="L133" s="192" t="str">
        <f t="shared" si="16"/>
        <v/>
      </c>
      <c r="M133" s="200" t="str">
        <f t="shared" si="11"/>
        <v/>
      </c>
      <c r="N133" s="201" t="str">
        <f t="shared" si="12"/>
        <v/>
      </c>
      <c r="O133" s="196" t="str">
        <f>IFERROR(RANK(M133,$M$9:$M$408)+COUNTIF(M$9:M133,M133)-1,"")</f>
        <v/>
      </c>
      <c r="P133" s="173"/>
    </row>
    <row r="134" spans="1:16" ht="20.100000000000001" customHeight="1">
      <c r="A134" s="173"/>
      <c r="B134" s="190" t="str">
        <f>BIODATA_SISWA!B135</f>
        <v/>
      </c>
      <c r="C134" s="191" t="str">
        <f>IF(BIODATA_SISWA!C135="","",BIODATA_SISWA!C135)</f>
        <v/>
      </c>
      <c r="D134" s="191" t="str">
        <f>IF(BIODATA_SISWA!L135="","",BIODATA_SISWA!L135)</f>
        <v/>
      </c>
      <c r="E134" s="202"/>
      <c r="F134" s="202"/>
      <c r="G134" s="202"/>
      <c r="H134" s="202"/>
      <c r="I134" s="192" t="str">
        <f t="shared" si="13"/>
        <v/>
      </c>
      <c r="J134" s="192" t="str">
        <f t="shared" si="14"/>
        <v/>
      </c>
      <c r="K134" s="192" t="str">
        <f t="shared" si="15"/>
        <v/>
      </c>
      <c r="L134" s="192" t="str">
        <f t="shared" si="16"/>
        <v/>
      </c>
      <c r="M134" s="200" t="str">
        <f t="shared" si="11"/>
        <v/>
      </c>
      <c r="N134" s="201" t="str">
        <f t="shared" si="12"/>
        <v/>
      </c>
      <c r="O134" s="196" t="str">
        <f>IFERROR(RANK(M134,$M$9:$M$408)+COUNTIF(M$9:M134,M134)-1,"")</f>
        <v/>
      </c>
      <c r="P134" s="173"/>
    </row>
    <row r="135" spans="1:16" ht="20.100000000000001" customHeight="1">
      <c r="A135" s="173"/>
      <c r="B135" s="190" t="str">
        <f>BIODATA_SISWA!B136</f>
        <v/>
      </c>
      <c r="C135" s="191" t="str">
        <f>IF(BIODATA_SISWA!C136="","",BIODATA_SISWA!C136)</f>
        <v/>
      </c>
      <c r="D135" s="191" t="str">
        <f>IF(BIODATA_SISWA!L136="","",BIODATA_SISWA!L136)</f>
        <v/>
      </c>
      <c r="E135" s="202"/>
      <c r="F135" s="202"/>
      <c r="G135" s="202"/>
      <c r="H135" s="202"/>
      <c r="I135" s="192" t="str">
        <f t="shared" si="13"/>
        <v/>
      </c>
      <c r="J135" s="192" t="str">
        <f t="shared" si="14"/>
        <v/>
      </c>
      <c r="K135" s="192" t="str">
        <f t="shared" si="15"/>
        <v/>
      </c>
      <c r="L135" s="192" t="str">
        <f t="shared" si="16"/>
        <v/>
      </c>
      <c r="M135" s="200" t="str">
        <f t="shared" si="11"/>
        <v/>
      </c>
      <c r="N135" s="201" t="str">
        <f t="shared" si="12"/>
        <v/>
      </c>
      <c r="O135" s="196" t="str">
        <f>IFERROR(RANK(M135,$M$9:$M$408)+COUNTIF(M$9:M135,M135)-1,"")</f>
        <v/>
      </c>
      <c r="P135" s="173"/>
    </row>
    <row r="136" spans="1:16" ht="20.100000000000001" customHeight="1">
      <c r="A136" s="173"/>
      <c r="B136" s="190" t="str">
        <f>BIODATA_SISWA!B137</f>
        <v/>
      </c>
      <c r="C136" s="191" t="str">
        <f>IF(BIODATA_SISWA!C137="","",BIODATA_SISWA!C137)</f>
        <v/>
      </c>
      <c r="D136" s="191" t="str">
        <f>IF(BIODATA_SISWA!L137="","",BIODATA_SISWA!L137)</f>
        <v/>
      </c>
      <c r="E136" s="202"/>
      <c r="F136" s="202"/>
      <c r="G136" s="202"/>
      <c r="H136" s="202"/>
      <c r="I136" s="192" t="str">
        <f t="shared" si="13"/>
        <v/>
      </c>
      <c r="J136" s="192" t="str">
        <f t="shared" si="14"/>
        <v/>
      </c>
      <c r="K136" s="192" t="str">
        <f t="shared" si="15"/>
        <v/>
      </c>
      <c r="L136" s="192" t="str">
        <f t="shared" si="16"/>
        <v/>
      </c>
      <c r="M136" s="200" t="str">
        <f t="shared" si="11"/>
        <v/>
      </c>
      <c r="N136" s="201" t="str">
        <f t="shared" si="12"/>
        <v/>
      </c>
      <c r="O136" s="196" t="str">
        <f>IFERROR(RANK(M136,$M$9:$M$408)+COUNTIF(M$9:M136,M136)-1,"")</f>
        <v/>
      </c>
      <c r="P136" s="173"/>
    </row>
    <row r="137" spans="1:16" ht="20.100000000000001" customHeight="1">
      <c r="A137" s="173"/>
      <c r="B137" s="190" t="str">
        <f>BIODATA_SISWA!B138</f>
        <v/>
      </c>
      <c r="C137" s="191" t="str">
        <f>IF(BIODATA_SISWA!C138="","",BIODATA_SISWA!C138)</f>
        <v/>
      </c>
      <c r="D137" s="191" t="str">
        <f>IF(BIODATA_SISWA!L138="","",BIODATA_SISWA!L138)</f>
        <v/>
      </c>
      <c r="E137" s="202"/>
      <c r="F137" s="202"/>
      <c r="G137" s="202"/>
      <c r="H137" s="202"/>
      <c r="I137" s="192" t="str">
        <f t="shared" si="13"/>
        <v/>
      </c>
      <c r="J137" s="192" t="str">
        <f t="shared" si="14"/>
        <v/>
      </c>
      <c r="K137" s="192" t="str">
        <f t="shared" si="15"/>
        <v/>
      </c>
      <c r="L137" s="192" t="str">
        <f t="shared" si="16"/>
        <v/>
      </c>
      <c r="M137" s="200" t="str">
        <f t="shared" si="11"/>
        <v/>
      </c>
      <c r="N137" s="201" t="str">
        <f t="shared" si="12"/>
        <v/>
      </c>
      <c r="O137" s="196" t="str">
        <f>IFERROR(RANK(M137,$M$9:$M$408)+COUNTIF(M$9:M137,M137)-1,"")</f>
        <v/>
      </c>
      <c r="P137" s="173"/>
    </row>
    <row r="138" spans="1:16" ht="20.100000000000001" customHeight="1">
      <c r="A138" s="173"/>
      <c r="B138" s="190" t="str">
        <f>BIODATA_SISWA!B139</f>
        <v/>
      </c>
      <c r="C138" s="191" t="str">
        <f>IF(BIODATA_SISWA!C139="","",BIODATA_SISWA!C139)</f>
        <v/>
      </c>
      <c r="D138" s="191" t="str">
        <f>IF(BIODATA_SISWA!L139="","",BIODATA_SISWA!L139)</f>
        <v/>
      </c>
      <c r="E138" s="202"/>
      <c r="F138" s="202"/>
      <c r="G138" s="202"/>
      <c r="H138" s="202"/>
      <c r="I138" s="192" t="str">
        <f t="shared" si="13"/>
        <v/>
      </c>
      <c r="J138" s="192" t="str">
        <f t="shared" si="14"/>
        <v/>
      </c>
      <c r="K138" s="192" t="str">
        <f t="shared" si="15"/>
        <v/>
      </c>
      <c r="L138" s="192" t="str">
        <f t="shared" si="16"/>
        <v/>
      </c>
      <c r="M138" s="200" t="str">
        <f t="shared" ref="M138:M201" si="17">IF(OR(C138="",E138=""),"",SUM(E138:H138))</f>
        <v/>
      </c>
      <c r="N138" s="201" t="str">
        <f t="shared" ref="N138:N201" si="18">IF(OR(C138="",E138=""),"",AVERAGE(E138:H138))</f>
        <v/>
      </c>
      <c r="O138" s="196" t="str">
        <f>IFERROR(RANK(M138,$M$9:$M$408)+COUNTIF(M$9:M138,M138)-1,"")</f>
        <v/>
      </c>
      <c r="P138" s="173"/>
    </row>
    <row r="139" spans="1:16" ht="20.100000000000001" customHeight="1">
      <c r="A139" s="173"/>
      <c r="B139" s="190" t="str">
        <f>BIODATA_SISWA!B140</f>
        <v/>
      </c>
      <c r="C139" s="191" t="str">
        <f>IF(BIODATA_SISWA!C140="","",BIODATA_SISWA!C140)</f>
        <v/>
      </c>
      <c r="D139" s="191" t="str">
        <f>IF(BIODATA_SISWA!L140="","",BIODATA_SISWA!L140)</f>
        <v/>
      </c>
      <c r="E139" s="202"/>
      <c r="F139" s="202"/>
      <c r="G139" s="202"/>
      <c r="H139" s="202"/>
      <c r="I139" s="192" t="str">
        <f t="shared" si="13"/>
        <v/>
      </c>
      <c r="J139" s="192" t="str">
        <f t="shared" si="14"/>
        <v/>
      </c>
      <c r="K139" s="192" t="str">
        <f t="shared" si="15"/>
        <v/>
      </c>
      <c r="L139" s="192" t="str">
        <f t="shared" si="16"/>
        <v/>
      </c>
      <c r="M139" s="200" t="str">
        <f t="shared" si="17"/>
        <v/>
      </c>
      <c r="N139" s="201" t="str">
        <f t="shared" si="18"/>
        <v/>
      </c>
      <c r="O139" s="196" t="str">
        <f>IFERROR(RANK(M139,$M$9:$M$408)+COUNTIF(M$9:M139,M139)-1,"")</f>
        <v/>
      </c>
      <c r="P139" s="173"/>
    </row>
    <row r="140" spans="1:16" ht="20.100000000000001" customHeight="1">
      <c r="A140" s="173"/>
      <c r="B140" s="190" t="str">
        <f>BIODATA_SISWA!B141</f>
        <v/>
      </c>
      <c r="C140" s="191" t="str">
        <f>IF(BIODATA_SISWA!C141="","",BIODATA_SISWA!C141)</f>
        <v/>
      </c>
      <c r="D140" s="191" t="str">
        <f>IF(BIODATA_SISWA!L141="","",BIODATA_SISWA!L141)</f>
        <v/>
      </c>
      <c r="E140" s="202"/>
      <c r="F140" s="202"/>
      <c r="G140" s="202"/>
      <c r="H140" s="202"/>
      <c r="I140" s="192" t="str">
        <f t="shared" si="13"/>
        <v/>
      </c>
      <c r="J140" s="192" t="str">
        <f t="shared" si="14"/>
        <v/>
      </c>
      <c r="K140" s="192" t="str">
        <f t="shared" si="15"/>
        <v/>
      </c>
      <c r="L140" s="192" t="str">
        <f t="shared" si="16"/>
        <v/>
      </c>
      <c r="M140" s="200" t="str">
        <f t="shared" si="17"/>
        <v/>
      </c>
      <c r="N140" s="201" t="str">
        <f t="shared" si="18"/>
        <v/>
      </c>
      <c r="O140" s="196" t="str">
        <f>IFERROR(RANK(M140,$M$9:$M$408)+COUNTIF(M$9:M140,M140)-1,"")</f>
        <v/>
      </c>
      <c r="P140" s="173"/>
    </row>
    <row r="141" spans="1:16" ht="20.100000000000001" customHeight="1">
      <c r="A141" s="173"/>
      <c r="B141" s="190" t="str">
        <f>BIODATA_SISWA!B142</f>
        <v/>
      </c>
      <c r="C141" s="191" t="str">
        <f>IF(BIODATA_SISWA!C142="","",BIODATA_SISWA!C142)</f>
        <v/>
      </c>
      <c r="D141" s="191" t="str">
        <f>IF(BIODATA_SISWA!L142="","",BIODATA_SISWA!L142)</f>
        <v/>
      </c>
      <c r="E141" s="202"/>
      <c r="F141" s="202"/>
      <c r="G141" s="202"/>
      <c r="H141" s="202"/>
      <c r="I141" s="192" t="str">
        <f t="shared" si="13"/>
        <v/>
      </c>
      <c r="J141" s="192" t="str">
        <f t="shared" si="14"/>
        <v/>
      </c>
      <c r="K141" s="192" t="str">
        <f t="shared" si="15"/>
        <v/>
      </c>
      <c r="L141" s="192" t="str">
        <f t="shared" si="16"/>
        <v/>
      </c>
      <c r="M141" s="200" t="str">
        <f t="shared" si="17"/>
        <v/>
      </c>
      <c r="N141" s="201" t="str">
        <f t="shared" si="18"/>
        <v/>
      </c>
      <c r="O141" s="196" t="str">
        <f>IFERROR(RANK(M141,$M$9:$M$408)+COUNTIF(M$9:M141,M141)-1,"")</f>
        <v/>
      </c>
      <c r="P141" s="173"/>
    </row>
    <row r="142" spans="1:16" ht="20.100000000000001" customHeight="1">
      <c r="A142" s="173"/>
      <c r="B142" s="190" t="str">
        <f>BIODATA_SISWA!B143</f>
        <v/>
      </c>
      <c r="C142" s="191" t="str">
        <f>IF(BIODATA_SISWA!C143="","",BIODATA_SISWA!C143)</f>
        <v/>
      </c>
      <c r="D142" s="191" t="str">
        <f>IF(BIODATA_SISWA!L143="","",BIODATA_SISWA!L143)</f>
        <v/>
      </c>
      <c r="E142" s="202"/>
      <c r="F142" s="202"/>
      <c r="G142" s="202"/>
      <c r="H142" s="202"/>
      <c r="I142" s="192" t="str">
        <f t="shared" si="13"/>
        <v/>
      </c>
      <c r="J142" s="192" t="str">
        <f t="shared" si="14"/>
        <v/>
      </c>
      <c r="K142" s="192" t="str">
        <f t="shared" si="15"/>
        <v/>
      </c>
      <c r="L142" s="192" t="str">
        <f t="shared" si="16"/>
        <v/>
      </c>
      <c r="M142" s="200" t="str">
        <f t="shared" si="17"/>
        <v/>
      </c>
      <c r="N142" s="201" t="str">
        <f t="shared" si="18"/>
        <v/>
      </c>
      <c r="O142" s="196" t="str">
        <f>IFERROR(RANK(M142,$M$9:$M$408)+COUNTIF(M$9:M142,M142)-1,"")</f>
        <v/>
      </c>
      <c r="P142" s="173"/>
    </row>
    <row r="143" spans="1:16" ht="20.100000000000001" customHeight="1">
      <c r="A143" s="173"/>
      <c r="B143" s="190" t="str">
        <f>BIODATA_SISWA!B144</f>
        <v/>
      </c>
      <c r="C143" s="191" t="str">
        <f>IF(BIODATA_SISWA!C144="","",BIODATA_SISWA!C144)</f>
        <v/>
      </c>
      <c r="D143" s="191" t="str">
        <f>IF(BIODATA_SISWA!L144="","",BIODATA_SISWA!L144)</f>
        <v/>
      </c>
      <c r="E143" s="202"/>
      <c r="F143" s="202"/>
      <c r="G143" s="202"/>
      <c r="H143" s="202"/>
      <c r="I143" s="192" t="str">
        <f t="shared" si="13"/>
        <v/>
      </c>
      <c r="J143" s="192" t="str">
        <f t="shared" si="14"/>
        <v/>
      </c>
      <c r="K143" s="192" t="str">
        <f t="shared" si="15"/>
        <v/>
      </c>
      <c r="L143" s="192" t="str">
        <f t="shared" si="16"/>
        <v/>
      </c>
      <c r="M143" s="200" t="str">
        <f t="shared" si="17"/>
        <v/>
      </c>
      <c r="N143" s="201" t="str">
        <f t="shared" si="18"/>
        <v/>
      </c>
      <c r="O143" s="196" t="str">
        <f>IFERROR(RANK(M143,$M$9:$M$408)+COUNTIF(M$9:M143,M143)-1,"")</f>
        <v/>
      </c>
      <c r="P143" s="173"/>
    </row>
    <row r="144" spans="1:16" ht="20.100000000000001" customHeight="1">
      <c r="A144" s="173"/>
      <c r="B144" s="190" t="str">
        <f>BIODATA_SISWA!B145</f>
        <v/>
      </c>
      <c r="C144" s="191" t="str">
        <f>IF(BIODATA_SISWA!C145="","",BIODATA_SISWA!C145)</f>
        <v/>
      </c>
      <c r="D144" s="191" t="str">
        <f>IF(BIODATA_SISWA!L145="","",BIODATA_SISWA!L145)</f>
        <v/>
      </c>
      <c r="E144" s="202"/>
      <c r="F144" s="202"/>
      <c r="G144" s="202"/>
      <c r="H144" s="202"/>
      <c r="I144" s="192" t="str">
        <f t="shared" si="13"/>
        <v/>
      </c>
      <c r="J144" s="192" t="str">
        <f t="shared" si="14"/>
        <v/>
      </c>
      <c r="K144" s="192" t="str">
        <f t="shared" si="15"/>
        <v/>
      </c>
      <c r="L144" s="192" t="str">
        <f t="shared" si="16"/>
        <v/>
      </c>
      <c r="M144" s="200" t="str">
        <f t="shared" si="17"/>
        <v/>
      </c>
      <c r="N144" s="201" t="str">
        <f t="shared" si="18"/>
        <v/>
      </c>
      <c r="O144" s="196" t="str">
        <f>IFERROR(RANK(M144,$M$9:$M$408)+COUNTIF(M$9:M144,M144)-1,"")</f>
        <v/>
      </c>
      <c r="P144" s="173"/>
    </row>
    <row r="145" spans="1:16" ht="20.100000000000001" customHeight="1">
      <c r="A145" s="173"/>
      <c r="B145" s="190" t="str">
        <f>BIODATA_SISWA!B146</f>
        <v/>
      </c>
      <c r="C145" s="191" t="str">
        <f>IF(BIODATA_SISWA!C146="","",BIODATA_SISWA!C146)</f>
        <v/>
      </c>
      <c r="D145" s="191" t="str">
        <f>IF(BIODATA_SISWA!L146="","",BIODATA_SISWA!L146)</f>
        <v/>
      </c>
      <c r="E145" s="202"/>
      <c r="F145" s="202"/>
      <c r="G145" s="202"/>
      <c r="H145" s="202"/>
      <c r="I145" s="192" t="str">
        <f t="shared" ref="I145:I208" si="19">IF(OR($C145="",E145=""),"",IF(E145&lt;=55,"Kurang",IF(E145&lt;=70,"Cukup",IF(E145&lt;=85,"Baik","Sangat Baik"))))</f>
        <v/>
      </c>
      <c r="J145" s="192" t="str">
        <f t="shared" ref="J145:J208" si="20">IF(OR($C145="",F145=""),"",IF(F145&lt;=55,"Kurang",IF(F145&lt;=70,"Cukup",IF(F145&lt;=85,"Baik","Sangat Baik"))))</f>
        <v/>
      </c>
      <c r="K145" s="192" t="str">
        <f t="shared" ref="K145:K208" si="21">IF(OR($C145="",G145=""),"",IF(G145&lt;=55,"Kurang",IF(G145&lt;=70,"Cukup",IF(G145&lt;=85,"Baik","Sangat Baik"))))</f>
        <v/>
      </c>
      <c r="L145" s="192" t="str">
        <f t="shared" ref="L145:L208" si="22">IF(OR($C145="",H145=""),"",IF(H145&lt;=55,"Kurang",IF(H145&lt;=70,"Cukup",IF(H145&lt;=85,"Baik","Sangat Baik"))))</f>
        <v/>
      </c>
      <c r="M145" s="200" t="str">
        <f t="shared" si="17"/>
        <v/>
      </c>
      <c r="N145" s="201" t="str">
        <f t="shared" si="18"/>
        <v/>
      </c>
      <c r="O145" s="196" t="str">
        <f>IFERROR(RANK(M145,$M$9:$M$408)+COUNTIF(M$9:M145,M145)-1,"")</f>
        <v/>
      </c>
      <c r="P145" s="173"/>
    </row>
    <row r="146" spans="1:16" ht="20.100000000000001" customHeight="1">
      <c r="A146" s="173"/>
      <c r="B146" s="190" t="str">
        <f>BIODATA_SISWA!B147</f>
        <v/>
      </c>
      <c r="C146" s="191" t="str">
        <f>IF(BIODATA_SISWA!C147="","",BIODATA_SISWA!C147)</f>
        <v/>
      </c>
      <c r="D146" s="191" t="str">
        <f>IF(BIODATA_SISWA!L147="","",BIODATA_SISWA!L147)</f>
        <v/>
      </c>
      <c r="E146" s="202"/>
      <c r="F146" s="202"/>
      <c r="G146" s="202"/>
      <c r="H146" s="202"/>
      <c r="I146" s="192" t="str">
        <f t="shared" si="19"/>
        <v/>
      </c>
      <c r="J146" s="192" t="str">
        <f t="shared" si="20"/>
        <v/>
      </c>
      <c r="K146" s="192" t="str">
        <f t="shared" si="21"/>
        <v/>
      </c>
      <c r="L146" s="192" t="str">
        <f t="shared" si="22"/>
        <v/>
      </c>
      <c r="M146" s="200" t="str">
        <f t="shared" si="17"/>
        <v/>
      </c>
      <c r="N146" s="201" t="str">
        <f t="shared" si="18"/>
        <v/>
      </c>
      <c r="O146" s="196" t="str">
        <f>IFERROR(RANK(M146,$M$9:$M$408)+COUNTIF(M$9:M146,M146)-1,"")</f>
        <v/>
      </c>
      <c r="P146" s="173"/>
    </row>
    <row r="147" spans="1:16" ht="20.100000000000001" customHeight="1">
      <c r="A147" s="173"/>
      <c r="B147" s="190" t="str">
        <f>BIODATA_SISWA!B148</f>
        <v/>
      </c>
      <c r="C147" s="191" t="str">
        <f>IF(BIODATA_SISWA!C148="","",BIODATA_SISWA!C148)</f>
        <v/>
      </c>
      <c r="D147" s="191" t="str">
        <f>IF(BIODATA_SISWA!L148="","",BIODATA_SISWA!L148)</f>
        <v/>
      </c>
      <c r="E147" s="202"/>
      <c r="F147" s="202"/>
      <c r="G147" s="202"/>
      <c r="H147" s="202"/>
      <c r="I147" s="192" t="str">
        <f t="shared" si="19"/>
        <v/>
      </c>
      <c r="J147" s="192" t="str">
        <f t="shared" si="20"/>
        <v/>
      </c>
      <c r="K147" s="192" t="str">
        <f t="shared" si="21"/>
        <v/>
      </c>
      <c r="L147" s="192" t="str">
        <f t="shared" si="22"/>
        <v/>
      </c>
      <c r="M147" s="200" t="str">
        <f t="shared" si="17"/>
        <v/>
      </c>
      <c r="N147" s="201" t="str">
        <f t="shared" si="18"/>
        <v/>
      </c>
      <c r="O147" s="196" t="str">
        <f>IFERROR(RANK(M147,$M$9:$M$408)+COUNTIF(M$9:M147,M147)-1,"")</f>
        <v/>
      </c>
      <c r="P147" s="173"/>
    </row>
    <row r="148" spans="1:16" ht="20.100000000000001" customHeight="1">
      <c r="A148" s="173"/>
      <c r="B148" s="190" t="str">
        <f>BIODATA_SISWA!B149</f>
        <v/>
      </c>
      <c r="C148" s="191" t="str">
        <f>IF(BIODATA_SISWA!C149="","",BIODATA_SISWA!C149)</f>
        <v/>
      </c>
      <c r="D148" s="191" t="str">
        <f>IF(BIODATA_SISWA!L149="","",BIODATA_SISWA!L149)</f>
        <v/>
      </c>
      <c r="E148" s="202"/>
      <c r="F148" s="202"/>
      <c r="G148" s="202"/>
      <c r="H148" s="202"/>
      <c r="I148" s="192" t="str">
        <f t="shared" si="19"/>
        <v/>
      </c>
      <c r="J148" s="192" t="str">
        <f t="shared" si="20"/>
        <v/>
      </c>
      <c r="K148" s="192" t="str">
        <f t="shared" si="21"/>
        <v/>
      </c>
      <c r="L148" s="192" t="str">
        <f t="shared" si="22"/>
        <v/>
      </c>
      <c r="M148" s="200" t="str">
        <f t="shared" si="17"/>
        <v/>
      </c>
      <c r="N148" s="201" t="str">
        <f t="shared" si="18"/>
        <v/>
      </c>
      <c r="O148" s="196" t="str">
        <f>IFERROR(RANK(M148,$M$9:$M$408)+COUNTIF(M$9:M148,M148)-1,"")</f>
        <v/>
      </c>
      <c r="P148" s="173"/>
    </row>
    <row r="149" spans="1:16" ht="20.100000000000001" customHeight="1">
      <c r="A149" s="173"/>
      <c r="B149" s="190" t="str">
        <f>BIODATA_SISWA!B150</f>
        <v/>
      </c>
      <c r="C149" s="191" t="str">
        <f>IF(BIODATA_SISWA!C150="","",BIODATA_SISWA!C150)</f>
        <v/>
      </c>
      <c r="D149" s="191" t="str">
        <f>IF(BIODATA_SISWA!L150="","",BIODATA_SISWA!L150)</f>
        <v/>
      </c>
      <c r="E149" s="202"/>
      <c r="F149" s="202"/>
      <c r="G149" s="202"/>
      <c r="H149" s="202"/>
      <c r="I149" s="192" t="str">
        <f t="shared" si="19"/>
        <v/>
      </c>
      <c r="J149" s="192" t="str">
        <f t="shared" si="20"/>
        <v/>
      </c>
      <c r="K149" s="192" t="str">
        <f t="shared" si="21"/>
        <v/>
      </c>
      <c r="L149" s="192" t="str">
        <f t="shared" si="22"/>
        <v/>
      </c>
      <c r="M149" s="200" t="str">
        <f t="shared" si="17"/>
        <v/>
      </c>
      <c r="N149" s="201" t="str">
        <f t="shared" si="18"/>
        <v/>
      </c>
      <c r="O149" s="196" t="str">
        <f>IFERROR(RANK(M149,$M$9:$M$408)+COUNTIF(M$9:M149,M149)-1,"")</f>
        <v/>
      </c>
      <c r="P149" s="173"/>
    </row>
    <row r="150" spans="1:16" ht="20.100000000000001" customHeight="1">
      <c r="A150" s="173"/>
      <c r="B150" s="190" t="str">
        <f>BIODATA_SISWA!B151</f>
        <v/>
      </c>
      <c r="C150" s="191" t="str">
        <f>IF(BIODATA_SISWA!C151="","",BIODATA_SISWA!C151)</f>
        <v/>
      </c>
      <c r="D150" s="191" t="str">
        <f>IF(BIODATA_SISWA!L151="","",BIODATA_SISWA!L151)</f>
        <v/>
      </c>
      <c r="E150" s="202"/>
      <c r="F150" s="202"/>
      <c r="G150" s="202"/>
      <c r="H150" s="202"/>
      <c r="I150" s="192" t="str">
        <f t="shared" si="19"/>
        <v/>
      </c>
      <c r="J150" s="192" t="str">
        <f t="shared" si="20"/>
        <v/>
      </c>
      <c r="K150" s="192" t="str">
        <f t="shared" si="21"/>
        <v/>
      </c>
      <c r="L150" s="192" t="str">
        <f t="shared" si="22"/>
        <v/>
      </c>
      <c r="M150" s="200" t="str">
        <f t="shared" si="17"/>
        <v/>
      </c>
      <c r="N150" s="201" t="str">
        <f t="shared" si="18"/>
        <v/>
      </c>
      <c r="O150" s="196" t="str">
        <f>IFERROR(RANK(M150,$M$9:$M$408)+COUNTIF(M$9:M150,M150)-1,"")</f>
        <v/>
      </c>
      <c r="P150" s="173"/>
    </row>
    <row r="151" spans="1:16" ht="20.100000000000001" customHeight="1">
      <c r="A151" s="173"/>
      <c r="B151" s="190" t="str">
        <f>BIODATA_SISWA!B152</f>
        <v/>
      </c>
      <c r="C151" s="191" t="str">
        <f>IF(BIODATA_SISWA!C152="","",BIODATA_SISWA!C152)</f>
        <v/>
      </c>
      <c r="D151" s="191" t="str">
        <f>IF(BIODATA_SISWA!L152="","",BIODATA_SISWA!L152)</f>
        <v/>
      </c>
      <c r="E151" s="202"/>
      <c r="F151" s="202"/>
      <c r="G151" s="202"/>
      <c r="H151" s="202"/>
      <c r="I151" s="192" t="str">
        <f t="shared" si="19"/>
        <v/>
      </c>
      <c r="J151" s="192" t="str">
        <f t="shared" si="20"/>
        <v/>
      </c>
      <c r="K151" s="192" t="str">
        <f t="shared" si="21"/>
        <v/>
      </c>
      <c r="L151" s="192" t="str">
        <f t="shared" si="22"/>
        <v/>
      </c>
      <c r="M151" s="200" t="str">
        <f t="shared" si="17"/>
        <v/>
      </c>
      <c r="N151" s="201" t="str">
        <f t="shared" si="18"/>
        <v/>
      </c>
      <c r="O151" s="196" t="str">
        <f>IFERROR(RANK(M151,$M$9:$M$408)+COUNTIF(M$9:M151,M151)-1,"")</f>
        <v/>
      </c>
      <c r="P151" s="173"/>
    </row>
    <row r="152" spans="1:16" ht="20.100000000000001" customHeight="1">
      <c r="A152" s="173"/>
      <c r="B152" s="190" t="str">
        <f>BIODATA_SISWA!B153</f>
        <v/>
      </c>
      <c r="C152" s="191" t="str">
        <f>IF(BIODATA_SISWA!C153="","",BIODATA_SISWA!C153)</f>
        <v/>
      </c>
      <c r="D152" s="191" t="str">
        <f>IF(BIODATA_SISWA!L153="","",BIODATA_SISWA!L153)</f>
        <v/>
      </c>
      <c r="E152" s="202"/>
      <c r="F152" s="202"/>
      <c r="G152" s="202"/>
      <c r="H152" s="202"/>
      <c r="I152" s="192" t="str">
        <f t="shared" si="19"/>
        <v/>
      </c>
      <c r="J152" s="192" t="str">
        <f t="shared" si="20"/>
        <v/>
      </c>
      <c r="K152" s="192" t="str">
        <f t="shared" si="21"/>
        <v/>
      </c>
      <c r="L152" s="192" t="str">
        <f t="shared" si="22"/>
        <v/>
      </c>
      <c r="M152" s="200" t="str">
        <f t="shared" si="17"/>
        <v/>
      </c>
      <c r="N152" s="201" t="str">
        <f t="shared" si="18"/>
        <v/>
      </c>
      <c r="O152" s="196" t="str">
        <f>IFERROR(RANK(M152,$M$9:$M$408)+COUNTIF(M$9:M152,M152)-1,"")</f>
        <v/>
      </c>
      <c r="P152" s="173"/>
    </row>
    <row r="153" spans="1:16" ht="20.100000000000001" customHeight="1">
      <c r="A153" s="173"/>
      <c r="B153" s="190" t="str">
        <f>BIODATA_SISWA!B154</f>
        <v/>
      </c>
      <c r="C153" s="191" t="str">
        <f>IF(BIODATA_SISWA!C154="","",BIODATA_SISWA!C154)</f>
        <v/>
      </c>
      <c r="D153" s="191" t="str">
        <f>IF(BIODATA_SISWA!L154="","",BIODATA_SISWA!L154)</f>
        <v/>
      </c>
      <c r="E153" s="202"/>
      <c r="F153" s="202"/>
      <c r="G153" s="202"/>
      <c r="H153" s="202"/>
      <c r="I153" s="192" t="str">
        <f t="shared" si="19"/>
        <v/>
      </c>
      <c r="J153" s="192" t="str">
        <f t="shared" si="20"/>
        <v/>
      </c>
      <c r="K153" s="192" t="str">
        <f t="shared" si="21"/>
        <v/>
      </c>
      <c r="L153" s="192" t="str">
        <f t="shared" si="22"/>
        <v/>
      </c>
      <c r="M153" s="200" t="str">
        <f t="shared" si="17"/>
        <v/>
      </c>
      <c r="N153" s="201" t="str">
        <f t="shared" si="18"/>
        <v/>
      </c>
      <c r="O153" s="196" t="str">
        <f>IFERROR(RANK(M153,$M$9:$M$408)+COUNTIF(M$9:M153,M153)-1,"")</f>
        <v/>
      </c>
      <c r="P153" s="173"/>
    </row>
    <row r="154" spans="1:16" ht="20.100000000000001" customHeight="1">
      <c r="A154" s="173"/>
      <c r="B154" s="190" t="str">
        <f>BIODATA_SISWA!B155</f>
        <v/>
      </c>
      <c r="C154" s="191" t="str">
        <f>IF(BIODATA_SISWA!C155="","",BIODATA_SISWA!C155)</f>
        <v/>
      </c>
      <c r="D154" s="191" t="str">
        <f>IF(BIODATA_SISWA!L155="","",BIODATA_SISWA!L155)</f>
        <v/>
      </c>
      <c r="E154" s="202"/>
      <c r="F154" s="202"/>
      <c r="G154" s="202"/>
      <c r="H154" s="202"/>
      <c r="I154" s="192" t="str">
        <f t="shared" si="19"/>
        <v/>
      </c>
      <c r="J154" s="192" t="str">
        <f t="shared" si="20"/>
        <v/>
      </c>
      <c r="K154" s="192" t="str">
        <f t="shared" si="21"/>
        <v/>
      </c>
      <c r="L154" s="192" t="str">
        <f t="shared" si="22"/>
        <v/>
      </c>
      <c r="M154" s="200" t="str">
        <f t="shared" si="17"/>
        <v/>
      </c>
      <c r="N154" s="201" t="str">
        <f t="shared" si="18"/>
        <v/>
      </c>
      <c r="O154" s="196" t="str">
        <f>IFERROR(RANK(M154,$M$9:$M$408)+COUNTIF(M$9:M154,M154)-1,"")</f>
        <v/>
      </c>
      <c r="P154" s="173"/>
    </row>
    <row r="155" spans="1:16" ht="20.100000000000001" customHeight="1">
      <c r="A155" s="173"/>
      <c r="B155" s="190" t="str">
        <f>BIODATA_SISWA!B156</f>
        <v/>
      </c>
      <c r="C155" s="191" t="str">
        <f>IF(BIODATA_SISWA!C156="","",BIODATA_SISWA!C156)</f>
        <v/>
      </c>
      <c r="D155" s="191" t="str">
        <f>IF(BIODATA_SISWA!L156="","",BIODATA_SISWA!L156)</f>
        <v/>
      </c>
      <c r="E155" s="202"/>
      <c r="F155" s="202"/>
      <c r="G155" s="202"/>
      <c r="H155" s="202"/>
      <c r="I155" s="192" t="str">
        <f t="shared" si="19"/>
        <v/>
      </c>
      <c r="J155" s="192" t="str">
        <f t="shared" si="20"/>
        <v/>
      </c>
      <c r="K155" s="192" t="str">
        <f t="shared" si="21"/>
        <v/>
      </c>
      <c r="L155" s="192" t="str">
        <f t="shared" si="22"/>
        <v/>
      </c>
      <c r="M155" s="200" t="str">
        <f t="shared" si="17"/>
        <v/>
      </c>
      <c r="N155" s="201" t="str">
        <f t="shared" si="18"/>
        <v/>
      </c>
      <c r="O155" s="196" t="str">
        <f>IFERROR(RANK(M155,$M$9:$M$408)+COUNTIF(M$9:M155,M155)-1,"")</f>
        <v/>
      </c>
      <c r="P155" s="173"/>
    </row>
    <row r="156" spans="1:16" ht="20.100000000000001" customHeight="1">
      <c r="A156" s="173"/>
      <c r="B156" s="190" t="str">
        <f>BIODATA_SISWA!B157</f>
        <v/>
      </c>
      <c r="C156" s="191" t="str">
        <f>IF(BIODATA_SISWA!C157="","",BIODATA_SISWA!C157)</f>
        <v/>
      </c>
      <c r="D156" s="191" t="str">
        <f>IF(BIODATA_SISWA!L157="","",BIODATA_SISWA!L157)</f>
        <v/>
      </c>
      <c r="E156" s="202"/>
      <c r="F156" s="202"/>
      <c r="G156" s="202"/>
      <c r="H156" s="202"/>
      <c r="I156" s="192" t="str">
        <f t="shared" si="19"/>
        <v/>
      </c>
      <c r="J156" s="192" t="str">
        <f t="shared" si="20"/>
        <v/>
      </c>
      <c r="K156" s="192" t="str">
        <f t="shared" si="21"/>
        <v/>
      </c>
      <c r="L156" s="192" t="str">
        <f t="shared" si="22"/>
        <v/>
      </c>
      <c r="M156" s="200" t="str">
        <f t="shared" si="17"/>
        <v/>
      </c>
      <c r="N156" s="201" t="str">
        <f t="shared" si="18"/>
        <v/>
      </c>
      <c r="O156" s="196" t="str">
        <f>IFERROR(RANK(M156,$M$9:$M$408)+COUNTIF(M$9:M156,M156)-1,"")</f>
        <v/>
      </c>
      <c r="P156" s="173"/>
    </row>
    <row r="157" spans="1:16" ht="20.100000000000001" customHeight="1">
      <c r="A157" s="173"/>
      <c r="B157" s="190" t="str">
        <f>BIODATA_SISWA!B158</f>
        <v/>
      </c>
      <c r="C157" s="191" t="str">
        <f>IF(BIODATA_SISWA!C158="","",BIODATA_SISWA!C158)</f>
        <v/>
      </c>
      <c r="D157" s="191" t="str">
        <f>IF(BIODATA_SISWA!L158="","",BIODATA_SISWA!L158)</f>
        <v/>
      </c>
      <c r="E157" s="202"/>
      <c r="F157" s="202"/>
      <c r="G157" s="202"/>
      <c r="H157" s="202"/>
      <c r="I157" s="192" t="str">
        <f t="shared" si="19"/>
        <v/>
      </c>
      <c r="J157" s="192" t="str">
        <f t="shared" si="20"/>
        <v/>
      </c>
      <c r="K157" s="192" t="str">
        <f t="shared" si="21"/>
        <v/>
      </c>
      <c r="L157" s="192" t="str">
        <f t="shared" si="22"/>
        <v/>
      </c>
      <c r="M157" s="200" t="str">
        <f t="shared" si="17"/>
        <v/>
      </c>
      <c r="N157" s="201" t="str">
        <f t="shared" si="18"/>
        <v/>
      </c>
      <c r="O157" s="196" t="str">
        <f>IFERROR(RANK(M157,$M$9:$M$408)+COUNTIF(M$9:M157,M157)-1,"")</f>
        <v/>
      </c>
      <c r="P157" s="173"/>
    </row>
    <row r="158" spans="1:16" ht="20.100000000000001" customHeight="1">
      <c r="A158" s="173"/>
      <c r="B158" s="190" t="str">
        <f>BIODATA_SISWA!B159</f>
        <v/>
      </c>
      <c r="C158" s="191" t="str">
        <f>IF(BIODATA_SISWA!C159="","",BIODATA_SISWA!C159)</f>
        <v/>
      </c>
      <c r="D158" s="191" t="str">
        <f>IF(BIODATA_SISWA!L159="","",BIODATA_SISWA!L159)</f>
        <v/>
      </c>
      <c r="E158" s="202"/>
      <c r="F158" s="202"/>
      <c r="G158" s="202"/>
      <c r="H158" s="202"/>
      <c r="I158" s="192" t="str">
        <f t="shared" si="19"/>
        <v/>
      </c>
      <c r="J158" s="192" t="str">
        <f t="shared" si="20"/>
        <v/>
      </c>
      <c r="K158" s="192" t="str">
        <f t="shared" si="21"/>
        <v/>
      </c>
      <c r="L158" s="192" t="str">
        <f t="shared" si="22"/>
        <v/>
      </c>
      <c r="M158" s="200" t="str">
        <f t="shared" si="17"/>
        <v/>
      </c>
      <c r="N158" s="201" t="str">
        <f t="shared" si="18"/>
        <v/>
      </c>
      <c r="O158" s="196" t="str">
        <f>IFERROR(RANK(M158,$M$9:$M$408)+COUNTIF(M$9:M158,M158)-1,"")</f>
        <v/>
      </c>
      <c r="P158" s="173"/>
    </row>
    <row r="159" spans="1:16" ht="20.100000000000001" customHeight="1">
      <c r="A159" s="173"/>
      <c r="B159" s="190" t="str">
        <f>BIODATA_SISWA!B160</f>
        <v/>
      </c>
      <c r="C159" s="191" t="str">
        <f>IF(BIODATA_SISWA!C160="","",BIODATA_SISWA!C160)</f>
        <v/>
      </c>
      <c r="D159" s="191" t="str">
        <f>IF(BIODATA_SISWA!L160="","",BIODATA_SISWA!L160)</f>
        <v/>
      </c>
      <c r="E159" s="202"/>
      <c r="F159" s="202"/>
      <c r="G159" s="202"/>
      <c r="H159" s="202"/>
      <c r="I159" s="192" t="str">
        <f t="shared" si="19"/>
        <v/>
      </c>
      <c r="J159" s="192" t="str">
        <f t="shared" si="20"/>
        <v/>
      </c>
      <c r="K159" s="192" t="str">
        <f t="shared" si="21"/>
        <v/>
      </c>
      <c r="L159" s="192" t="str">
        <f t="shared" si="22"/>
        <v/>
      </c>
      <c r="M159" s="200" t="str">
        <f t="shared" si="17"/>
        <v/>
      </c>
      <c r="N159" s="201" t="str">
        <f t="shared" si="18"/>
        <v/>
      </c>
      <c r="O159" s="196" t="str">
        <f>IFERROR(RANK(M159,$M$9:$M$408)+COUNTIF(M$9:M159,M159)-1,"")</f>
        <v/>
      </c>
      <c r="P159" s="173"/>
    </row>
    <row r="160" spans="1:16" ht="20.100000000000001" customHeight="1">
      <c r="A160" s="173"/>
      <c r="B160" s="190" t="str">
        <f>BIODATA_SISWA!B161</f>
        <v/>
      </c>
      <c r="C160" s="191" t="str">
        <f>IF(BIODATA_SISWA!C161="","",BIODATA_SISWA!C161)</f>
        <v/>
      </c>
      <c r="D160" s="191" t="str">
        <f>IF(BIODATA_SISWA!L161="","",BIODATA_SISWA!L161)</f>
        <v/>
      </c>
      <c r="E160" s="202"/>
      <c r="F160" s="202"/>
      <c r="G160" s="202"/>
      <c r="H160" s="202"/>
      <c r="I160" s="192" t="str">
        <f t="shared" si="19"/>
        <v/>
      </c>
      <c r="J160" s="192" t="str">
        <f t="shared" si="20"/>
        <v/>
      </c>
      <c r="K160" s="192" t="str">
        <f t="shared" si="21"/>
        <v/>
      </c>
      <c r="L160" s="192" t="str">
        <f t="shared" si="22"/>
        <v/>
      </c>
      <c r="M160" s="200" t="str">
        <f t="shared" si="17"/>
        <v/>
      </c>
      <c r="N160" s="201" t="str">
        <f t="shared" si="18"/>
        <v/>
      </c>
      <c r="O160" s="196" t="str">
        <f>IFERROR(RANK(M160,$M$9:$M$408)+COUNTIF(M$9:M160,M160)-1,"")</f>
        <v/>
      </c>
      <c r="P160" s="173"/>
    </row>
    <row r="161" spans="1:16" ht="20.100000000000001" customHeight="1">
      <c r="A161" s="173"/>
      <c r="B161" s="190" t="str">
        <f>BIODATA_SISWA!B162</f>
        <v/>
      </c>
      <c r="C161" s="191" t="str">
        <f>IF(BIODATA_SISWA!C162="","",BIODATA_SISWA!C162)</f>
        <v/>
      </c>
      <c r="D161" s="191" t="str">
        <f>IF(BIODATA_SISWA!L162="","",BIODATA_SISWA!L162)</f>
        <v/>
      </c>
      <c r="E161" s="202"/>
      <c r="F161" s="202"/>
      <c r="G161" s="202"/>
      <c r="H161" s="202"/>
      <c r="I161" s="192" t="str">
        <f t="shared" si="19"/>
        <v/>
      </c>
      <c r="J161" s="192" t="str">
        <f t="shared" si="20"/>
        <v/>
      </c>
      <c r="K161" s="192" t="str">
        <f t="shared" si="21"/>
        <v/>
      </c>
      <c r="L161" s="192" t="str">
        <f t="shared" si="22"/>
        <v/>
      </c>
      <c r="M161" s="200" t="str">
        <f t="shared" si="17"/>
        <v/>
      </c>
      <c r="N161" s="201" t="str">
        <f t="shared" si="18"/>
        <v/>
      </c>
      <c r="O161" s="196" t="str">
        <f>IFERROR(RANK(M161,$M$9:$M$408)+COUNTIF(M$9:M161,M161)-1,"")</f>
        <v/>
      </c>
      <c r="P161" s="173"/>
    </row>
    <row r="162" spans="1:16" ht="20.100000000000001" customHeight="1">
      <c r="A162" s="173"/>
      <c r="B162" s="190" t="str">
        <f>BIODATA_SISWA!B163</f>
        <v/>
      </c>
      <c r="C162" s="191" t="str">
        <f>IF(BIODATA_SISWA!C163="","",BIODATA_SISWA!C163)</f>
        <v/>
      </c>
      <c r="D162" s="191" t="str">
        <f>IF(BIODATA_SISWA!L163="","",BIODATA_SISWA!L163)</f>
        <v/>
      </c>
      <c r="E162" s="202"/>
      <c r="F162" s="202"/>
      <c r="G162" s="202"/>
      <c r="H162" s="202"/>
      <c r="I162" s="192" t="str">
        <f t="shared" si="19"/>
        <v/>
      </c>
      <c r="J162" s="192" t="str">
        <f t="shared" si="20"/>
        <v/>
      </c>
      <c r="K162" s="192" t="str">
        <f t="shared" si="21"/>
        <v/>
      </c>
      <c r="L162" s="192" t="str">
        <f t="shared" si="22"/>
        <v/>
      </c>
      <c r="M162" s="200" t="str">
        <f t="shared" si="17"/>
        <v/>
      </c>
      <c r="N162" s="201" t="str">
        <f t="shared" si="18"/>
        <v/>
      </c>
      <c r="O162" s="196" t="str">
        <f>IFERROR(RANK(M162,$M$9:$M$408)+COUNTIF(M$9:M162,M162)-1,"")</f>
        <v/>
      </c>
      <c r="P162" s="173"/>
    </row>
    <row r="163" spans="1:16" ht="20.100000000000001" customHeight="1">
      <c r="A163" s="173"/>
      <c r="B163" s="190" t="str">
        <f>BIODATA_SISWA!B164</f>
        <v/>
      </c>
      <c r="C163" s="191" t="str">
        <f>IF(BIODATA_SISWA!C164="","",BIODATA_SISWA!C164)</f>
        <v/>
      </c>
      <c r="D163" s="191" t="str">
        <f>IF(BIODATA_SISWA!L164="","",BIODATA_SISWA!L164)</f>
        <v/>
      </c>
      <c r="E163" s="202"/>
      <c r="F163" s="202"/>
      <c r="G163" s="202"/>
      <c r="H163" s="202"/>
      <c r="I163" s="192" t="str">
        <f t="shared" si="19"/>
        <v/>
      </c>
      <c r="J163" s="192" t="str">
        <f t="shared" si="20"/>
        <v/>
      </c>
      <c r="K163" s="192" t="str">
        <f t="shared" si="21"/>
        <v/>
      </c>
      <c r="L163" s="192" t="str">
        <f t="shared" si="22"/>
        <v/>
      </c>
      <c r="M163" s="200" t="str">
        <f t="shared" si="17"/>
        <v/>
      </c>
      <c r="N163" s="201" t="str">
        <f t="shared" si="18"/>
        <v/>
      </c>
      <c r="O163" s="196" t="str">
        <f>IFERROR(RANK(M163,$M$9:$M$408)+COUNTIF(M$9:M163,M163)-1,"")</f>
        <v/>
      </c>
      <c r="P163" s="173"/>
    </row>
    <row r="164" spans="1:16" ht="20.100000000000001" customHeight="1">
      <c r="A164" s="173"/>
      <c r="B164" s="190" t="str">
        <f>BIODATA_SISWA!B165</f>
        <v/>
      </c>
      <c r="C164" s="191" t="str">
        <f>IF(BIODATA_SISWA!C165="","",BIODATA_SISWA!C165)</f>
        <v/>
      </c>
      <c r="D164" s="191" t="str">
        <f>IF(BIODATA_SISWA!L165="","",BIODATA_SISWA!L165)</f>
        <v/>
      </c>
      <c r="E164" s="202"/>
      <c r="F164" s="202"/>
      <c r="G164" s="202"/>
      <c r="H164" s="202"/>
      <c r="I164" s="192" t="str">
        <f t="shared" si="19"/>
        <v/>
      </c>
      <c r="J164" s="192" t="str">
        <f t="shared" si="20"/>
        <v/>
      </c>
      <c r="K164" s="192" t="str">
        <f t="shared" si="21"/>
        <v/>
      </c>
      <c r="L164" s="192" t="str">
        <f t="shared" si="22"/>
        <v/>
      </c>
      <c r="M164" s="200" t="str">
        <f t="shared" si="17"/>
        <v/>
      </c>
      <c r="N164" s="201" t="str">
        <f t="shared" si="18"/>
        <v/>
      </c>
      <c r="O164" s="196" t="str">
        <f>IFERROR(RANK(M164,$M$9:$M$408)+COUNTIF(M$9:M164,M164)-1,"")</f>
        <v/>
      </c>
      <c r="P164" s="173"/>
    </row>
    <row r="165" spans="1:16" ht="20.100000000000001" customHeight="1">
      <c r="A165" s="173"/>
      <c r="B165" s="190" t="str">
        <f>BIODATA_SISWA!B166</f>
        <v/>
      </c>
      <c r="C165" s="191" t="str">
        <f>IF(BIODATA_SISWA!C166="","",BIODATA_SISWA!C166)</f>
        <v/>
      </c>
      <c r="D165" s="191" t="str">
        <f>IF(BIODATA_SISWA!L166="","",BIODATA_SISWA!L166)</f>
        <v/>
      </c>
      <c r="E165" s="202"/>
      <c r="F165" s="202"/>
      <c r="G165" s="202"/>
      <c r="H165" s="202"/>
      <c r="I165" s="192" t="str">
        <f t="shared" si="19"/>
        <v/>
      </c>
      <c r="J165" s="192" t="str">
        <f t="shared" si="20"/>
        <v/>
      </c>
      <c r="K165" s="192" t="str">
        <f t="shared" si="21"/>
        <v/>
      </c>
      <c r="L165" s="192" t="str">
        <f t="shared" si="22"/>
        <v/>
      </c>
      <c r="M165" s="200" t="str">
        <f t="shared" si="17"/>
        <v/>
      </c>
      <c r="N165" s="201" t="str">
        <f t="shared" si="18"/>
        <v/>
      </c>
      <c r="O165" s="196" t="str">
        <f>IFERROR(RANK(M165,$M$9:$M$408)+COUNTIF(M$9:M165,M165)-1,"")</f>
        <v/>
      </c>
      <c r="P165" s="173"/>
    </row>
    <row r="166" spans="1:16" ht="20.100000000000001" customHeight="1">
      <c r="A166" s="173"/>
      <c r="B166" s="190" t="str">
        <f>BIODATA_SISWA!B167</f>
        <v/>
      </c>
      <c r="C166" s="191" t="str">
        <f>IF(BIODATA_SISWA!C167="","",BIODATA_SISWA!C167)</f>
        <v/>
      </c>
      <c r="D166" s="191" t="str">
        <f>IF(BIODATA_SISWA!L167="","",BIODATA_SISWA!L167)</f>
        <v/>
      </c>
      <c r="E166" s="202"/>
      <c r="F166" s="202"/>
      <c r="G166" s="202"/>
      <c r="H166" s="202"/>
      <c r="I166" s="192" t="str">
        <f t="shared" si="19"/>
        <v/>
      </c>
      <c r="J166" s="192" t="str">
        <f t="shared" si="20"/>
        <v/>
      </c>
      <c r="K166" s="192" t="str">
        <f t="shared" si="21"/>
        <v/>
      </c>
      <c r="L166" s="192" t="str">
        <f t="shared" si="22"/>
        <v/>
      </c>
      <c r="M166" s="200" t="str">
        <f t="shared" si="17"/>
        <v/>
      </c>
      <c r="N166" s="201" t="str">
        <f t="shared" si="18"/>
        <v/>
      </c>
      <c r="O166" s="196" t="str">
        <f>IFERROR(RANK(M166,$M$9:$M$408)+COUNTIF(M$9:M166,M166)-1,"")</f>
        <v/>
      </c>
      <c r="P166" s="173"/>
    </row>
    <row r="167" spans="1:16" ht="20.100000000000001" customHeight="1">
      <c r="A167" s="173"/>
      <c r="B167" s="190" t="str">
        <f>BIODATA_SISWA!B168</f>
        <v/>
      </c>
      <c r="C167" s="191" t="str">
        <f>IF(BIODATA_SISWA!C168="","",BIODATA_SISWA!C168)</f>
        <v/>
      </c>
      <c r="D167" s="191" t="str">
        <f>IF(BIODATA_SISWA!L168="","",BIODATA_SISWA!L168)</f>
        <v/>
      </c>
      <c r="E167" s="202"/>
      <c r="F167" s="202"/>
      <c r="G167" s="202"/>
      <c r="H167" s="202"/>
      <c r="I167" s="192" t="str">
        <f t="shared" si="19"/>
        <v/>
      </c>
      <c r="J167" s="192" t="str">
        <f t="shared" si="20"/>
        <v/>
      </c>
      <c r="K167" s="192" t="str">
        <f t="shared" si="21"/>
        <v/>
      </c>
      <c r="L167" s="192" t="str">
        <f t="shared" si="22"/>
        <v/>
      </c>
      <c r="M167" s="200" t="str">
        <f t="shared" si="17"/>
        <v/>
      </c>
      <c r="N167" s="201" t="str">
        <f t="shared" si="18"/>
        <v/>
      </c>
      <c r="O167" s="196" t="str">
        <f>IFERROR(RANK(M167,$M$9:$M$408)+COUNTIF(M$9:M167,M167)-1,"")</f>
        <v/>
      </c>
      <c r="P167" s="173"/>
    </row>
    <row r="168" spans="1:16" ht="20.100000000000001" customHeight="1">
      <c r="A168" s="173"/>
      <c r="B168" s="190" t="str">
        <f>BIODATA_SISWA!B169</f>
        <v/>
      </c>
      <c r="C168" s="191" t="str">
        <f>IF(BIODATA_SISWA!C169="","",BIODATA_SISWA!C169)</f>
        <v/>
      </c>
      <c r="D168" s="191" t="str">
        <f>IF(BIODATA_SISWA!L169="","",BIODATA_SISWA!L169)</f>
        <v/>
      </c>
      <c r="E168" s="202"/>
      <c r="F168" s="202"/>
      <c r="G168" s="202"/>
      <c r="H168" s="202"/>
      <c r="I168" s="192" t="str">
        <f t="shared" si="19"/>
        <v/>
      </c>
      <c r="J168" s="192" t="str">
        <f t="shared" si="20"/>
        <v/>
      </c>
      <c r="K168" s="192" t="str">
        <f t="shared" si="21"/>
        <v/>
      </c>
      <c r="L168" s="192" t="str">
        <f t="shared" si="22"/>
        <v/>
      </c>
      <c r="M168" s="200" t="str">
        <f t="shared" si="17"/>
        <v/>
      </c>
      <c r="N168" s="201" t="str">
        <f t="shared" si="18"/>
        <v/>
      </c>
      <c r="O168" s="196" t="str">
        <f>IFERROR(RANK(M168,$M$9:$M$408)+COUNTIF(M$9:M168,M168)-1,"")</f>
        <v/>
      </c>
      <c r="P168" s="173"/>
    </row>
    <row r="169" spans="1:16" ht="20.100000000000001" customHeight="1">
      <c r="A169" s="173"/>
      <c r="B169" s="190" t="str">
        <f>BIODATA_SISWA!B170</f>
        <v/>
      </c>
      <c r="C169" s="191" t="str">
        <f>IF(BIODATA_SISWA!C170="","",BIODATA_SISWA!C170)</f>
        <v/>
      </c>
      <c r="D169" s="191" t="str">
        <f>IF(BIODATA_SISWA!L170="","",BIODATA_SISWA!L170)</f>
        <v/>
      </c>
      <c r="E169" s="202"/>
      <c r="F169" s="202"/>
      <c r="G169" s="202"/>
      <c r="H169" s="202"/>
      <c r="I169" s="192" t="str">
        <f t="shared" si="19"/>
        <v/>
      </c>
      <c r="J169" s="192" t="str">
        <f t="shared" si="20"/>
        <v/>
      </c>
      <c r="K169" s="192" t="str">
        <f t="shared" si="21"/>
        <v/>
      </c>
      <c r="L169" s="192" t="str">
        <f t="shared" si="22"/>
        <v/>
      </c>
      <c r="M169" s="200" t="str">
        <f t="shared" si="17"/>
        <v/>
      </c>
      <c r="N169" s="201" t="str">
        <f t="shared" si="18"/>
        <v/>
      </c>
      <c r="O169" s="196" t="str">
        <f>IFERROR(RANK(M169,$M$9:$M$408)+COUNTIF(M$9:M169,M169)-1,"")</f>
        <v/>
      </c>
      <c r="P169" s="173"/>
    </row>
    <row r="170" spans="1:16" ht="20.100000000000001" customHeight="1">
      <c r="A170" s="173"/>
      <c r="B170" s="190" t="str">
        <f>BIODATA_SISWA!B171</f>
        <v/>
      </c>
      <c r="C170" s="191" t="str">
        <f>IF(BIODATA_SISWA!C171="","",BIODATA_SISWA!C171)</f>
        <v/>
      </c>
      <c r="D170" s="191" t="str">
        <f>IF(BIODATA_SISWA!L171="","",BIODATA_SISWA!L171)</f>
        <v/>
      </c>
      <c r="E170" s="202"/>
      <c r="F170" s="202"/>
      <c r="G170" s="202"/>
      <c r="H170" s="202"/>
      <c r="I170" s="192" t="str">
        <f t="shared" si="19"/>
        <v/>
      </c>
      <c r="J170" s="192" t="str">
        <f t="shared" si="20"/>
        <v/>
      </c>
      <c r="K170" s="192" t="str">
        <f t="shared" si="21"/>
        <v/>
      </c>
      <c r="L170" s="192" t="str">
        <f t="shared" si="22"/>
        <v/>
      </c>
      <c r="M170" s="200" t="str">
        <f t="shared" si="17"/>
        <v/>
      </c>
      <c r="N170" s="201" t="str">
        <f t="shared" si="18"/>
        <v/>
      </c>
      <c r="O170" s="196" t="str">
        <f>IFERROR(RANK(M170,$M$9:$M$408)+COUNTIF(M$9:M170,M170)-1,"")</f>
        <v/>
      </c>
      <c r="P170" s="173"/>
    </row>
    <row r="171" spans="1:16" ht="20.100000000000001" customHeight="1">
      <c r="A171" s="173"/>
      <c r="B171" s="190" t="str">
        <f>BIODATA_SISWA!B172</f>
        <v/>
      </c>
      <c r="C171" s="191" t="str">
        <f>IF(BIODATA_SISWA!C172="","",BIODATA_SISWA!C172)</f>
        <v/>
      </c>
      <c r="D171" s="191" t="str">
        <f>IF(BIODATA_SISWA!L172="","",BIODATA_SISWA!L172)</f>
        <v/>
      </c>
      <c r="E171" s="202"/>
      <c r="F171" s="202"/>
      <c r="G171" s="202"/>
      <c r="H171" s="202"/>
      <c r="I171" s="192" t="str">
        <f t="shared" si="19"/>
        <v/>
      </c>
      <c r="J171" s="192" t="str">
        <f t="shared" si="20"/>
        <v/>
      </c>
      <c r="K171" s="192" t="str">
        <f t="shared" si="21"/>
        <v/>
      </c>
      <c r="L171" s="192" t="str">
        <f t="shared" si="22"/>
        <v/>
      </c>
      <c r="M171" s="200" t="str">
        <f t="shared" si="17"/>
        <v/>
      </c>
      <c r="N171" s="201" t="str">
        <f t="shared" si="18"/>
        <v/>
      </c>
      <c r="O171" s="196" t="str">
        <f>IFERROR(RANK(M171,$M$9:$M$408)+COUNTIF(M$9:M171,M171)-1,"")</f>
        <v/>
      </c>
      <c r="P171" s="173"/>
    </row>
    <row r="172" spans="1:16" ht="20.100000000000001" customHeight="1">
      <c r="A172" s="173"/>
      <c r="B172" s="190" t="str">
        <f>BIODATA_SISWA!B173</f>
        <v/>
      </c>
      <c r="C172" s="191" t="str">
        <f>IF(BIODATA_SISWA!C173="","",BIODATA_SISWA!C173)</f>
        <v/>
      </c>
      <c r="D172" s="191" t="str">
        <f>IF(BIODATA_SISWA!L173="","",BIODATA_SISWA!L173)</f>
        <v/>
      </c>
      <c r="E172" s="202"/>
      <c r="F172" s="202"/>
      <c r="G172" s="202"/>
      <c r="H172" s="202"/>
      <c r="I172" s="192" t="str">
        <f t="shared" si="19"/>
        <v/>
      </c>
      <c r="J172" s="192" t="str">
        <f t="shared" si="20"/>
        <v/>
      </c>
      <c r="K172" s="192" t="str">
        <f t="shared" si="21"/>
        <v/>
      </c>
      <c r="L172" s="192" t="str">
        <f t="shared" si="22"/>
        <v/>
      </c>
      <c r="M172" s="200" t="str">
        <f t="shared" si="17"/>
        <v/>
      </c>
      <c r="N172" s="201" t="str">
        <f t="shared" si="18"/>
        <v/>
      </c>
      <c r="O172" s="196" t="str">
        <f>IFERROR(RANK(M172,$M$9:$M$408)+COUNTIF(M$9:M172,M172)-1,"")</f>
        <v/>
      </c>
      <c r="P172" s="173"/>
    </row>
    <row r="173" spans="1:16" ht="20.100000000000001" customHeight="1">
      <c r="A173" s="173"/>
      <c r="B173" s="190" t="str">
        <f>BIODATA_SISWA!B174</f>
        <v/>
      </c>
      <c r="C173" s="191" t="str">
        <f>IF(BIODATA_SISWA!C174="","",BIODATA_SISWA!C174)</f>
        <v/>
      </c>
      <c r="D173" s="191" t="str">
        <f>IF(BIODATA_SISWA!L174="","",BIODATA_SISWA!L174)</f>
        <v/>
      </c>
      <c r="E173" s="202"/>
      <c r="F173" s="202"/>
      <c r="G173" s="202"/>
      <c r="H173" s="202"/>
      <c r="I173" s="192" t="str">
        <f t="shared" si="19"/>
        <v/>
      </c>
      <c r="J173" s="192" t="str">
        <f t="shared" si="20"/>
        <v/>
      </c>
      <c r="K173" s="192" t="str">
        <f t="shared" si="21"/>
        <v/>
      </c>
      <c r="L173" s="192" t="str">
        <f t="shared" si="22"/>
        <v/>
      </c>
      <c r="M173" s="200" t="str">
        <f t="shared" si="17"/>
        <v/>
      </c>
      <c r="N173" s="201" t="str">
        <f t="shared" si="18"/>
        <v/>
      </c>
      <c r="O173" s="196" t="str">
        <f>IFERROR(RANK(M173,$M$9:$M$408)+COUNTIF(M$9:M173,M173)-1,"")</f>
        <v/>
      </c>
      <c r="P173" s="173"/>
    </row>
    <row r="174" spans="1:16" ht="20.100000000000001" customHeight="1">
      <c r="A174" s="173"/>
      <c r="B174" s="190" t="str">
        <f>BIODATA_SISWA!B175</f>
        <v/>
      </c>
      <c r="C174" s="191" t="str">
        <f>IF(BIODATA_SISWA!C175="","",BIODATA_SISWA!C175)</f>
        <v/>
      </c>
      <c r="D174" s="191" t="str">
        <f>IF(BIODATA_SISWA!L175="","",BIODATA_SISWA!L175)</f>
        <v/>
      </c>
      <c r="E174" s="202"/>
      <c r="F174" s="202"/>
      <c r="G174" s="202"/>
      <c r="H174" s="202"/>
      <c r="I174" s="192" t="str">
        <f t="shared" si="19"/>
        <v/>
      </c>
      <c r="J174" s="192" t="str">
        <f t="shared" si="20"/>
        <v/>
      </c>
      <c r="K174" s="192" t="str">
        <f t="shared" si="21"/>
        <v/>
      </c>
      <c r="L174" s="192" t="str">
        <f t="shared" si="22"/>
        <v/>
      </c>
      <c r="M174" s="200" t="str">
        <f t="shared" si="17"/>
        <v/>
      </c>
      <c r="N174" s="201" t="str">
        <f t="shared" si="18"/>
        <v/>
      </c>
      <c r="O174" s="196" t="str">
        <f>IFERROR(RANK(M174,$M$9:$M$408)+COUNTIF(M$9:M174,M174)-1,"")</f>
        <v/>
      </c>
      <c r="P174" s="173"/>
    </row>
    <row r="175" spans="1:16" ht="20.100000000000001" customHeight="1">
      <c r="A175" s="173"/>
      <c r="B175" s="190" t="str">
        <f>BIODATA_SISWA!B176</f>
        <v/>
      </c>
      <c r="C175" s="191" t="str">
        <f>IF(BIODATA_SISWA!C176="","",BIODATA_SISWA!C176)</f>
        <v/>
      </c>
      <c r="D175" s="191" t="str">
        <f>IF(BIODATA_SISWA!L176="","",BIODATA_SISWA!L176)</f>
        <v/>
      </c>
      <c r="E175" s="202"/>
      <c r="F175" s="202"/>
      <c r="G175" s="202"/>
      <c r="H175" s="202"/>
      <c r="I175" s="192" t="str">
        <f t="shared" si="19"/>
        <v/>
      </c>
      <c r="J175" s="192" t="str">
        <f t="shared" si="20"/>
        <v/>
      </c>
      <c r="K175" s="192" t="str">
        <f t="shared" si="21"/>
        <v/>
      </c>
      <c r="L175" s="192" t="str">
        <f t="shared" si="22"/>
        <v/>
      </c>
      <c r="M175" s="200" t="str">
        <f t="shared" si="17"/>
        <v/>
      </c>
      <c r="N175" s="201" t="str">
        <f t="shared" si="18"/>
        <v/>
      </c>
      <c r="O175" s="196" t="str">
        <f>IFERROR(RANK(M175,$M$9:$M$408)+COUNTIF(M$9:M175,M175)-1,"")</f>
        <v/>
      </c>
      <c r="P175" s="173"/>
    </row>
    <row r="176" spans="1:16" ht="20.100000000000001" customHeight="1">
      <c r="A176" s="173"/>
      <c r="B176" s="190" t="str">
        <f>BIODATA_SISWA!B177</f>
        <v/>
      </c>
      <c r="C176" s="191" t="str">
        <f>IF(BIODATA_SISWA!C177="","",BIODATA_SISWA!C177)</f>
        <v/>
      </c>
      <c r="D176" s="191" t="str">
        <f>IF(BIODATA_SISWA!L177="","",BIODATA_SISWA!L177)</f>
        <v/>
      </c>
      <c r="E176" s="202"/>
      <c r="F176" s="202"/>
      <c r="G176" s="202"/>
      <c r="H176" s="202"/>
      <c r="I176" s="192" t="str">
        <f t="shared" si="19"/>
        <v/>
      </c>
      <c r="J176" s="192" t="str">
        <f t="shared" si="20"/>
        <v/>
      </c>
      <c r="K176" s="192" t="str">
        <f t="shared" si="21"/>
        <v/>
      </c>
      <c r="L176" s="192" t="str">
        <f t="shared" si="22"/>
        <v/>
      </c>
      <c r="M176" s="200" t="str">
        <f t="shared" si="17"/>
        <v/>
      </c>
      <c r="N176" s="201" t="str">
        <f t="shared" si="18"/>
        <v/>
      </c>
      <c r="O176" s="196" t="str">
        <f>IFERROR(RANK(M176,$M$9:$M$408)+COUNTIF(M$9:M176,M176)-1,"")</f>
        <v/>
      </c>
      <c r="P176" s="173"/>
    </row>
    <row r="177" spans="1:16" ht="20.100000000000001" customHeight="1">
      <c r="A177" s="173"/>
      <c r="B177" s="190" t="str">
        <f>BIODATA_SISWA!B178</f>
        <v/>
      </c>
      <c r="C177" s="191" t="str">
        <f>IF(BIODATA_SISWA!C178="","",BIODATA_SISWA!C178)</f>
        <v/>
      </c>
      <c r="D177" s="191" t="str">
        <f>IF(BIODATA_SISWA!L178="","",BIODATA_SISWA!L178)</f>
        <v/>
      </c>
      <c r="E177" s="202"/>
      <c r="F177" s="202"/>
      <c r="G177" s="202"/>
      <c r="H177" s="202"/>
      <c r="I177" s="192" t="str">
        <f t="shared" si="19"/>
        <v/>
      </c>
      <c r="J177" s="192" t="str">
        <f t="shared" si="20"/>
        <v/>
      </c>
      <c r="K177" s="192" t="str">
        <f t="shared" si="21"/>
        <v/>
      </c>
      <c r="L177" s="192" t="str">
        <f t="shared" si="22"/>
        <v/>
      </c>
      <c r="M177" s="200" t="str">
        <f t="shared" si="17"/>
        <v/>
      </c>
      <c r="N177" s="201" t="str">
        <f t="shared" si="18"/>
        <v/>
      </c>
      <c r="O177" s="196" t="str">
        <f>IFERROR(RANK(M177,$M$9:$M$408)+COUNTIF(M$9:M177,M177)-1,"")</f>
        <v/>
      </c>
      <c r="P177" s="173"/>
    </row>
    <row r="178" spans="1:16" ht="20.100000000000001" customHeight="1">
      <c r="A178" s="173"/>
      <c r="B178" s="190" t="str">
        <f>BIODATA_SISWA!B179</f>
        <v/>
      </c>
      <c r="C178" s="191" t="str">
        <f>IF(BIODATA_SISWA!C179="","",BIODATA_SISWA!C179)</f>
        <v/>
      </c>
      <c r="D178" s="191" t="str">
        <f>IF(BIODATA_SISWA!L179="","",BIODATA_SISWA!L179)</f>
        <v/>
      </c>
      <c r="E178" s="202"/>
      <c r="F178" s="202"/>
      <c r="G178" s="202"/>
      <c r="H178" s="202"/>
      <c r="I178" s="192" t="str">
        <f t="shared" si="19"/>
        <v/>
      </c>
      <c r="J178" s="192" t="str">
        <f t="shared" si="20"/>
        <v/>
      </c>
      <c r="K178" s="192" t="str">
        <f t="shared" si="21"/>
        <v/>
      </c>
      <c r="L178" s="192" t="str">
        <f t="shared" si="22"/>
        <v/>
      </c>
      <c r="M178" s="200" t="str">
        <f t="shared" si="17"/>
        <v/>
      </c>
      <c r="N178" s="201" t="str">
        <f t="shared" si="18"/>
        <v/>
      </c>
      <c r="O178" s="196" t="str">
        <f>IFERROR(RANK(M178,$M$9:$M$408)+COUNTIF(M$9:M178,M178)-1,"")</f>
        <v/>
      </c>
      <c r="P178" s="173"/>
    </row>
    <row r="179" spans="1:16" ht="20.100000000000001" customHeight="1">
      <c r="A179" s="173"/>
      <c r="B179" s="190" t="str">
        <f>BIODATA_SISWA!B180</f>
        <v/>
      </c>
      <c r="C179" s="191" t="str">
        <f>IF(BIODATA_SISWA!C180="","",BIODATA_SISWA!C180)</f>
        <v/>
      </c>
      <c r="D179" s="191" t="str">
        <f>IF(BIODATA_SISWA!L180="","",BIODATA_SISWA!L180)</f>
        <v/>
      </c>
      <c r="E179" s="202"/>
      <c r="F179" s="202"/>
      <c r="G179" s="202"/>
      <c r="H179" s="202"/>
      <c r="I179" s="192" t="str">
        <f t="shared" si="19"/>
        <v/>
      </c>
      <c r="J179" s="192" t="str">
        <f t="shared" si="20"/>
        <v/>
      </c>
      <c r="K179" s="192" t="str">
        <f t="shared" si="21"/>
        <v/>
      </c>
      <c r="L179" s="192" t="str">
        <f t="shared" si="22"/>
        <v/>
      </c>
      <c r="M179" s="200" t="str">
        <f t="shared" si="17"/>
        <v/>
      </c>
      <c r="N179" s="201" t="str">
        <f t="shared" si="18"/>
        <v/>
      </c>
      <c r="O179" s="196" t="str">
        <f>IFERROR(RANK(M179,$M$9:$M$408)+COUNTIF(M$9:M179,M179)-1,"")</f>
        <v/>
      </c>
      <c r="P179" s="173"/>
    </row>
    <row r="180" spans="1:16" ht="20.100000000000001" customHeight="1">
      <c r="A180" s="173"/>
      <c r="B180" s="190" t="str">
        <f>BIODATA_SISWA!B181</f>
        <v/>
      </c>
      <c r="C180" s="191" t="str">
        <f>IF(BIODATA_SISWA!C181="","",BIODATA_SISWA!C181)</f>
        <v/>
      </c>
      <c r="D180" s="191" t="str">
        <f>IF(BIODATA_SISWA!L181="","",BIODATA_SISWA!L181)</f>
        <v/>
      </c>
      <c r="E180" s="202"/>
      <c r="F180" s="202"/>
      <c r="G180" s="202"/>
      <c r="H180" s="202"/>
      <c r="I180" s="192" t="str">
        <f t="shared" si="19"/>
        <v/>
      </c>
      <c r="J180" s="192" t="str">
        <f t="shared" si="20"/>
        <v/>
      </c>
      <c r="K180" s="192" t="str">
        <f t="shared" si="21"/>
        <v/>
      </c>
      <c r="L180" s="192" t="str">
        <f t="shared" si="22"/>
        <v/>
      </c>
      <c r="M180" s="200" t="str">
        <f t="shared" si="17"/>
        <v/>
      </c>
      <c r="N180" s="201" t="str">
        <f t="shared" si="18"/>
        <v/>
      </c>
      <c r="O180" s="196" t="str">
        <f>IFERROR(RANK(M180,$M$9:$M$408)+COUNTIF(M$9:M180,M180)-1,"")</f>
        <v/>
      </c>
      <c r="P180" s="173"/>
    </row>
    <row r="181" spans="1:16" ht="20.100000000000001" customHeight="1">
      <c r="A181" s="173"/>
      <c r="B181" s="190" t="str">
        <f>BIODATA_SISWA!B182</f>
        <v/>
      </c>
      <c r="C181" s="191" t="str">
        <f>IF(BIODATA_SISWA!C182="","",BIODATA_SISWA!C182)</f>
        <v/>
      </c>
      <c r="D181" s="191" t="str">
        <f>IF(BIODATA_SISWA!L182="","",BIODATA_SISWA!L182)</f>
        <v/>
      </c>
      <c r="E181" s="202"/>
      <c r="F181" s="202"/>
      <c r="G181" s="202"/>
      <c r="H181" s="202"/>
      <c r="I181" s="192" t="str">
        <f t="shared" si="19"/>
        <v/>
      </c>
      <c r="J181" s="192" t="str">
        <f t="shared" si="20"/>
        <v/>
      </c>
      <c r="K181" s="192" t="str">
        <f t="shared" si="21"/>
        <v/>
      </c>
      <c r="L181" s="192" t="str">
        <f t="shared" si="22"/>
        <v/>
      </c>
      <c r="M181" s="200" t="str">
        <f t="shared" si="17"/>
        <v/>
      </c>
      <c r="N181" s="201" t="str">
        <f t="shared" si="18"/>
        <v/>
      </c>
      <c r="O181" s="196" t="str">
        <f>IFERROR(RANK(M181,$M$9:$M$408)+COUNTIF(M$9:M181,M181)-1,"")</f>
        <v/>
      </c>
      <c r="P181" s="173"/>
    </row>
    <row r="182" spans="1:16" ht="20.100000000000001" customHeight="1">
      <c r="A182" s="173"/>
      <c r="B182" s="190" t="str">
        <f>BIODATA_SISWA!B183</f>
        <v/>
      </c>
      <c r="C182" s="191" t="str">
        <f>IF(BIODATA_SISWA!C183="","",BIODATA_SISWA!C183)</f>
        <v/>
      </c>
      <c r="D182" s="191" t="str">
        <f>IF(BIODATA_SISWA!L183="","",BIODATA_SISWA!L183)</f>
        <v/>
      </c>
      <c r="E182" s="202"/>
      <c r="F182" s="202"/>
      <c r="G182" s="202"/>
      <c r="H182" s="202"/>
      <c r="I182" s="192" t="str">
        <f t="shared" si="19"/>
        <v/>
      </c>
      <c r="J182" s="192" t="str">
        <f t="shared" si="20"/>
        <v/>
      </c>
      <c r="K182" s="192" t="str">
        <f t="shared" si="21"/>
        <v/>
      </c>
      <c r="L182" s="192" t="str">
        <f t="shared" si="22"/>
        <v/>
      </c>
      <c r="M182" s="200" t="str">
        <f t="shared" si="17"/>
        <v/>
      </c>
      <c r="N182" s="201" t="str">
        <f t="shared" si="18"/>
        <v/>
      </c>
      <c r="O182" s="196" t="str">
        <f>IFERROR(RANK(M182,$M$9:$M$408)+COUNTIF(M$9:M182,M182)-1,"")</f>
        <v/>
      </c>
      <c r="P182" s="173"/>
    </row>
    <row r="183" spans="1:16" ht="20.100000000000001" customHeight="1">
      <c r="A183" s="173"/>
      <c r="B183" s="190" t="str">
        <f>BIODATA_SISWA!B184</f>
        <v/>
      </c>
      <c r="C183" s="191" t="str">
        <f>IF(BIODATA_SISWA!C184="","",BIODATA_SISWA!C184)</f>
        <v/>
      </c>
      <c r="D183" s="191" t="str">
        <f>IF(BIODATA_SISWA!L184="","",BIODATA_SISWA!L184)</f>
        <v/>
      </c>
      <c r="E183" s="202"/>
      <c r="F183" s="202"/>
      <c r="G183" s="202"/>
      <c r="H183" s="202"/>
      <c r="I183" s="192" t="str">
        <f t="shared" si="19"/>
        <v/>
      </c>
      <c r="J183" s="192" t="str">
        <f t="shared" si="20"/>
        <v/>
      </c>
      <c r="K183" s="192" t="str">
        <f t="shared" si="21"/>
        <v/>
      </c>
      <c r="L183" s="192" t="str">
        <f t="shared" si="22"/>
        <v/>
      </c>
      <c r="M183" s="200" t="str">
        <f t="shared" si="17"/>
        <v/>
      </c>
      <c r="N183" s="201" t="str">
        <f t="shared" si="18"/>
        <v/>
      </c>
      <c r="O183" s="196" t="str">
        <f>IFERROR(RANK(M183,$M$9:$M$408)+COUNTIF(M$9:M183,M183)-1,"")</f>
        <v/>
      </c>
      <c r="P183" s="173"/>
    </row>
    <row r="184" spans="1:16" ht="20.100000000000001" customHeight="1">
      <c r="A184" s="173"/>
      <c r="B184" s="190" t="str">
        <f>BIODATA_SISWA!B185</f>
        <v/>
      </c>
      <c r="C184" s="191" t="str">
        <f>IF(BIODATA_SISWA!C185="","",BIODATA_SISWA!C185)</f>
        <v/>
      </c>
      <c r="D184" s="191" t="str">
        <f>IF(BIODATA_SISWA!L185="","",BIODATA_SISWA!L185)</f>
        <v/>
      </c>
      <c r="E184" s="202"/>
      <c r="F184" s="202"/>
      <c r="G184" s="202"/>
      <c r="H184" s="202"/>
      <c r="I184" s="192" t="str">
        <f t="shared" si="19"/>
        <v/>
      </c>
      <c r="J184" s="192" t="str">
        <f t="shared" si="20"/>
        <v/>
      </c>
      <c r="K184" s="192" t="str">
        <f t="shared" si="21"/>
        <v/>
      </c>
      <c r="L184" s="192" t="str">
        <f t="shared" si="22"/>
        <v/>
      </c>
      <c r="M184" s="200" t="str">
        <f t="shared" si="17"/>
        <v/>
      </c>
      <c r="N184" s="201" t="str">
        <f t="shared" si="18"/>
        <v/>
      </c>
      <c r="O184" s="196" t="str">
        <f>IFERROR(RANK(M184,$M$9:$M$408)+COUNTIF(M$9:M184,M184)-1,"")</f>
        <v/>
      </c>
      <c r="P184" s="173"/>
    </row>
    <row r="185" spans="1:16" ht="20.100000000000001" customHeight="1">
      <c r="A185" s="173"/>
      <c r="B185" s="190" t="str">
        <f>BIODATA_SISWA!B186</f>
        <v/>
      </c>
      <c r="C185" s="191" t="str">
        <f>IF(BIODATA_SISWA!C186="","",BIODATA_SISWA!C186)</f>
        <v/>
      </c>
      <c r="D185" s="191" t="str">
        <f>IF(BIODATA_SISWA!L186="","",BIODATA_SISWA!L186)</f>
        <v/>
      </c>
      <c r="E185" s="202"/>
      <c r="F185" s="202"/>
      <c r="G185" s="202"/>
      <c r="H185" s="202"/>
      <c r="I185" s="192" t="str">
        <f t="shared" si="19"/>
        <v/>
      </c>
      <c r="J185" s="192" t="str">
        <f t="shared" si="20"/>
        <v/>
      </c>
      <c r="K185" s="192" t="str">
        <f t="shared" si="21"/>
        <v/>
      </c>
      <c r="L185" s="192" t="str">
        <f t="shared" si="22"/>
        <v/>
      </c>
      <c r="M185" s="200" t="str">
        <f t="shared" si="17"/>
        <v/>
      </c>
      <c r="N185" s="201" t="str">
        <f t="shared" si="18"/>
        <v/>
      </c>
      <c r="O185" s="196" t="str">
        <f>IFERROR(RANK(M185,$M$9:$M$408)+COUNTIF(M$9:M185,M185)-1,"")</f>
        <v/>
      </c>
      <c r="P185" s="173"/>
    </row>
    <row r="186" spans="1:16" ht="20.100000000000001" customHeight="1">
      <c r="A186" s="173"/>
      <c r="B186" s="190" t="str">
        <f>BIODATA_SISWA!B187</f>
        <v/>
      </c>
      <c r="C186" s="191" t="str">
        <f>IF(BIODATA_SISWA!C187="","",BIODATA_SISWA!C187)</f>
        <v/>
      </c>
      <c r="D186" s="191" t="str">
        <f>IF(BIODATA_SISWA!L187="","",BIODATA_SISWA!L187)</f>
        <v/>
      </c>
      <c r="E186" s="202"/>
      <c r="F186" s="202"/>
      <c r="G186" s="202"/>
      <c r="H186" s="202"/>
      <c r="I186" s="192" t="str">
        <f t="shared" si="19"/>
        <v/>
      </c>
      <c r="J186" s="192" t="str">
        <f t="shared" si="20"/>
        <v/>
      </c>
      <c r="K186" s="192" t="str">
        <f t="shared" si="21"/>
        <v/>
      </c>
      <c r="L186" s="192" t="str">
        <f t="shared" si="22"/>
        <v/>
      </c>
      <c r="M186" s="200" t="str">
        <f t="shared" si="17"/>
        <v/>
      </c>
      <c r="N186" s="201" t="str">
        <f t="shared" si="18"/>
        <v/>
      </c>
      <c r="O186" s="196" t="str">
        <f>IFERROR(RANK(M186,$M$9:$M$408)+COUNTIF(M$9:M186,M186)-1,"")</f>
        <v/>
      </c>
      <c r="P186" s="173"/>
    </row>
    <row r="187" spans="1:16" ht="20.100000000000001" customHeight="1">
      <c r="A187" s="173"/>
      <c r="B187" s="190" t="str">
        <f>BIODATA_SISWA!B188</f>
        <v/>
      </c>
      <c r="C187" s="191" t="str">
        <f>IF(BIODATA_SISWA!C188="","",BIODATA_SISWA!C188)</f>
        <v/>
      </c>
      <c r="D187" s="191" t="str">
        <f>IF(BIODATA_SISWA!L188="","",BIODATA_SISWA!L188)</f>
        <v/>
      </c>
      <c r="E187" s="202"/>
      <c r="F187" s="202"/>
      <c r="G187" s="202"/>
      <c r="H187" s="202"/>
      <c r="I187" s="192" t="str">
        <f t="shared" si="19"/>
        <v/>
      </c>
      <c r="J187" s="192" t="str">
        <f t="shared" si="20"/>
        <v/>
      </c>
      <c r="K187" s="192" t="str">
        <f t="shared" si="21"/>
        <v/>
      </c>
      <c r="L187" s="192" t="str">
        <f t="shared" si="22"/>
        <v/>
      </c>
      <c r="M187" s="200" t="str">
        <f t="shared" si="17"/>
        <v/>
      </c>
      <c r="N187" s="201" t="str">
        <f t="shared" si="18"/>
        <v/>
      </c>
      <c r="O187" s="196" t="str">
        <f>IFERROR(RANK(M187,$M$9:$M$408)+COUNTIF(M$9:M187,M187)-1,"")</f>
        <v/>
      </c>
      <c r="P187" s="173"/>
    </row>
    <row r="188" spans="1:16" ht="20.100000000000001" customHeight="1">
      <c r="A188" s="173"/>
      <c r="B188" s="190" t="str">
        <f>BIODATA_SISWA!B189</f>
        <v/>
      </c>
      <c r="C188" s="191" t="str">
        <f>IF(BIODATA_SISWA!C189="","",BIODATA_SISWA!C189)</f>
        <v/>
      </c>
      <c r="D188" s="191" t="str">
        <f>IF(BIODATA_SISWA!L189="","",BIODATA_SISWA!L189)</f>
        <v/>
      </c>
      <c r="E188" s="202"/>
      <c r="F188" s="202"/>
      <c r="G188" s="202"/>
      <c r="H188" s="202"/>
      <c r="I188" s="192" t="str">
        <f t="shared" si="19"/>
        <v/>
      </c>
      <c r="J188" s="192" t="str">
        <f t="shared" si="20"/>
        <v/>
      </c>
      <c r="K188" s="192" t="str">
        <f t="shared" si="21"/>
        <v/>
      </c>
      <c r="L188" s="192" t="str">
        <f t="shared" si="22"/>
        <v/>
      </c>
      <c r="M188" s="200" t="str">
        <f t="shared" si="17"/>
        <v/>
      </c>
      <c r="N188" s="201" t="str">
        <f t="shared" si="18"/>
        <v/>
      </c>
      <c r="O188" s="196" t="str">
        <f>IFERROR(RANK(M188,$M$9:$M$408)+COUNTIF(M$9:M188,M188)-1,"")</f>
        <v/>
      </c>
      <c r="P188" s="173"/>
    </row>
    <row r="189" spans="1:16" ht="20.100000000000001" customHeight="1">
      <c r="A189" s="173"/>
      <c r="B189" s="190" t="str">
        <f>BIODATA_SISWA!B190</f>
        <v/>
      </c>
      <c r="C189" s="191" t="str">
        <f>IF(BIODATA_SISWA!C190="","",BIODATA_SISWA!C190)</f>
        <v/>
      </c>
      <c r="D189" s="191" t="str">
        <f>IF(BIODATA_SISWA!L190="","",BIODATA_SISWA!L190)</f>
        <v/>
      </c>
      <c r="E189" s="202"/>
      <c r="F189" s="202"/>
      <c r="G189" s="202"/>
      <c r="H189" s="202"/>
      <c r="I189" s="192" t="str">
        <f t="shared" si="19"/>
        <v/>
      </c>
      <c r="J189" s="192" t="str">
        <f t="shared" si="20"/>
        <v/>
      </c>
      <c r="K189" s="192" t="str">
        <f t="shared" si="21"/>
        <v/>
      </c>
      <c r="L189" s="192" t="str">
        <f t="shared" si="22"/>
        <v/>
      </c>
      <c r="M189" s="200" t="str">
        <f t="shared" si="17"/>
        <v/>
      </c>
      <c r="N189" s="201" t="str">
        <f t="shared" si="18"/>
        <v/>
      </c>
      <c r="O189" s="196" t="str">
        <f>IFERROR(RANK(M189,$M$9:$M$408)+COUNTIF(M$9:M189,M189)-1,"")</f>
        <v/>
      </c>
      <c r="P189" s="173"/>
    </row>
    <row r="190" spans="1:16" ht="20.100000000000001" customHeight="1">
      <c r="A190" s="173"/>
      <c r="B190" s="190" t="str">
        <f>BIODATA_SISWA!B191</f>
        <v/>
      </c>
      <c r="C190" s="191" t="str">
        <f>IF(BIODATA_SISWA!C191="","",BIODATA_SISWA!C191)</f>
        <v/>
      </c>
      <c r="D190" s="191" t="str">
        <f>IF(BIODATA_SISWA!L191="","",BIODATA_SISWA!L191)</f>
        <v/>
      </c>
      <c r="E190" s="202"/>
      <c r="F190" s="202"/>
      <c r="G190" s="202"/>
      <c r="H190" s="202"/>
      <c r="I190" s="192" t="str">
        <f t="shared" si="19"/>
        <v/>
      </c>
      <c r="J190" s="192" t="str">
        <f t="shared" si="20"/>
        <v/>
      </c>
      <c r="K190" s="192" t="str">
        <f t="shared" si="21"/>
        <v/>
      </c>
      <c r="L190" s="192" t="str">
        <f t="shared" si="22"/>
        <v/>
      </c>
      <c r="M190" s="200" t="str">
        <f t="shared" si="17"/>
        <v/>
      </c>
      <c r="N190" s="201" t="str">
        <f t="shared" si="18"/>
        <v/>
      </c>
      <c r="O190" s="196" t="str">
        <f>IFERROR(RANK(M190,$M$9:$M$408)+COUNTIF(M$9:M190,M190)-1,"")</f>
        <v/>
      </c>
      <c r="P190" s="173"/>
    </row>
    <row r="191" spans="1:16" ht="20.100000000000001" customHeight="1">
      <c r="A191" s="173"/>
      <c r="B191" s="190" t="str">
        <f>BIODATA_SISWA!B192</f>
        <v/>
      </c>
      <c r="C191" s="191" t="str">
        <f>IF(BIODATA_SISWA!C192="","",BIODATA_SISWA!C192)</f>
        <v/>
      </c>
      <c r="D191" s="191" t="str">
        <f>IF(BIODATA_SISWA!L192="","",BIODATA_SISWA!L192)</f>
        <v/>
      </c>
      <c r="E191" s="202"/>
      <c r="F191" s="202"/>
      <c r="G191" s="202"/>
      <c r="H191" s="202"/>
      <c r="I191" s="192" t="str">
        <f t="shared" si="19"/>
        <v/>
      </c>
      <c r="J191" s="192" t="str">
        <f t="shared" si="20"/>
        <v/>
      </c>
      <c r="K191" s="192" t="str">
        <f t="shared" si="21"/>
        <v/>
      </c>
      <c r="L191" s="192" t="str">
        <f t="shared" si="22"/>
        <v/>
      </c>
      <c r="M191" s="200" t="str">
        <f t="shared" si="17"/>
        <v/>
      </c>
      <c r="N191" s="201" t="str">
        <f t="shared" si="18"/>
        <v/>
      </c>
      <c r="O191" s="196" t="str">
        <f>IFERROR(RANK(M191,$M$9:$M$408)+COUNTIF(M$9:M191,M191)-1,"")</f>
        <v/>
      </c>
      <c r="P191" s="173"/>
    </row>
    <row r="192" spans="1:16" ht="20.100000000000001" customHeight="1">
      <c r="A192" s="173"/>
      <c r="B192" s="190" t="str">
        <f>BIODATA_SISWA!B193</f>
        <v/>
      </c>
      <c r="C192" s="191" t="str">
        <f>IF(BIODATA_SISWA!C193="","",BIODATA_SISWA!C193)</f>
        <v/>
      </c>
      <c r="D192" s="191" t="str">
        <f>IF(BIODATA_SISWA!L193="","",BIODATA_SISWA!L193)</f>
        <v/>
      </c>
      <c r="E192" s="202"/>
      <c r="F192" s="202"/>
      <c r="G192" s="202"/>
      <c r="H192" s="202"/>
      <c r="I192" s="192" t="str">
        <f t="shared" si="19"/>
        <v/>
      </c>
      <c r="J192" s="192" t="str">
        <f t="shared" si="20"/>
        <v/>
      </c>
      <c r="K192" s="192" t="str">
        <f t="shared" si="21"/>
        <v/>
      </c>
      <c r="L192" s="192" t="str">
        <f t="shared" si="22"/>
        <v/>
      </c>
      <c r="M192" s="200" t="str">
        <f t="shared" si="17"/>
        <v/>
      </c>
      <c r="N192" s="201" t="str">
        <f t="shared" si="18"/>
        <v/>
      </c>
      <c r="O192" s="196" t="str">
        <f>IFERROR(RANK(M192,$M$9:$M$408)+COUNTIF(M$9:M192,M192)-1,"")</f>
        <v/>
      </c>
      <c r="P192" s="173"/>
    </row>
    <row r="193" spans="1:16" ht="20.100000000000001" customHeight="1">
      <c r="A193" s="173"/>
      <c r="B193" s="190" t="str">
        <f>BIODATA_SISWA!B194</f>
        <v/>
      </c>
      <c r="C193" s="191" t="str">
        <f>IF(BIODATA_SISWA!C194="","",BIODATA_SISWA!C194)</f>
        <v/>
      </c>
      <c r="D193" s="191" t="str">
        <f>IF(BIODATA_SISWA!L194="","",BIODATA_SISWA!L194)</f>
        <v/>
      </c>
      <c r="E193" s="202"/>
      <c r="F193" s="202"/>
      <c r="G193" s="202"/>
      <c r="H193" s="202"/>
      <c r="I193" s="192" t="str">
        <f t="shared" si="19"/>
        <v/>
      </c>
      <c r="J193" s="192" t="str">
        <f t="shared" si="20"/>
        <v/>
      </c>
      <c r="K193" s="192" t="str">
        <f t="shared" si="21"/>
        <v/>
      </c>
      <c r="L193" s="192" t="str">
        <f t="shared" si="22"/>
        <v/>
      </c>
      <c r="M193" s="200" t="str">
        <f t="shared" si="17"/>
        <v/>
      </c>
      <c r="N193" s="201" t="str">
        <f t="shared" si="18"/>
        <v/>
      </c>
      <c r="O193" s="196" t="str">
        <f>IFERROR(RANK(M193,$M$9:$M$408)+COUNTIF(M$9:M193,M193)-1,"")</f>
        <v/>
      </c>
      <c r="P193" s="173"/>
    </row>
    <row r="194" spans="1:16" ht="20.100000000000001" customHeight="1">
      <c r="A194" s="173"/>
      <c r="B194" s="190" t="str">
        <f>BIODATA_SISWA!B195</f>
        <v/>
      </c>
      <c r="C194" s="191" t="str">
        <f>IF(BIODATA_SISWA!C195="","",BIODATA_SISWA!C195)</f>
        <v/>
      </c>
      <c r="D194" s="191" t="str">
        <f>IF(BIODATA_SISWA!L195="","",BIODATA_SISWA!L195)</f>
        <v/>
      </c>
      <c r="E194" s="202"/>
      <c r="F194" s="202"/>
      <c r="G194" s="202"/>
      <c r="H194" s="202"/>
      <c r="I194" s="192" t="str">
        <f t="shared" si="19"/>
        <v/>
      </c>
      <c r="J194" s="192" t="str">
        <f t="shared" si="20"/>
        <v/>
      </c>
      <c r="K194" s="192" t="str">
        <f t="shared" si="21"/>
        <v/>
      </c>
      <c r="L194" s="192" t="str">
        <f t="shared" si="22"/>
        <v/>
      </c>
      <c r="M194" s="200" t="str">
        <f t="shared" si="17"/>
        <v/>
      </c>
      <c r="N194" s="201" t="str">
        <f t="shared" si="18"/>
        <v/>
      </c>
      <c r="O194" s="196" t="str">
        <f>IFERROR(RANK(M194,$M$9:$M$408)+COUNTIF(M$9:M194,M194)-1,"")</f>
        <v/>
      </c>
      <c r="P194" s="173"/>
    </row>
    <row r="195" spans="1:16" ht="20.100000000000001" customHeight="1">
      <c r="A195" s="173"/>
      <c r="B195" s="190" t="str">
        <f>BIODATA_SISWA!B196</f>
        <v/>
      </c>
      <c r="C195" s="191" t="str">
        <f>IF(BIODATA_SISWA!C196="","",BIODATA_SISWA!C196)</f>
        <v/>
      </c>
      <c r="D195" s="191" t="str">
        <f>IF(BIODATA_SISWA!L196="","",BIODATA_SISWA!L196)</f>
        <v/>
      </c>
      <c r="E195" s="202"/>
      <c r="F195" s="202"/>
      <c r="G195" s="202"/>
      <c r="H195" s="202"/>
      <c r="I195" s="192" t="str">
        <f t="shared" si="19"/>
        <v/>
      </c>
      <c r="J195" s="192" t="str">
        <f t="shared" si="20"/>
        <v/>
      </c>
      <c r="K195" s="192" t="str">
        <f t="shared" si="21"/>
        <v/>
      </c>
      <c r="L195" s="192" t="str">
        <f t="shared" si="22"/>
        <v/>
      </c>
      <c r="M195" s="200" t="str">
        <f t="shared" si="17"/>
        <v/>
      </c>
      <c r="N195" s="201" t="str">
        <f t="shared" si="18"/>
        <v/>
      </c>
      <c r="O195" s="196" t="str">
        <f>IFERROR(RANK(M195,$M$9:$M$408)+COUNTIF(M$9:M195,M195)-1,"")</f>
        <v/>
      </c>
      <c r="P195" s="173"/>
    </row>
    <row r="196" spans="1:16" ht="20.100000000000001" customHeight="1">
      <c r="A196" s="173"/>
      <c r="B196" s="190" t="str">
        <f>BIODATA_SISWA!B197</f>
        <v/>
      </c>
      <c r="C196" s="191" t="str">
        <f>IF(BIODATA_SISWA!C197="","",BIODATA_SISWA!C197)</f>
        <v/>
      </c>
      <c r="D196" s="191" t="str">
        <f>IF(BIODATA_SISWA!L197="","",BIODATA_SISWA!L197)</f>
        <v/>
      </c>
      <c r="E196" s="202"/>
      <c r="F196" s="202"/>
      <c r="G196" s="202"/>
      <c r="H196" s="202"/>
      <c r="I196" s="192" t="str">
        <f t="shared" si="19"/>
        <v/>
      </c>
      <c r="J196" s="192" t="str">
        <f t="shared" si="20"/>
        <v/>
      </c>
      <c r="K196" s="192" t="str">
        <f t="shared" si="21"/>
        <v/>
      </c>
      <c r="L196" s="192" t="str">
        <f t="shared" si="22"/>
        <v/>
      </c>
      <c r="M196" s="200" t="str">
        <f t="shared" si="17"/>
        <v/>
      </c>
      <c r="N196" s="201" t="str">
        <f t="shared" si="18"/>
        <v/>
      </c>
      <c r="O196" s="196" t="str">
        <f>IFERROR(RANK(M196,$M$9:$M$408)+COUNTIF(M$9:M196,M196)-1,"")</f>
        <v/>
      </c>
      <c r="P196" s="173"/>
    </row>
    <row r="197" spans="1:16" ht="20.100000000000001" customHeight="1">
      <c r="A197" s="173"/>
      <c r="B197" s="190" t="str">
        <f>BIODATA_SISWA!B198</f>
        <v/>
      </c>
      <c r="C197" s="191" t="str">
        <f>IF(BIODATA_SISWA!C198="","",BIODATA_SISWA!C198)</f>
        <v/>
      </c>
      <c r="D197" s="191" t="str">
        <f>IF(BIODATA_SISWA!L198="","",BIODATA_SISWA!L198)</f>
        <v/>
      </c>
      <c r="E197" s="202"/>
      <c r="F197" s="202"/>
      <c r="G197" s="202"/>
      <c r="H197" s="202"/>
      <c r="I197" s="192" t="str">
        <f t="shared" si="19"/>
        <v/>
      </c>
      <c r="J197" s="192" t="str">
        <f t="shared" si="20"/>
        <v/>
      </c>
      <c r="K197" s="192" t="str">
        <f t="shared" si="21"/>
        <v/>
      </c>
      <c r="L197" s="192" t="str">
        <f t="shared" si="22"/>
        <v/>
      </c>
      <c r="M197" s="200" t="str">
        <f t="shared" si="17"/>
        <v/>
      </c>
      <c r="N197" s="201" t="str">
        <f t="shared" si="18"/>
        <v/>
      </c>
      <c r="O197" s="196" t="str">
        <f>IFERROR(RANK(M197,$M$9:$M$408)+COUNTIF(M$9:M197,M197)-1,"")</f>
        <v/>
      </c>
      <c r="P197" s="173"/>
    </row>
    <row r="198" spans="1:16" ht="20.100000000000001" customHeight="1">
      <c r="A198" s="173"/>
      <c r="B198" s="190" t="str">
        <f>BIODATA_SISWA!B199</f>
        <v/>
      </c>
      <c r="C198" s="191" t="str">
        <f>IF(BIODATA_SISWA!C199="","",BIODATA_SISWA!C199)</f>
        <v/>
      </c>
      <c r="D198" s="191" t="str">
        <f>IF(BIODATA_SISWA!L199="","",BIODATA_SISWA!L199)</f>
        <v/>
      </c>
      <c r="E198" s="202"/>
      <c r="F198" s="202"/>
      <c r="G198" s="202"/>
      <c r="H198" s="202"/>
      <c r="I198" s="192" t="str">
        <f t="shared" si="19"/>
        <v/>
      </c>
      <c r="J198" s="192" t="str">
        <f t="shared" si="20"/>
        <v/>
      </c>
      <c r="K198" s="192" t="str">
        <f t="shared" si="21"/>
        <v/>
      </c>
      <c r="L198" s="192" t="str">
        <f t="shared" si="22"/>
        <v/>
      </c>
      <c r="M198" s="200" t="str">
        <f t="shared" si="17"/>
        <v/>
      </c>
      <c r="N198" s="201" t="str">
        <f t="shared" si="18"/>
        <v/>
      </c>
      <c r="O198" s="196" t="str">
        <f>IFERROR(RANK(M198,$M$9:$M$408)+COUNTIF(M$9:M198,M198)-1,"")</f>
        <v/>
      </c>
      <c r="P198" s="173"/>
    </row>
    <row r="199" spans="1:16" ht="20.100000000000001" customHeight="1">
      <c r="A199" s="173"/>
      <c r="B199" s="190" t="str">
        <f>BIODATA_SISWA!B200</f>
        <v/>
      </c>
      <c r="C199" s="191" t="str">
        <f>IF(BIODATA_SISWA!C200="","",BIODATA_SISWA!C200)</f>
        <v/>
      </c>
      <c r="D199" s="191" t="str">
        <f>IF(BIODATA_SISWA!L200="","",BIODATA_SISWA!L200)</f>
        <v/>
      </c>
      <c r="E199" s="202"/>
      <c r="F199" s="202"/>
      <c r="G199" s="202"/>
      <c r="H199" s="202"/>
      <c r="I199" s="192" t="str">
        <f t="shared" si="19"/>
        <v/>
      </c>
      <c r="J199" s="192" t="str">
        <f t="shared" si="20"/>
        <v/>
      </c>
      <c r="K199" s="192" t="str">
        <f t="shared" si="21"/>
        <v/>
      </c>
      <c r="L199" s="192" t="str">
        <f t="shared" si="22"/>
        <v/>
      </c>
      <c r="M199" s="200" t="str">
        <f t="shared" si="17"/>
        <v/>
      </c>
      <c r="N199" s="201" t="str">
        <f t="shared" si="18"/>
        <v/>
      </c>
      <c r="O199" s="196" t="str">
        <f>IFERROR(RANK(M199,$M$9:$M$408)+COUNTIF(M$9:M199,M199)-1,"")</f>
        <v/>
      </c>
      <c r="P199" s="173"/>
    </row>
    <row r="200" spans="1:16" ht="20.100000000000001" customHeight="1">
      <c r="A200" s="173"/>
      <c r="B200" s="190" t="str">
        <f>BIODATA_SISWA!B201</f>
        <v/>
      </c>
      <c r="C200" s="191" t="str">
        <f>IF(BIODATA_SISWA!C201="","",BIODATA_SISWA!C201)</f>
        <v/>
      </c>
      <c r="D200" s="191" t="str">
        <f>IF(BIODATA_SISWA!L201="","",BIODATA_SISWA!L201)</f>
        <v/>
      </c>
      <c r="E200" s="202"/>
      <c r="F200" s="202"/>
      <c r="G200" s="202"/>
      <c r="H200" s="202"/>
      <c r="I200" s="192" t="str">
        <f t="shared" si="19"/>
        <v/>
      </c>
      <c r="J200" s="192" t="str">
        <f t="shared" si="20"/>
        <v/>
      </c>
      <c r="K200" s="192" t="str">
        <f t="shared" si="21"/>
        <v/>
      </c>
      <c r="L200" s="192" t="str">
        <f t="shared" si="22"/>
        <v/>
      </c>
      <c r="M200" s="200" t="str">
        <f t="shared" si="17"/>
        <v/>
      </c>
      <c r="N200" s="201" t="str">
        <f t="shared" si="18"/>
        <v/>
      </c>
      <c r="O200" s="196" t="str">
        <f>IFERROR(RANK(M200,$M$9:$M$408)+COUNTIF(M$9:M200,M200)-1,"")</f>
        <v/>
      </c>
      <c r="P200" s="173"/>
    </row>
    <row r="201" spans="1:16" ht="20.100000000000001" customHeight="1">
      <c r="A201" s="173"/>
      <c r="B201" s="190" t="str">
        <f>BIODATA_SISWA!B202</f>
        <v/>
      </c>
      <c r="C201" s="191" t="str">
        <f>IF(BIODATA_SISWA!C202="","",BIODATA_SISWA!C202)</f>
        <v/>
      </c>
      <c r="D201" s="191" t="str">
        <f>IF(BIODATA_SISWA!L202="","",BIODATA_SISWA!L202)</f>
        <v/>
      </c>
      <c r="E201" s="202"/>
      <c r="F201" s="202"/>
      <c r="G201" s="202"/>
      <c r="H201" s="202"/>
      <c r="I201" s="192" t="str">
        <f t="shared" si="19"/>
        <v/>
      </c>
      <c r="J201" s="192" t="str">
        <f t="shared" si="20"/>
        <v/>
      </c>
      <c r="K201" s="192" t="str">
        <f t="shared" si="21"/>
        <v/>
      </c>
      <c r="L201" s="192" t="str">
        <f t="shared" si="22"/>
        <v/>
      </c>
      <c r="M201" s="200" t="str">
        <f t="shared" si="17"/>
        <v/>
      </c>
      <c r="N201" s="201" t="str">
        <f t="shared" si="18"/>
        <v/>
      </c>
      <c r="O201" s="196" t="str">
        <f>IFERROR(RANK(M201,$M$9:$M$408)+COUNTIF(M$9:M201,M201)-1,"")</f>
        <v/>
      </c>
      <c r="P201" s="173"/>
    </row>
    <row r="202" spans="1:16" ht="20.100000000000001" customHeight="1">
      <c r="A202" s="173"/>
      <c r="B202" s="190" t="str">
        <f>BIODATA_SISWA!B203</f>
        <v/>
      </c>
      <c r="C202" s="191" t="str">
        <f>IF(BIODATA_SISWA!C203="","",BIODATA_SISWA!C203)</f>
        <v/>
      </c>
      <c r="D202" s="191" t="str">
        <f>IF(BIODATA_SISWA!L203="","",BIODATA_SISWA!L203)</f>
        <v/>
      </c>
      <c r="E202" s="202"/>
      <c r="F202" s="202"/>
      <c r="G202" s="202"/>
      <c r="H202" s="202"/>
      <c r="I202" s="192" t="str">
        <f t="shared" si="19"/>
        <v/>
      </c>
      <c r="J202" s="192" t="str">
        <f t="shared" si="20"/>
        <v/>
      </c>
      <c r="K202" s="192" t="str">
        <f t="shared" si="21"/>
        <v/>
      </c>
      <c r="L202" s="192" t="str">
        <f t="shared" si="22"/>
        <v/>
      </c>
      <c r="M202" s="200" t="str">
        <f t="shared" ref="M202:M265" si="23">IF(OR(C202="",E202=""),"",SUM(E202:H202))</f>
        <v/>
      </c>
      <c r="N202" s="201" t="str">
        <f t="shared" ref="N202:N265" si="24">IF(OR(C202="",E202=""),"",AVERAGE(E202:H202))</f>
        <v/>
      </c>
      <c r="O202" s="196" t="str">
        <f>IFERROR(RANK(M202,$M$9:$M$408)+COUNTIF(M$9:M202,M202)-1,"")</f>
        <v/>
      </c>
      <c r="P202" s="173"/>
    </row>
    <row r="203" spans="1:16" ht="20.100000000000001" customHeight="1">
      <c r="A203" s="173"/>
      <c r="B203" s="190" t="str">
        <f>BIODATA_SISWA!B204</f>
        <v/>
      </c>
      <c r="C203" s="191" t="str">
        <f>IF(BIODATA_SISWA!C204="","",BIODATA_SISWA!C204)</f>
        <v/>
      </c>
      <c r="D203" s="191" t="str">
        <f>IF(BIODATA_SISWA!L204="","",BIODATA_SISWA!L204)</f>
        <v/>
      </c>
      <c r="E203" s="202"/>
      <c r="F203" s="202"/>
      <c r="G203" s="202"/>
      <c r="H203" s="202"/>
      <c r="I203" s="192" t="str">
        <f t="shared" si="19"/>
        <v/>
      </c>
      <c r="J203" s="192" t="str">
        <f t="shared" si="20"/>
        <v/>
      </c>
      <c r="K203" s="192" t="str">
        <f t="shared" si="21"/>
        <v/>
      </c>
      <c r="L203" s="192" t="str">
        <f t="shared" si="22"/>
        <v/>
      </c>
      <c r="M203" s="200" t="str">
        <f t="shared" si="23"/>
        <v/>
      </c>
      <c r="N203" s="201" t="str">
        <f t="shared" si="24"/>
        <v/>
      </c>
      <c r="O203" s="196" t="str">
        <f>IFERROR(RANK(M203,$M$9:$M$408)+COUNTIF(M$9:M203,M203)-1,"")</f>
        <v/>
      </c>
      <c r="P203" s="173"/>
    </row>
    <row r="204" spans="1:16" ht="20.100000000000001" customHeight="1">
      <c r="A204" s="173"/>
      <c r="B204" s="190" t="str">
        <f>BIODATA_SISWA!B205</f>
        <v/>
      </c>
      <c r="C204" s="191" t="str">
        <f>IF(BIODATA_SISWA!C205="","",BIODATA_SISWA!C205)</f>
        <v/>
      </c>
      <c r="D204" s="191" t="str">
        <f>IF(BIODATA_SISWA!L205="","",BIODATA_SISWA!L205)</f>
        <v/>
      </c>
      <c r="E204" s="202"/>
      <c r="F204" s="202"/>
      <c r="G204" s="202"/>
      <c r="H204" s="202"/>
      <c r="I204" s="192" t="str">
        <f t="shared" si="19"/>
        <v/>
      </c>
      <c r="J204" s="192" t="str">
        <f t="shared" si="20"/>
        <v/>
      </c>
      <c r="K204" s="192" t="str">
        <f t="shared" si="21"/>
        <v/>
      </c>
      <c r="L204" s="192" t="str">
        <f t="shared" si="22"/>
        <v/>
      </c>
      <c r="M204" s="200" t="str">
        <f t="shared" si="23"/>
        <v/>
      </c>
      <c r="N204" s="201" t="str">
        <f t="shared" si="24"/>
        <v/>
      </c>
      <c r="O204" s="196" t="str">
        <f>IFERROR(RANK(M204,$M$9:$M$408)+COUNTIF(M$9:M204,M204)-1,"")</f>
        <v/>
      </c>
      <c r="P204" s="173"/>
    </row>
    <row r="205" spans="1:16" ht="20.100000000000001" customHeight="1">
      <c r="A205" s="173"/>
      <c r="B205" s="190" t="str">
        <f>BIODATA_SISWA!B206</f>
        <v/>
      </c>
      <c r="C205" s="191" t="str">
        <f>IF(BIODATA_SISWA!C206="","",BIODATA_SISWA!C206)</f>
        <v/>
      </c>
      <c r="D205" s="191" t="str">
        <f>IF(BIODATA_SISWA!L206="","",BIODATA_SISWA!L206)</f>
        <v/>
      </c>
      <c r="E205" s="202"/>
      <c r="F205" s="202"/>
      <c r="G205" s="202"/>
      <c r="H205" s="202"/>
      <c r="I205" s="192" t="str">
        <f t="shared" si="19"/>
        <v/>
      </c>
      <c r="J205" s="192" t="str">
        <f t="shared" si="20"/>
        <v/>
      </c>
      <c r="K205" s="192" t="str">
        <f t="shared" si="21"/>
        <v/>
      </c>
      <c r="L205" s="192" t="str">
        <f t="shared" si="22"/>
        <v/>
      </c>
      <c r="M205" s="200" t="str">
        <f t="shared" si="23"/>
        <v/>
      </c>
      <c r="N205" s="201" t="str">
        <f t="shared" si="24"/>
        <v/>
      </c>
      <c r="O205" s="196" t="str">
        <f>IFERROR(RANK(M205,$M$9:$M$408)+COUNTIF(M$9:M205,M205)-1,"")</f>
        <v/>
      </c>
      <c r="P205" s="173"/>
    </row>
    <row r="206" spans="1:16" ht="20.100000000000001" customHeight="1">
      <c r="A206" s="173"/>
      <c r="B206" s="190" t="str">
        <f>BIODATA_SISWA!B207</f>
        <v/>
      </c>
      <c r="C206" s="191" t="str">
        <f>IF(BIODATA_SISWA!C207="","",BIODATA_SISWA!C207)</f>
        <v/>
      </c>
      <c r="D206" s="191" t="str">
        <f>IF(BIODATA_SISWA!L207="","",BIODATA_SISWA!L207)</f>
        <v/>
      </c>
      <c r="E206" s="202"/>
      <c r="F206" s="202"/>
      <c r="G206" s="202"/>
      <c r="H206" s="202"/>
      <c r="I206" s="192" t="str">
        <f t="shared" si="19"/>
        <v/>
      </c>
      <c r="J206" s="192" t="str">
        <f t="shared" si="20"/>
        <v/>
      </c>
      <c r="K206" s="192" t="str">
        <f t="shared" si="21"/>
        <v/>
      </c>
      <c r="L206" s="192" t="str">
        <f t="shared" si="22"/>
        <v/>
      </c>
      <c r="M206" s="200" t="str">
        <f t="shared" si="23"/>
        <v/>
      </c>
      <c r="N206" s="201" t="str">
        <f t="shared" si="24"/>
        <v/>
      </c>
      <c r="O206" s="196" t="str">
        <f>IFERROR(RANK(M206,$M$9:$M$408)+COUNTIF(M$9:M206,M206)-1,"")</f>
        <v/>
      </c>
      <c r="P206" s="173"/>
    </row>
    <row r="207" spans="1:16" ht="20.100000000000001" customHeight="1">
      <c r="A207" s="173"/>
      <c r="B207" s="190" t="str">
        <f>BIODATA_SISWA!B208</f>
        <v/>
      </c>
      <c r="C207" s="191" t="str">
        <f>IF(BIODATA_SISWA!C208="","",BIODATA_SISWA!C208)</f>
        <v/>
      </c>
      <c r="D207" s="191" t="str">
        <f>IF(BIODATA_SISWA!L208="","",BIODATA_SISWA!L208)</f>
        <v/>
      </c>
      <c r="E207" s="202"/>
      <c r="F207" s="202"/>
      <c r="G207" s="202"/>
      <c r="H207" s="202"/>
      <c r="I207" s="192" t="str">
        <f t="shared" si="19"/>
        <v/>
      </c>
      <c r="J207" s="192" t="str">
        <f t="shared" si="20"/>
        <v/>
      </c>
      <c r="K207" s="192" t="str">
        <f t="shared" si="21"/>
        <v/>
      </c>
      <c r="L207" s="192" t="str">
        <f t="shared" si="22"/>
        <v/>
      </c>
      <c r="M207" s="200" t="str">
        <f t="shared" si="23"/>
        <v/>
      </c>
      <c r="N207" s="201" t="str">
        <f t="shared" si="24"/>
        <v/>
      </c>
      <c r="O207" s="196" t="str">
        <f>IFERROR(RANK(M207,$M$9:$M$408)+COUNTIF(M$9:M207,M207)-1,"")</f>
        <v/>
      </c>
      <c r="P207" s="173"/>
    </row>
    <row r="208" spans="1:16" ht="20.100000000000001" customHeight="1">
      <c r="A208" s="173"/>
      <c r="B208" s="190" t="str">
        <f>BIODATA_SISWA!B209</f>
        <v/>
      </c>
      <c r="C208" s="191" t="str">
        <f>IF(BIODATA_SISWA!C209="","",BIODATA_SISWA!C209)</f>
        <v/>
      </c>
      <c r="D208" s="191" t="str">
        <f>IF(BIODATA_SISWA!L209="","",BIODATA_SISWA!L209)</f>
        <v/>
      </c>
      <c r="E208" s="202"/>
      <c r="F208" s="202"/>
      <c r="G208" s="202"/>
      <c r="H208" s="202"/>
      <c r="I208" s="192" t="str">
        <f t="shared" si="19"/>
        <v/>
      </c>
      <c r="J208" s="192" t="str">
        <f t="shared" si="20"/>
        <v/>
      </c>
      <c r="K208" s="192" t="str">
        <f t="shared" si="21"/>
        <v/>
      </c>
      <c r="L208" s="192" t="str">
        <f t="shared" si="22"/>
        <v/>
      </c>
      <c r="M208" s="200" t="str">
        <f t="shared" si="23"/>
        <v/>
      </c>
      <c r="N208" s="201" t="str">
        <f t="shared" si="24"/>
        <v/>
      </c>
      <c r="O208" s="196" t="str">
        <f>IFERROR(RANK(M208,$M$9:$M$408)+COUNTIF(M$9:M208,M208)-1,"")</f>
        <v/>
      </c>
      <c r="P208" s="173"/>
    </row>
    <row r="209" spans="1:16" ht="20.100000000000001" customHeight="1">
      <c r="A209" s="173"/>
      <c r="B209" s="190" t="str">
        <f>BIODATA_SISWA!B210</f>
        <v/>
      </c>
      <c r="C209" s="191" t="str">
        <f>IF(BIODATA_SISWA!C210="","",BIODATA_SISWA!C210)</f>
        <v/>
      </c>
      <c r="D209" s="191" t="str">
        <f>IF(BIODATA_SISWA!L210="","",BIODATA_SISWA!L210)</f>
        <v/>
      </c>
      <c r="E209" s="202"/>
      <c r="F209" s="202"/>
      <c r="G209" s="202"/>
      <c r="H209" s="202"/>
      <c r="I209" s="192" t="str">
        <f t="shared" ref="I209:I272" si="25">IF(OR($C209="",E209=""),"",IF(E209&lt;=55,"Kurang",IF(E209&lt;=70,"Cukup",IF(E209&lt;=85,"Baik","Sangat Baik"))))</f>
        <v/>
      </c>
      <c r="J209" s="192" t="str">
        <f t="shared" ref="J209:J272" si="26">IF(OR($C209="",F209=""),"",IF(F209&lt;=55,"Kurang",IF(F209&lt;=70,"Cukup",IF(F209&lt;=85,"Baik","Sangat Baik"))))</f>
        <v/>
      </c>
      <c r="K209" s="192" t="str">
        <f t="shared" ref="K209:K272" si="27">IF(OR($C209="",G209=""),"",IF(G209&lt;=55,"Kurang",IF(G209&lt;=70,"Cukup",IF(G209&lt;=85,"Baik","Sangat Baik"))))</f>
        <v/>
      </c>
      <c r="L209" s="192" t="str">
        <f t="shared" ref="L209:L272" si="28">IF(OR($C209="",H209=""),"",IF(H209&lt;=55,"Kurang",IF(H209&lt;=70,"Cukup",IF(H209&lt;=85,"Baik","Sangat Baik"))))</f>
        <v/>
      </c>
      <c r="M209" s="200" t="str">
        <f t="shared" si="23"/>
        <v/>
      </c>
      <c r="N209" s="201" t="str">
        <f t="shared" si="24"/>
        <v/>
      </c>
      <c r="O209" s="196" t="str">
        <f>IFERROR(RANK(M209,$M$9:$M$408)+COUNTIF(M$9:M209,M209)-1,"")</f>
        <v/>
      </c>
      <c r="P209" s="173"/>
    </row>
    <row r="210" spans="1:16" ht="20.100000000000001" customHeight="1">
      <c r="A210" s="173"/>
      <c r="B210" s="190" t="str">
        <f>BIODATA_SISWA!B211</f>
        <v/>
      </c>
      <c r="C210" s="191" t="str">
        <f>IF(BIODATA_SISWA!C211="","",BIODATA_SISWA!C211)</f>
        <v/>
      </c>
      <c r="D210" s="191" t="str">
        <f>IF(BIODATA_SISWA!L211="","",BIODATA_SISWA!L211)</f>
        <v/>
      </c>
      <c r="E210" s="202"/>
      <c r="F210" s="202"/>
      <c r="G210" s="202"/>
      <c r="H210" s="202"/>
      <c r="I210" s="192" t="str">
        <f t="shared" si="25"/>
        <v/>
      </c>
      <c r="J210" s="192" t="str">
        <f t="shared" si="26"/>
        <v/>
      </c>
      <c r="K210" s="192" t="str">
        <f t="shared" si="27"/>
        <v/>
      </c>
      <c r="L210" s="192" t="str">
        <f t="shared" si="28"/>
        <v/>
      </c>
      <c r="M210" s="200" t="str">
        <f t="shared" si="23"/>
        <v/>
      </c>
      <c r="N210" s="201" t="str">
        <f t="shared" si="24"/>
        <v/>
      </c>
      <c r="O210" s="196" t="str">
        <f>IFERROR(RANK(M210,$M$9:$M$408)+COUNTIF(M$9:M210,M210)-1,"")</f>
        <v/>
      </c>
      <c r="P210" s="173"/>
    </row>
    <row r="211" spans="1:16" ht="20.100000000000001" customHeight="1">
      <c r="A211" s="173"/>
      <c r="B211" s="190" t="str">
        <f>BIODATA_SISWA!B212</f>
        <v/>
      </c>
      <c r="C211" s="191" t="str">
        <f>IF(BIODATA_SISWA!C212="","",BIODATA_SISWA!C212)</f>
        <v/>
      </c>
      <c r="D211" s="191" t="str">
        <f>IF(BIODATA_SISWA!L212="","",BIODATA_SISWA!L212)</f>
        <v/>
      </c>
      <c r="E211" s="202"/>
      <c r="F211" s="202"/>
      <c r="G211" s="202"/>
      <c r="H211" s="202"/>
      <c r="I211" s="192" t="str">
        <f t="shared" si="25"/>
        <v/>
      </c>
      <c r="J211" s="192" t="str">
        <f t="shared" si="26"/>
        <v/>
      </c>
      <c r="K211" s="192" t="str">
        <f t="shared" si="27"/>
        <v/>
      </c>
      <c r="L211" s="192" t="str">
        <f t="shared" si="28"/>
        <v/>
      </c>
      <c r="M211" s="200" t="str">
        <f t="shared" si="23"/>
        <v/>
      </c>
      <c r="N211" s="201" t="str">
        <f t="shared" si="24"/>
        <v/>
      </c>
      <c r="O211" s="196" t="str">
        <f>IFERROR(RANK(M211,$M$9:$M$408)+COUNTIF(M$9:M211,M211)-1,"")</f>
        <v/>
      </c>
      <c r="P211" s="173"/>
    </row>
    <row r="212" spans="1:16" ht="20.100000000000001" customHeight="1">
      <c r="A212" s="173"/>
      <c r="B212" s="190" t="str">
        <f>BIODATA_SISWA!B213</f>
        <v/>
      </c>
      <c r="C212" s="191" t="str">
        <f>IF(BIODATA_SISWA!C213="","",BIODATA_SISWA!C213)</f>
        <v/>
      </c>
      <c r="D212" s="191" t="str">
        <f>IF(BIODATA_SISWA!L213="","",BIODATA_SISWA!L213)</f>
        <v/>
      </c>
      <c r="E212" s="202"/>
      <c r="F212" s="202"/>
      <c r="G212" s="202"/>
      <c r="H212" s="202"/>
      <c r="I212" s="192" t="str">
        <f t="shared" si="25"/>
        <v/>
      </c>
      <c r="J212" s="192" t="str">
        <f t="shared" si="26"/>
        <v/>
      </c>
      <c r="K212" s="192" t="str">
        <f t="shared" si="27"/>
        <v/>
      </c>
      <c r="L212" s="192" t="str">
        <f t="shared" si="28"/>
        <v/>
      </c>
      <c r="M212" s="200" t="str">
        <f t="shared" si="23"/>
        <v/>
      </c>
      <c r="N212" s="201" t="str">
        <f t="shared" si="24"/>
        <v/>
      </c>
      <c r="O212" s="196" t="str">
        <f>IFERROR(RANK(M212,$M$9:$M$408)+COUNTIF(M$9:M212,M212)-1,"")</f>
        <v/>
      </c>
      <c r="P212" s="173"/>
    </row>
    <row r="213" spans="1:16" ht="20.100000000000001" customHeight="1">
      <c r="A213" s="173"/>
      <c r="B213" s="190" t="str">
        <f>BIODATA_SISWA!B214</f>
        <v/>
      </c>
      <c r="C213" s="191" t="str">
        <f>IF(BIODATA_SISWA!C214="","",BIODATA_SISWA!C214)</f>
        <v/>
      </c>
      <c r="D213" s="191" t="str">
        <f>IF(BIODATA_SISWA!L214="","",BIODATA_SISWA!L214)</f>
        <v/>
      </c>
      <c r="E213" s="202"/>
      <c r="F213" s="202"/>
      <c r="G213" s="202"/>
      <c r="H213" s="202"/>
      <c r="I213" s="192" t="str">
        <f t="shared" si="25"/>
        <v/>
      </c>
      <c r="J213" s="192" t="str">
        <f t="shared" si="26"/>
        <v/>
      </c>
      <c r="K213" s="192" t="str">
        <f t="shared" si="27"/>
        <v/>
      </c>
      <c r="L213" s="192" t="str">
        <f t="shared" si="28"/>
        <v/>
      </c>
      <c r="M213" s="200" t="str">
        <f t="shared" si="23"/>
        <v/>
      </c>
      <c r="N213" s="201" t="str">
        <f t="shared" si="24"/>
        <v/>
      </c>
      <c r="O213" s="196" t="str">
        <f>IFERROR(RANK(M213,$M$9:$M$408)+COUNTIF(M$9:M213,M213)-1,"")</f>
        <v/>
      </c>
      <c r="P213" s="173"/>
    </row>
    <row r="214" spans="1:16" ht="20.100000000000001" customHeight="1">
      <c r="A214" s="173"/>
      <c r="B214" s="190" t="str">
        <f>BIODATA_SISWA!B215</f>
        <v/>
      </c>
      <c r="C214" s="191" t="str">
        <f>IF(BIODATA_SISWA!C215="","",BIODATA_SISWA!C215)</f>
        <v/>
      </c>
      <c r="D214" s="191" t="str">
        <f>IF(BIODATA_SISWA!L215="","",BIODATA_SISWA!L215)</f>
        <v/>
      </c>
      <c r="E214" s="202"/>
      <c r="F214" s="202"/>
      <c r="G214" s="202"/>
      <c r="H214" s="202"/>
      <c r="I214" s="192" t="str">
        <f t="shared" si="25"/>
        <v/>
      </c>
      <c r="J214" s="192" t="str">
        <f t="shared" si="26"/>
        <v/>
      </c>
      <c r="K214" s="192" t="str">
        <f t="shared" si="27"/>
        <v/>
      </c>
      <c r="L214" s="192" t="str">
        <f t="shared" si="28"/>
        <v/>
      </c>
      <c r="M214" s="200" t="str">
        <f t="shared" si="23"/>
        <v/>
      </c>
      <c r="N214" s="201" t="str">
        <f t="shared" si="24"/>
        <v/>
      </c>
      <c r="O214" s="196" t="str">
        <f>IFERROR(RANK(M214,$M$9:$M$408)+COUNTIF(M$9:M214,M214)-1,"")</f>
        <v/>
      </c>
      <c r="P214" s="173"/>
    </row>
    <row r="215" spans="1:16" ht="20.100000000000001" customHeight="1">
      <c r="A215" s="173"/>
      <c r="B215" s="190" t="str">
        <f>BIODATA_SISWA!B216</f>
        <v/>
      </c>
      <c r="C215" s="191" t="str">
        <f>IF(BIODATA_SISWA!C216="","",BIODATA_SISWA!C216)</f>
        <v/>
      </c>
      <c r="D215" s="191" t="str">
        <f>IF(BIODATA_SISWA!L216="","",BIODATA_SISWA!L216)</f>
        <v/>
      </c>
      <c r="E215" s="202"/>
      <c r="F215" s="202"/>
      <c r="G215" s="202"/>
      <c r="H215" s="202"/>
      <c r="I215" s="192" t="str">
        <f t="shared" si="25"/>
        <v/>
      </c>
      <c r="J215" s="192" t="str">
        <f t="shared" si="26"/>
        <v/>
      </c>
      <c r="K215" s="192" t="str">
        <f t="shared" si="27"/>
        <v/>
      </c>
      <c r="L215" s="192" t="str">
        <f t="shared" si="28"/>
        <v/>
      </c>
      <c r="M215" s="200" t="str">
        <f t="shared" si="23"/>
        <v/>
      </c>
      <c r="N215" s="201" t="str">
        <f t="shared" si="24"/>
        <v/>
      </c>
      <c r="O215" s="196" t="str">
        <f>IFERROR(RANK(M215,$M$9:$M$408)+COUNTIF(M$9:M215,M215)-1,"")</f>
        <v/>
      </c>
      <c r="P215" s="173"/>
    </row>
    <row r="216" spans="1:16" ht="20.100000000000001" customHeight="1">
      <c r="A216" s="173"/>
      <c r="B216" s="190" t="str">
        <f>BIODATA_SISWA!B217</f>
        <v/>
      </c>
      <c r="C216" s="191" t="str">
        <f>IF(BIODATA_SISWA!C217="","",BIODATA_SISWA!C217)</f>
        <v/>
      </c>
      <c r="D216" s="191" t="str">
        <f>IF(BIODATA_SISWA!L217="","",BIODATA_SISWA!L217)</f>
        <v/>
      </c>
      <c r="E216" s="202"/>
      <c r="F216" s="202"/>
      <c r="G216" s="202"/>
      <c r="H216" s="202"/>
      <c r="I216" s="192" t="str">
        <f t="shared" si="25"/>
        <v/>
      </c>
      <c r="J216" s="192" t="str">
        <f t="shared" si="26"/>
        <v/>
      </c>
      <c r="K216" s="192" t="str">
        <f t="shared" si="27"/>
        <v/>
      </c>
      <c r="L216" s="192" t="str">
        <f t="shared" si="28"/>
        <v/>
      </c>
      <c r="M216" s="200" t="str">
        <f t="shared" si="23"/>
        <v/>
      </c>
      <c r="N216" s="201" t="str">
        <f t="shared" si="24"/>
        <v/>
      </c>
      <c r="O216" s="196" t="str">
        <f>IFERROR(RANK(M216,$M$9:$M$408)+COUNTIF(M$9:M216,M216)-1,"")</f>
        <v/>
      </c>
      <c r="P216" s="173"/>
    </row>
    <row r="217" spans="1:16" ht="20.100000000000001" customHeight="1">
      <c r="A217" s="173"/>
      <c r="B217" s="190" t="str">
        <f>BIODATA_SISWA!B218</f>
        <v/>
      </c>
      <c r="C217" s="191" t="str">
        <f>IF(BIODATA_SISWA!C218="","",BIODATA_SISWA!C218)</f>
        <v/>
      </c>
      <c r="D217" s="191" t="str">
        <f>IF(BIODATA_SISWA!L218="","",BIODATA_SISWA!L218)</f>
        <v/>
      </c>
      <c r="E217" s="202"/>
      <c r="F217" s="202"/>
      <c r="G217" s="202"/>
      <c r="H217" s="202"/>
      <c r="I217" s="192" t="str">
        <f t="shared" si="25"/>
        <v/>
      </c>
      <c r="J217" s="192" t="str">
        <f t="shared" si="26"/>
        <v/>
      </c>
      <c r="K217" s="192" t="str">
        <f t="shared" si="27"/>
        <v/>
      </c>
      <c r="L217" s="192" t="str">
        <f t="shared" si="28"/>
        <v/>
      </c>
      <c r="M217" s="200" t="str">
        <f t="shared" si="23"/>
        <v/>
      </c>
      <c r="N217" s="201" t="str">
        <f t="shared" si="24"/>
        <v/>
      </c>
      <c r="O217" s="196" t="str">
        <f>IFERROR(RANK(M217,$M$9:$M$408)+COUNTIF(M$9:M217,M217)-1,"")</f>
        <v/>
      </c>
      <c r="P217" s="173"/>
    </row>
    <row r="218" spans="1:16" ht="20.100000000000001" customHeight="1">
      <c r="A218" s="173"/>
      <c r="B218" s="190" t="str">
        <f>BIODATA_SISWA!B219</f>
        <v/>
      </c>
      <c r="C218" s="191" t="str">
        <f>IF(BIODATA_SISWA!C219="","",BIODATA_SISWA!C219)</f>
        <v/>
      </c>
      <c r="D218" s="191" t="str">
        <f>IF(BIODATA_SISWA!L219="","",BIODATA_SISWA!L219)</f>
        <v/>
      </c>
      <c r="E218" s="202"/>
      <c r="F218" s="202"/>
      <c r="G218" s="202"/>
      <c r="H218" s="202"/>
      <c r="I218" s="192" t="str">
        <f t="shared" si="25"/>
        <v/>
      </c>
      <c r="J218" s="192" t="str">
        <f t="shared" si="26"/>
        <v/>
      </c>
      <c r="K218" s="192" t="str">
        <f t="shared" si="27"/>
        <v/>
      </c>
      <c r="L218" s="192" t="str">
        <f t="shared" si="28"/>
        <v/>
      </c>
      <c r="M218" s="200" t="str">
        <f t="shared" si="23"/>
        <v/>
      </c>
      <c r="N218" s="201" t="str">
        <f t="shared" si="24"/>
        <v/>
      </c>
      <c r="O218" s="196" t="str">
        <f>IFERROR(RANK(M218,$M$9:$M$408)+COUNTIF(M$9:M218,M218)-1,"")</f>
        <v/>
      </c>
      <c r="P218" s="173"/>
    </row>
    <row r="219" spans="1:16" ht="20.100000000000001" customHeight="1">
      <c r="A219" s="173"/>
      <c r="B219" s="190" t="str">
        <f>BIODATA_SISWA!B220</f>
        <v/>
      </c>
      <c r="C219" s="191" t="str">
        <f>IF(BIODATA_SISWA!C220="","",BIODATA_SISWA!C220)</f>
        <v/>
      </c>
      <c r="D219" s="191" t="str">
        <f>IF(BIODATA_SISWA!L220="","",BIODATA_SISWA!L220)</f>
        <v/>
      </c>
      <c r="E219" s="202"/>
      <c r="F219" s="202"/>
      <c r="G219" s="202"/>
      <c r="H219" s="202"/>
      <c r="I219" s="192" t="str">
        <f t="shared" si="25"/>
        <v/>
      </c>
      <c r="J219" s="192" t="str">
        <f t="shared" si="26"/>
        <v/>
      </c>
      <c r="K219" s="192" t="str">
        <f t="shared" si="27"/>
        <v/>
      </c>
      <c r="L219" s="192" t="str">
        <f t="shared" si="28"/>
        <v/>
      </c>
      <c r="M219" s="200" t="str">
        <f t="shared" si="23"/>
        <v/>
      </c>
      <c r="N219" s="201" t="str">
        <f t="shared" si="24"/>
        <v/>
      </c>
      <c r="O219" s="196" t="str">
        <f>IFERROR(RANK(M219,$M$9:$M$408)+COUNTIF(M$9:M219,M219)-1,"")</f>
        <v/>
      </c>
      <c r="P219" s="173"/>
    </row>
    <row r="220" spans="1:16" ht="20.100000000000001" customHeight="1">
      <c r="A220" s="173"/>
      <c r="B220" s="190" t="str">
        <f>BIODATA_SISWA!B221</f>
        <v/>
      </c>
      <c r="C220" s="191" t="str">
        <f>IF(BIODATA_SISWA!C221="","",BIODATA_SISWA!C221)</f>
        <v/>
      </c>
      <c r="D220" s="191" t="str">
        <f>IF(BIODATA_SISWA!L221="","",BIODATA_SISWA!L221)</f>
        <v/>
      </c>
      <c r="E220" s="202"/>
      <c r="F220" s="202"/>
      <c r="G220" s="202"/>
      <c r="H220" s="202"/>
      <c r="I220" s="192" t="str">
        <f t="shared" si="25"/>
        <v/>
      </c>
      <c r="J220" s="192" t="str">
        <f t="shared" si="26"/>
        <v/>
      </c>
      <c r="K220" s="192" t="str">
        <f t="shared" si="27"/>
        <v/>
      </c>
      <c r="L220" s="192" t="str">
        <f t="shared" si="28"/>
        <v/>
      </c>
      <c r="M220" s="200" t="str">
        <f t="shared" si="23"/>
        <v/>
      </c>
      <c r="N220" s="201" t="str">
        <f t="shared" si="24"/>
        <v/>
      </c>
      <c r="O220" s="196" t="str">
        <f>IFERROR(RANK(M220,$M$9:$M$408)+COUNTIF(M$9:M220,M220)-1,"")</f>
        <v/>
      </c>
      <c r="P220" s="173"/>
    </row>
    <row r="221" spans="1:16" ht="20.100000000000001" customHeight="1">
      <c r="A221" s="173"/>
      <c r="B221" s="190" t="str">
        <f>BIODATA_SISWA!B222</f>
        <v/>
      </c>
      <c r="C221" s="191" t="str">
        <f>IF(BIODATA_SISWA!C222="","",BIODATA_SISWA!C222)</f>
        <v/>
      </c>
      <c r="D221" s="191" t="str">
        <f>IF(BIODATA_SISWA!L222="","",BIODATA_SISWA!L222)</f>
        <v/>
      </c>
      <c r="E221" s="202"/>
      <c r="F221" s="202"/>
      <c r="G221" s="202"/>
      <c r="H221" s="202"/>
      <c r="I221" s="192" t="str">
        <f t="shared" si="25"/>
        <v/>
      </c>
      <c r="J221" s="192" t="str">
        <f t="shared" si="26"/>
        <v/>
      </c>
      <c r="K221" s="192" t="str">
        <f t="shared" si="27"/>
        <v/>
      </c>
      <c r="L221" s="192" t="str">
        <f t="shared" si="28"/>
        <v/>
      </c>
      <c r="M221" s="200" t="str">
        <f t="shared" si="23"/>
        <v/>
      </c>
      <c r="N221" s="201" t="str">
        <f t="shared" si="24"/>
        <v/>
      </c>
      <c r="O221" s="196" t="str">
        <f>IFERROR(RANK(M221,$M$9:$M$408)+COUNTIF(M$9:M221,M221)-1,"")</f>
        <v/>
      </c>
      <c r="P221" s="173"/>
    </row>
    <row r="222" spans="1:16" ht="20.100000000000001" customHeight="1">
      <c r="A222" s="173"/>
      <c r="B222" s="190" t="str">
        <f>BIODATA_SISWA!B223</f>
        <v/>
      </c>
      <c r="C222" s="191" t="str">
        <f>IF(BIODATA_SISWA!C223="","",BIODATA_SISWA!C223)</f>
        <v/>
      </c>
      <c r="D222" s="191" t="str">
        <f>IF(BIODATA_SISWA!L223="","",BIODATA_SISWA!L223)</f>
        <v/>
      </c>
      <c r="E222" s="202"/>
      <c r="F222" s="202"/>
      <c r="G222" s="202"/>
      <c r="H222" s="202"/>
      <c r="I222" s="192" t="str">
        <f t="shared" si="25"/>
        <v/>
      </c>
      <c r="J222" s="192" t="str">
        <f t="shared" si="26"/>
        <v/>
      </c>
      <c r="K222" s="192" t="str">
        <f t="shared" si="27"/>
        <v/>
      </c>
      <c r="L222" s="192" t="str">
        <f t="shared" si="28"/>
        <v/>
      </c>
      <c r="M222" s="200" t="str">
        <f t="shared" si="23"/>
        <v/>
      </c>
      <c r="N222" s="201" t="str">
        <f t="shared" si="24"/>
        <v/>
      </c>
      <c r="O222" s="196" t="str">
        <f>IFERROR(RANK(M222,$M$9:$M$408)+COUNTIF(M$9:M222,M222)-1,"")</f>
        <v/>
      </c>
      <c r="P222" s="173"/>
    </row>
    <row r="223" spans="1:16" ht="20.100000000000001" customHeight="1">
      <c r="A223" s="173"/>
      <c r="B223" s="190" t="str">
        <f>BIODATA_SISWA!B224</f>
        <v/>
      </c>
      <c r="C223" s="191" t="str">
        <f>IF(BIODATA_SISWA!C224="","",BIODATA_SISWA!C224)</f>
        <v/>
      </c>
      <c r="D223" s="191" t="str">
        <f>IF(BIODATA_SISWA!L224="","",BIODATA_SISWA!L224)</f>
        <v/>
      </c>
      <c r="E223" s="202"/>
      <c r="F223" s="202"/>
      <c r="G223" s="202"/>
      <c r="H223" s="202"/>
      <c r="I223" s="192" t="str">
        <f t="shared" si="25"/>
        <v/>
      </c>
      <c r="J223" s="192" t="str">
        <f t="shared" si="26"/>
        <v/>
      </c>
      <c r="K223" s="192" t="str">
        <f t="shared" si="27"/>
        <v/>
      </c>
      <c r="L223" s="192" t="str">
        <f t="shared" si="28"/>
        <v/>
      </c>
      <c r="M223" s="200" t="str">
        <f t="shared" si="23"/>
        <v/>
      </c>
      <c r="N223" s="201" t="str">
        <f t="shared" si="24"/>
        <v/>
      </c>
      <c r="O223" s="196" t="str">
        <f>IFERROR(RANK(M223,$M$9:$M$408)+COUNTIF(M$9:M223,M223)-1,"")</f>
        <v/>
      </c>
      <c r="P223" s="173"/>
    </row>
    <row r="224" spans="1:16" ht="20.100000000000001" customHeight="1">
      <c r="A224" s="173"/>
      <c r="B224" s="190" t="str">
        <f>BIODATA_SISWA!B225</f>
        <v/>
      </c>
      <c r="C224" s="191" t="str">
        <f>IF(BIODATA_SISWA!C225="","",BIODATA_SISWA!C225)</f>
        <v/>
      </c>
      <c r="D224" s="191" t="str">
        <f>IF(BIODATA_SISWA!L225="","",BIODATA_SISWA!L225)</f>
        <v/>
      </c>
      <c r="E224" s="202"/>
      <c r="F224" s="202"/>
      <c r="G224" s="202"/>
      <c r="H224" s="202"/>
      <c r="I224" s="192" t="str">
        <f t="shared" si="25"/>
        <v/>
      </c>
      <c r="J224" s="192" t="str">
        <f t="shared" si="26"/>
        <v/>
      </c>
      <c r="K224" s="192" t="str">
        <f t="shared" si="27"/>
        <v/>
      </c>
      <c r="L224" s="192" t="str">
        <f t="shared" si="28"/>
        <v/>
      </c>
      <c r="M224" s="200" t="str">
        <f t="shared" si="23"/>
        <v/>
      </c>
      <c r="N224" s="201" t="str">
        <f t="shared" si="24"/>
        <v/>
      </c>
      <c r="O224" s="196" t="str">
        <f>IFERROR(RANK(M224,$M$9:$M$408)+COUNTIF(M$9:M224,M224)-1,"")</f>
        <v/>
      </c>
      <c r="P224" s="173"/>
    </row>
    <row r="225" spans="1:16" ht="20.100000000000001" customHeight="1">
      <c r="A225" s="173"/>
      <c r="B225" s="190" t="str">
        <f>BIODATA_SISWA!B226</f>
        <v/>
      </c>
      <c r="C225" s="191" t="str">
        <f>IF(BIODATA_SISWA!C226="","",BIODATA_SISWA!C226)</f>
        <v/>
      </c>
      <c r="D225" s="191" t="str">
        <f>IF(BIODATA_SISWA!L226="","",BIODATA_SISWA!L226)</f>
        <v/>
      </c>
      <c r="E225" s="202"/>
      <c r="F225" s="202"/>
      <c r="G225" s="202"/>
      <c r="H225" s="202"/>
      <c r="I225" s="192" t="str">
        <f t="shared" si="25"/>
        <v/>
      </c>
      <c r="J225" s="192" t="str">
        <f t="shared" si="26"/>
        <v/>
      </c>
      <c r="K225" s="192" t="str">
        <f t="shared" si="27"/>
        <v/>
      </c>
      <c r="L225" s="192" t="str">
        <f t="shared" si="28"/>
        <v/>
      </c>
      <c r="M225" s="200" t="str">
        <f t="shared" si="23"/>
        <v/>
      </c>
      <c r="N225" s="201" t="str">
        <f t="shared" si="24"/>
        <v/>
      </c>
      <c r="O225" s="196" t="str">
        <f>IFERROR(RANK(M225,$M$9:$M$408)+COUNTIF(M$9:M225,M225)-1,"")</f>
        <v/>
      </c>
      <c r="P225" s="173"/>
    </row>
    <row r="226" spans="1:16" ht="20.100000000000001" customHeight="1">
      <c r="A226" s="173"/>
      <c r="B226" s="190" t="str">
        <f>BIODATA_SISWA!B227</f>
        <v/>
      </c>
      <c r="C226" s="191" t="str">
        <f>IF(BIODATA_SISWA!C227="","",BIODATA_SISWA!C227)</f>
        <v/>
      </c>
      <c r="D226" s="191" t="str">
        <f>IF(BIODATA_SISWA!L227="","",BIODATA_SISWA!L227)</f>
        <v/>
      </c>
      <c r="E226" s="202"/>
      <c r="F226" s="202"/>
      <c r="G226" s="202"/>
      <c r="H226" s="202"/>
      <c r="I226" s="192" t="str">
        <f t="shared" si="25"/>
        <v/>
      </c>
      <c r="J226" s="192" t="str">
        <f t="shared" si="26"/>
        <v/>
      </c>
      <c r="K226" s="192" t="str">
        <f t="shared" si="27"/>
        <v/>
      </c>
      <c r="L226" s="192" t="str">
        <f t="shared" si="28"/>
        <v/>
      </c>
      <c r="M226" s="200" t="str">
        <f t="shared" si="23"/>
        <v/>
      </c>
      <c r="N226" s="201" t="str">
        <f t="shared" si="24"/>
        <v/>
      </c>
      <c r="O226" s="196" t="str">
        <f>IFERROR(RANK(M226,$M$9:$M$408)+COUNTIF(M$9:M226,M226)-1,"")</f>
        <v/>
      </c>
      <c r="P226" s="173"/>
    </row>
    <row r="227" spans="1:16" ht="20.100000000000001" customHeight="1">
      <c r="A227" s="173"/>
      <c r="B227" s="190" t="str">
        <f>BIODATA_SISWA!B228</f>
        <v/>
      </c>
      <c r="C227" s="191" t="str">
        <f>IF(BIODATA_SISWA!C228="","",BIODATA_SISWA!C228)</f>
        <v/>
      </c>
      <c r="D227" s="191" t="str">
        <f>IF(BIODATA_SISWA!L228="","",BIODATA_SISWA!L228)</f>
        <v/>
      </c>
      <c r="E227" s="202"/>
      <c r="F227" s="202"/>
      <c r="G227" s="202"/>
      <c r="H227" s="202"/>
      <c r="I227" s="192" t="str">
        <f t="shared" si="25"/>
        <v/>
      </c>
      <c r="J227" s="192" t="str">
        <f t="shared" si="26"/>
        <v/>
      </c>
      <c r="K227" s="192" t="str">
        <f t="shared" si="27"/>
        <v/>
      </c>
      <c r="L227" s="192" t="str">
        <f t="shared" si="28"/>
        <v/>
      </c>
      <c r="M227" s="200" t="str">
        <f t="shared" si="23"/>
        <v/>
      </c>
      <c r="N227" s="201" t="str">
        <f t="shared" si="24"/>
        <v/>
      </c>
      <c r="O227" s="196" t="str">
        <f>IFERROR(RANK(M227,$M$9:$M$408)+COUNTIF(M$9:M227,M227)-1,"")</f>
        <v/>
      </c>
      <c r="P227" s="173"/>
    </row>
    <row r="228" spans="1:16" ht="20.100000000000001" customHeight="1">
      <c r="A228" s="173"/>
      <c r="B228" s="190" t="str">
        <f>BIODATA_SISWA!B229</f>
        <v/>
      </c>
      <c r="C228" s="191" t="str">
        <f>IF(BIODATA_SISWA!C229="","",BIODATA_SISWA!C229)</f>
        <v/>
      </c>
      <c r="D228" s="191" t="str">
        <f>IF(BIODATA_SISWA!L229="","",BIODATA_SISWA!L229)</f>
        <v/>
      </c>
      <c r="E228" s="202"/>
      <c r="F228" s="202"/>
      <c r="G228" s="202"/>
      <c r="H228" s="202"/>
      <c r="I228" s="192" t="str">
        <f t="shared" si="25"/>
        <v/>
      </c>
      <c r="J228" s="192" t="str">
        <f t="shared" si="26"/>
        <v/>
      </c>
      <c r="K228" s="192" t="str">
        <f t="shared" si="27"/>
        <v/>
      </c>
      <c r="L228" s="192" t="str">
        <f t="shared" si="28"/>
        <v/>
      </c>
      <c r="M228" s="200" t="str">
        <f t="shared" si="23"/>
        <v/>
      </c>
      <c r="N228" s="201" t="str">
        <f t="shared" si="24"/>
        <v/>
      </c>
      <c r="O228" s="196" t="str">
        <f>IFERROR(RANK(M228,$M$9:$M$408)+COUNTIF(M$9:M228,M228)-1,"")</f>
        <v/>
      </c>
      <c r="P228" s="173"/>
    </row>
    <row r="229" spans="1:16" ht="20.100000000000001" customHeight="1">
      <c r="A229" s="173"/>
      <c r="B229" s="190" t="str">
        <f>BIODATA_SISWA!B230</f>
        <v/>
      </c>
      <c r="C229" s="191" t="str">
        <f>IF(BIODATA_SISWA!C230="","",BIODATA_SISWA!C230)</f>
        <v/>
      </c>
      <c r="D229" s="191" t="str">
        <f>IF(BIODATA_SISWA!L230="","",BIODATA_SISWA!L230)</f>
        <v/>
      </c>
      <c r="E229" s="202"/>
      <c r="F229" s="202"/>
      <c r="G229" s="202"/>
      <c r="H229" s="202"/>
      <c r="I229" s="192" t="str">
        <f t="shared" si="25"/>
        <v/>
      </c>
      <c r="J229" s="192" t="str">
        <f t="shared" si="26"/>
        <v/>
      </c>
      <c r="K229" s="192" t="str">
        <f t="shared" si="27"/>
        <v/>
      </c>
      <c r="L229" s="192" t="str">
        <f t="shared" si="28"/>
        <v/>
      </c>
      <c r="M229" s="200" t="str">
        <f t="shared" si="23"/>
        <v/>
      </c>
      <c r="N229" s="201" t="str">
        <f t="shared" si="24"/>
        <v/>
      </c>
      <c r="O229" s="196" t="str">
        <f>IFERROR(RANK(M229,$M$9:$M$408)+COUNTIF(M$9:M229,M229)-1,"")</f>
        <v/>
      </c>
      <c r="P229" s="173"/>
    </row>
    <row r="230" spans="1:16" ht="20.100000000000001" customHeight="1">
      <c r="A230" s="173"/>
      <c r="B230" s="190" t="str">
        <f>BIODATA_SISWA!B231</f>
        <v/>
      </c>
      <c r="C230" s="191" t="str">
        <f>IF(BIODATA_SISWA!C231="","",BIODATA_SISWA!C231)</f>
        <v/>
      </c>
      <c r="D230" s="191" t="str">
        <f>IF(BIODATA_SISWA!L231="","",BIODATA_SISWA!L231)</f>
        <v/>
      </c>
      <c r="E230" s="202"/>
      <c r="F230" s="202"/>
      <c r="G230" s="202"/>
      <c r="H230" s="202"/>
      <c r="I230" s="192" t="str">
        <f t="shared" si="25"/>
        <v/>
      </c>
      <c r="J230" s="192" t="str">
        <f t="shared" si="26"/>
        <v/>
      </c>
      <c r="K230" s="192" t="str">
        <f t="shared" si="27"/>
        <v/>
      </c>
      <c r="L230" s="192" t="str">
        <f t="shared" si="28"/>
        <v/>
      </c>
      <c r="M230" s="200" t="str">
        <f t="shared" si="23"/>
        <v/>
      </c>
      <c r="N230" s="201" t="str">
        <f t="shared" si="24"/>
        <v/>
      </c>
      <c r="O230" s="196" t="str">
        <f>IFERROR(RANK(M230,$M$9:$M$408)+COUNTIF(M$9:M230,M230)-1,"")</f>
        <v/>
      </c>
      <c r="P230" s="173"/>
    </row>
    <row r="231" spans="1:16" ht="20.100000000000001" customHeight="1">
      <c r="A231" s="173"/>
      <c r="B231" s="190" t="str">
        <f>BIODATA_SISWA!B232</f>
        <v/>
      </c>
      <c r="C231" s="191" t="str">
        <f>IF(BIODATA_SISWA!C232="","",BIODATA_SISWA!C232)</f>
        <v/>
      </c>
      <c r="D231" s="191" t="str">
        <f>IF(BIODATA_SISWA!L232="","",BIODATA_SISWA!L232)</f>
        <v/>
      </c>
      <c r="E231" s="202"/>
      <c r="F231" s="202"/>
      <c r="G231" s="202"/>
      <c r="H231" s="202"/>
      <c r="I231" s="192" t="str">
        <f t="shared" si="25"/>
        <v/>
      </c>
      <c r="J231" s="192" t="str">
        <f t="shared" si="26"/>
        <v/>
      </c>
      <c r="K231" s="192" t="str">
        <f t="shared" si="27"/>
        <v/>
      </c>
      <c r="L231" s="192" t="str">
        <f t="shared" si="28"/>
        <v/>
      </c>
      <c r="M231" s="200" t="str">
        <f t="shared" si="23"/>
        <v/>
      </c>
      <c r="N231" s="201" t="str">
        <f t="shared" si="24"/>
        <v/>
      </c>
      <c r="O231" s="196" t="str">
        <f>IFERROR(RANK(M231,$M$9:$M$408)+COUNTIF(M$9:M231,M231)-1,"")</f>
        <v/>
      </c>
      <c r="P231" s="173"/>
    </row>
    <row r="232" spans="1:16" ht="20.100000000000001" customHeight="1">
      <c r="A232" s="173"/>
      <c r="B232" s="190" t="str">
        <f>BIODATA_SISWA!B233</f>
        <v/>
      </c>
      <c r="C232" s="191" t="str">
        <f>IF(BIODATA_SISWA!C233="","",BIODATA_SISWA!C233)</f>
        <v/>
      </c>
      <c r="D232" s="191" t="str">
        <f>IF(BIODATA_SISWA!L233="","",BIODATA_SISWA!L233)</f>
        <v/>
      </c>
      <c r="E232" s="202"/>
      <c r="F232" s="202"/>
      <c r="G232" s="202"/>
      <c r="H232" s="202"/>
      <c r="I232" s="192" t="str">
        <f t="shared" si="25"/>
        <v/>
      </c>
      <c r="J232" s="192" t="str">
        <f t="shared" si="26"/>
        <v/>
      </c>
      <c r="K232" s="192" t="str">
        <f t="shared" si="27"/>
        <v/>
      </c>
      <c r="L232" s="192" t="str">
        <f t="shared" si="28"/>
        <v/>
      </c>
      <c r="M232" s="200" t="str">
        <f t="shared" si="23"/>
        <v/>
      </c>
      <c r="N232" s="201" t="str">
        <f t="shared" si="24"/>
        <v/>
      </c>
      <c r="O232" s="196" t="str">
        <f>IFERROR(RANK(M232,$M$9:$M$408)+COUNTIF(M$9:M232,M232)-1,"")</f>
        <v/>
      </c>
      <c r="P232" s="173"/>
    </row>
    <row r="233" spans="1:16" ht="20.100000000000001" customHeight="1">
      <c r="A233" s="173"/>
      <c r="B233" s="190" t="str">
        <f>BIODATA_SISWA!B234</f>
        <v/>
      </c>
      <c r="C233" s="191" t="str">
        <f>IF(BIODATA_SISWA!C234="","",BIODATA_SISWA!C234)</f>
        <v/>
      </c>
      <c r="D233" s="191" t="str">
        <f>IF(BIODATA_SISWA!L234="","",BIODATA_SISWA!L234)</f>
        <v/>
      </c>
      <c r="E233" s="202"/>
      <c r="F233" s="202"/>
      <c r="G233" s="202"/>
      <c r="H233" s="202"/>
      <c r="I233" s="192" t="str">
        <f t="shared" si="25"/>
        <v/>
      </c>
      <c r="J233" s="192" t="str">
        <f t="shared" si="26"/>
        <v/>
      </c>
      <c r="K233" s="192" t="str">
        <f t="shared" si="27"/>
        <v/>
      </c>
      <c r="L233" s="192" t="str">
        <f t="shared" si="28"/>
        <v/>
      </c>
      <c r="M233" s="200" t="str">
        <f t="shared" si="23"/>
        <v/>
      </c>
      <c r="N233" s="201" t="str">
        <f t="shared" si="24"/>
        <v/>
      </c>
      <c r="O233" s="196" t="str">
        <f>IFERROR(RANK(M233,$M$9:$M$408)+COUNTIF(M$9:M233,M233)-1,"")</f>
        <v/>
      </c>
      <c r="P233" s="173"/>
    </row>
    <row r="234" spans="1:16" ht="20.100000000000001" customHeight="1">
      <c r="A234" s="173"/>
      <c r="B234" s="190" t="str">
        <f>BIODATA_SISWA!B235</f>
        <v/>
      </c>
      <c r="C234" s="191" t="str">
        <f>IF(BIODATA_SISWA!C235="","",BIODATA_SISWA!C235)</f>
        <v/>
      </c>
      <c r="D234" s="191" t="str">
        <f>IF(BIODATA_SISWA!L235="","",BIODATA_SISWA!L235)</f>
        <v/>
      </c>
      <c r="E234" s="202"/>
      <c r="F234" s="202"/>
      <c r="G234" s="202"/>
      <c r="H234" s="202"/>
      <c r="I234" s="192" t="str">
        <f t="shared" si="25"/>
        <v/>
      </c>
      <c r="J234" s="192" t="str">
        <f t="shared" si="26"/>
        <v/>
      </c>
      <c r="K234" s="192" t="str">
        <f t="shared" si="27"/>
        <v/>
      </c>
      <c r="L234" s="192" t="str">
        <f t="shared" si="28"/>
        <v/>
      </c>
      <c r="M234" s="200" t="str">
        <f t="shared" si="23"/>
        <v/>
      </c>
      <c r="N234" s="201" t="str">
        <f t="shared" si="24"/>
        <v/>
      </c>
      <c r="O234" s="196" t="str">
        <f>IFERROR(RANK(M234,$M$9:$M$408)+COUNTIF(M$9:M234,M234)-1,"")</f>
        <v/>
      </c>
      <c r="P234" s="173"/>
    </row>
    <row r="235" spans="1:16" ht="20.100000000000001" customHeight="1">
      <c r="A235" s="173"/>
      <c r="B235" s="190" t="str">
        <f>BIODATA_SISWA!B236</f>
        <v/>
      </c>
      <c r="C235" s="191" t="str">
        <f>IF(BIODATA_SISWA!C236="","",BIODATA_SISWA!C236)</f>
        <v/>
      </c>
      <c r="D235" s="191" t="str">
        <f>IF(BIODATA_SISWA!L236="","",BIODATA_SISWA!L236)</f>
        <v/>
      </c>
      <c r="E235" s="202"/>
      <c r="F235" s="202"/>
      <c r="G235" s="202"/>
      <c r="H235" s="202"/>
      <c r="I235" s="192" t="str">
        <f t="shared" si="25"/>
        <v/>
      </c>
      <c r="J235" s="192" t="str">
        <f t="shared" si="26"/>
        <v/>
      </c>
      <c r="K235" s="192" t="str">
        <f t="shared" si="27"/>
        <v/>
      </c>
      <c r="L235" s="192" t="str">
        <f t="shared" si="28"/>
        <v/>
      </c>
      <c r="M235" s="200" t="str">
        <f t="shared" si="23"/>
        <v/>
      </c>
      <c r="N235" s="201" t="str">
        <f t="shared" si="24"/>
        <v/>
      </c>
      <c r="O235" s="196" t="str">
        <f>IFERROR(RANK(M235,$M$9:$M$408)+COUNTIF(M$9:M235,M235)-1,"")</f>
        <v/>
      </c>
      <c r="P235" s="173"/>
    </row>
    <row r="236" spans="1:16" ht="20.100000000000001" customHeight="1">
      <c r="A236" s="173"/>
      <c r="B236" s="190" t="str">
        <f>BIODATA_SISWA!B237</f>
        <v/>
      </c>
      <c r="C236" s="191" t="str">
        <f>IF(BIODATA_SISWA!C237="","",BIODATA_SISWA!C237)</f>
        <v/>
      </c>
      <c r="D236" s="191" t="str">
        <f>IF(BIODATA_SISWA!L237="","",BIODATA_SISWA!L237)</f>
        <v/>
      </c>
      <c r="E236" s="202"/>
      <c r="F236" s="202"/>
      <c r="G236" s="202"/>
      <c r="H236" s="202"/>
      <c r="I236" s="192" t="str">
        <f t="shared" si="25"/>
        <v/>
      </c>
      <c r="J236" s="192" t="str">
        <f t="shared" si="26"/>
        <v/>
      </c>
      <c r="K236" s="192" t="str">
        <f t="shared" si="27"/>
        <v/>
      </c>
      <c r="L236" s="192" t="str">
        <f t="shared" si="28"/>
        <v/>
      </c>
      <c r="M236" s="200" t="str">
        <f t="shared" si="23"/>
        <v/>
      </c>
      <c r="N236" s="201" t="str">
        <f t="shared" si="24"/>
        <v/>
      </c>
      <c r="O236" s="196" t="str">
        <f>IFERROR(RANK(M236,$M$9:$M$408)+COUNTIF(M$9:M236,M236)-1,"")</f>
        <v/>
      </c>
      <c r="P236" s="173"/>
    </row>
    <row r="237" spans="1:16" ht="20.100000000000001" customHeight="1">
      <c r="A237" s="173"/>
      <c r="B237" s="190" t="str">
        <f>BIODATA_SISWA!B238</f>
        <v/>
      </c>
      <c r="C237" s="191" t="str">
        <f>IF(BIODATA_SISWA!C238="","",BIODATA_SISWA!C238)</f>
        <v/>
      </c>
      <c r="D237" s="191" t="str">
        <f>IF(BIODATA_SISWA!L238="","",BIODATA_SISWA!L238)</f>
        <v/>
      </c>
      <c r="E237" s="202"/>
      <c r="F237" s="202"/>
      <c r="G237" s="202"/>
      <c r="H237" s="202"/>
      <c r="I237" s="192" t="str">
        <f t="shared" si="25"/>
        <v/>
      </c>
      <c r="J237" s="192" t="str">
        <f t="shared" si="26"/>
        <v/>
      </c>
      <c r="K237" s="192" t="str">
        <f t="shared" si="27"/>
        <v/>
      </c>
      <c r="L237" s="192" t="str">
        <f t="shared" si="28"/>
        <v/>
      </c>
      <c r="M237" s="200" t="str">
        <f t="shared" si="23"/>
        <v/>
      </c>
      <c r="N237" s="201" t="str">
        <f t="shared" si="24"/>
        <v/>
      </c>
      <c r="O237" s="196" t="str">
        <f>IFERROR(RANK(M237,$M$9:$M$408)+COUNTIF(M$9:M237,M237)-1,"")</f>
        <v/>
      </c>
      <c r="P237" s="173"/>
    </row>
    <row r="238" spans="1:16" ht="20.100000000000001" customHeight="1">
      <c r="A238" s="173"/>
      <c r="B238" s="190" t="str">
        <f>BIODATA_SISWA!B239</f>
        <v/>
      </c>
      <c r="C238" s="191" t="str">
        <f>IF(BIODATA_SISWA!C239="","",BIODATA_SISWA!C239)</f>
        <v/>
      </c>
      <c r="D238" s="191" t="str">
        <f>IF(BIODATA_SISWA!L239="","",BIODATA_SISWA!L239)</f>
        <v/>
      </c>
      <c r="E238" s="202"/>
      <c r="F238" s="202"/>
      <c r="G238" s="202"/>
      <c r="H238" s="202"/>
      <c r="I238" s="192" t="str">
        <f t="shared" si="25"/>
        <v/>
      </c>
      <c r="J238" s="192" t="str">
        <f t="shared" si="26"/>
        <v/>
      </c>
      <c r="K238" s="192" t="str">
        <f t="shared" si="27"/>
        <v/>
      </c>
      <c r="L238" s="192" t="str">
        <f t="shared" si="28"/>
        <v/>
      </c>
      <c r="M238" s="200" t="str">
        <f t="shared" si="23"/>
        <v/>
      </c>
      <c r="N238" s="201" t="str">
        <f t="shared" si="24"/>
        <v/>
      </c>
      <c r="O238" s="196" t="str">
        <f>IFERROR(RANK(M238,$M$9:$M$408)+COUNTIF(M$9:M238,M238)-1,"")</f>
        <v/>
      </c>
      <c r="P238" s="173"/>
    </row>
    <row r="239" spans="1:16" ht="20.100000000000001" customHeight="1">
      <c r="A239" s="173"/>
      <c r="B239" s="190" t="str">
        <f>BIODATA_SISWA!B240</f>
        <v/>
      </c>
      <c r="C239" s="191" t="str">
        <f>IF(BIODATA_SISWA!C240="","",BIODATA_SISWA!C240)</f>
        <v/>
      </c>
      <c r="D239" s="191" t="str">
        <f>IF(BIODATA_SISWA!L240="","",BIODATA_SISWA!L240)</f>
        <v/>
      </c>
      <c r="E239" s="202"/>
      <c r="F239" s="202"/>
      <c r="G239" s="202"/>
      <c r="H239" s="202"/>
      <c r="I239" s="192" t="str">
        <f t="shared" si="25"/>
        <v/>
      </c>
      <c r="J239" s="192" t="str">
        <f t="shared" si="26"/>
        <v/>
      </c>
      <c r="K239" s="192" t="str">
        <f t="shared" si="27"/>
        <v/>
      </c>
      <c r="L239" s="192" t="str">
        <f t="shared" si="28"/>
        <v/>
      </c>
      <c r="M239" s="200" t="str">
        <f t="shared" si="23"/>
        <v/>
      </c>
      <c r="N239" s="201" t="str">
        <f t="shared" si="24"/>
        <v/>
      </c>
      <c r="O239" s="196" t="str">
        <f>IFERROR(RANK(M239,$M$9:$M$408)+COUNTIF(M$9:M239,M239)-1,"")</f>
        <v/>
      </c>
      <c r="P239" s="173"/>
    </row>
    <row r="240" spans="1:16" ht="20.100000000000001" customHeight="1">
      <c r="A240" s="173"/>
      <c r="B240" s="190" t="str">
        <f>BIODATA_SISWA!B241</f>
        <v/>
      </c>
      <c r="C240" s="191" t="str">
        <f>IF(BIODATA_SISWA!C241="","",BIODATA_SISWA!C241)</f>
        <v/>
      </c>
      <c r="D240" s="191" t="str">
        <f>IF(BIODATA_SISWA!L241="","",BIODATA_SISWA!L241)</f>
        <v/>
      </c>
      <c r="E240" s="202"/>
      <c r="F240" s="202"/>
      <c r="G240" s="202"/>
      <c r="H240" s="202"/>
      <c r="I240" s="192" t="str">
        <f t="shared" si="25"/>
        <v/>
      </c>
      <c r="J240" s="192" t="str">
        <f t="shared" si="26"/>
        <v/>
      </c>
      <c r="K240" s="192" t="str">
        <f t="shared" si="27"/>
        <v/>
      </c>
      <c r="L240" s="192" t="str">
        <f t="shared" si="28"/>
        <v/>
      </c>
      <c r="M240" s="200" t="str">
        <f t="shared" si="23"/>
        <v/>
      </c>
      <c r="N240" s="201" t="str">
        <f t="shared" si="24"/>
        <v/>
      </c>
      <c r="O240" s="196" t="str">
        <f>IFERROR(RANK(M240,$M$9:$M$408)+COUNTIF(M$9:M240,M240)-1,"")</f>
        <v/>
      </c>
      <c r="P240" s="173"/>
    </row>
    <row r="241" spans="1:16" ht="20.100000000000001" customHeight="1">
      <c r="A241" s="173"/>
      <c r="B241" s="190" t="str">
        <f>BIODATA_SISWA!B242</f>
        <v/>
      </c>
      <c r="C241" s="191" t="str">
        <f>IF(BIODATA_SISWA!C242="","",BIODATA_SISWA!C242)</f>
        <v/>
      </c>
      <c r="D241" s="191" t="str">
        <f>IF(BIODATA_SISWA!L242="","",BIODATA_SISWA!L242)</f>
        <v/>
      </c>
      <c r="E241" s="202"/>
      <c r="F241" s="202"/>
      <c r="G241" s="202"/>
      <c r="H241" s="202"/>
      <c r="I241" s="192" t="str">
        <f t="shared" si="25"/>
        <v/>
      </c>
      <c r="J241" s="192" t="str">
        <f t="shared" si="26"/>
        <v/>
      </c>
      <c r="K241" s="192" t="str">
        <f t="shared" si="27"/>
        <v/>
      </c>
      <c r="L241" s="192" t="str">
        <f t="shared" si="28"/>
        <v/>
      </c>
      <c r="M241" s="200" t="str">
        <f t="shared" si="23"/>
        <v/>
      </c>
      <c r="N241" s="201" t="str">
        <f t="shared" si="24"/>
        <v/>
      </c>
      <c r="O241" s="196" t="str">
        <f>IFERROR(RANK(M241,$M$9:$M$408)+COUNTIF(M$9:M241,M241)-1,"")</f>
        <v/>
      </c>
      <c r="P241" s="173"/>
    </row>
    <row r="242" spans="1:16" ht="20.100000000000001" customHeight="1">
      <c r="A242" s="173"/>
      <c r="B242" s="190" t="str">
        <f>BIODATA_SISWA!B243</f>
        <v/>
      </c>
      <c r="C242" s="191" t="str">
        <f>IF(BIODATA_SISWA!C243="","",BIODATA_SISWA!C243)</f>
        <v/>
      </c>
      <c r="D242" s="191" t="str">
        <f>IF(BIODATA_SISWA!L243="","",BIODATA_SISWA!L243)</f>
        <v/>
      </c>
      <c r="E242" s="202"/>
      <c r="F242" s="202"/>
      <c r="G242" s="202"/>
      <c r="H242" s="202"/>
      <c r="I242" s="192" t="str">
        <f t="shared" si="25"/>
        <v/>
      </c>
      <c r="J242" s="192" t="str">
        <f t="shared" si="26"/>
        <v/>
      </c>
      <c r="K242" s="192" t="str">
        <f t="shared" si="27"/>
        <v/>
      </c>
      <c r="L242" s="192" t="str">
        <f t="shared" si="28"/>
        <v/>
      </c>
      <c r="M242" s="200" t="str">
        <f t="shared" si="23"/>
        <v/>
      </c>
      <c r="N242" s="201" t="str">
        <f t="shared" si="24"/>
        <v/>
      </c>
      <c r="O242" s="196" t="str">
        <f>IFERROR(RANK(M242,$M$9:$M$408)+COUNTIF(M$9:M242,M242)-1,"")</f>
        <v/>
      </c>
      <c r="P242" s="173"/>
    </row>
    <row r="243" spans="1:16" ht="20.100000000000001" customHeight="1">
      <c r="A243" s="173"/>
      <c r="B243" s="190" t="str">
        <f>BIODATA_SISWA!B244</f>
        <v/>
      </c>
      <c r="C243" s="191" t="str">
        <f>IF(BIODATA_SISWA!C244="","",BIODATA_SISWA!C244)</f>
        <v/>
      </c>
      <c r="D243" s="191" t="str">
        <f>IF(BIODATA_SISWA!L244="","",BIODATA_SISWA!L244)</f>
        <v/>
      </c>
      <c r="E243" s="202"/>
      <c r="F243" s="202"/>
      <c r="G243" s="202"/>
      <c r="H243" s="202"/>
      <c r="I243" s="192" t="str">
        <f t="shared" si="25"/>
        <v/>
      </c>
      <c r="J243" s="192" t="str">
        <f t="shared" si="26"/>
        <v/>
      </c>
      <c r="K243" s="192" t="str">
        <f t="shared" si="27"/>
        <v/>
      </c>
      <c r="L243" s="192" t="str">
        <f t="shared" si="28"/>
        <v/>
      </c>
      <c r="M243" s="200" t="str">
        <f t="shared" si="23"/>
        <v/>
      </c>
      <c r="N243" s="201" t="str">
        <f t="shared" si="24"/>
        <v/>
      </c>
      <c r="O243" s="196" t="str">
        <f>IFERROR(RANK(M243,$M$9:$M$408)+COUNTIF(M$9:M243,M243)-1,"")</f>
        <v/>
      </c>
      <c r="P243" s="173"/>
    </row>
    <row r="244" spans="1:16" ht="20.100000000000001" customHeight="1">
      <c r="A244" s="173"/>
      <c r="B244" s="190" t="str">
        <f>BIODATA_SISWA!B245</f>
        <v/>
      </c>
      <c r="C244" s="191" t="str">
        <f>IF(BIODATA_SISWA!C245="","",BIODATA_SISWA!C245)</f>
        <v/>
      </c>
      <c r="D244" s="191" t="str">
        <f>IF(BIODATA_SISWA!L245="","",BIODATA_SISWA!L245)</f>
        <v/>
      </c>
      <c r="E244" s="202"/>
      <c r="F244" s="202"/>
      <c r="G244" s="202"/>
      <c r="H244" s="202"/>
      <c r="I244" s="192" t="str">
        <f t="shared" si="25"/>
        <v/>
      </c>
      <c r="J244" s="192" t="str">
        <f t="shared" si="26"/>
        <v/>
      </c>
      <c r="K244" s="192" t="str">
        <f t="shared" si="27"/>
        <v/>
      </c>
      <c r="L244" s="192" t="str">
        <f t="shared" si="28"/>
        <v/>
      </c>
      <c r="M244" s="200" t="str">
        <f t="shared" si="23"/>
        <v/>
      </c>
      <c r="N244" s="201" t="str">
        <f t="shared" si="24"/>
        <v/>
      </c>
      <c r="O244" s="196" t="str">
        <f>IFERROR(RANK(M244,$M$9:$M$408)+COUNTIF(M$9:M244,M244)-1,"")</f>
        <v/>
      </c>
      <c r="P244" s="173"/>
    </row>
    <row r="245" spans="1:16" ht="20.100000000000001" customHeight="1">
      <c r="A245" s="173"/>
      <c r="B245" s="190" t="str">
        <f>BIODATA_SISWA!B246</f>
        <v/>
      </c>
      <c r="C245" s="191" t="str">
        <f>IF(BIODATA_SISWA!C246="","",BIODATA_SISWA!C246)</f>
        <v/>
      </c>
      <c r="D245" s="191" t="str">
        <f>IF(BIODATA_SISWA!L246="","",BIODATA_SISWA!L246)</f>
        <v/>
      </c>
      <c r="E245" s="202"/>
      <c r="F245" s="202"/>
      <c r="G245" s="202"/>
      <c r="H245" s="202"/>
      <c r="I245" s="192" t="str">
        <f t="shared" si="25"/>
        <v/>
      </c>
      <c r="J245" s="192" t="str">
        <f t="shared" si="26"/>
        <v/>
      </c>
      <c r="K245" s="192" t="str">
        <f t="shared" si="27"/>
        <v/>
      </c>
      <c r="L245" s="192" t="str">
        <f t="shared" si="28"/>
        <v/>
      </c>
      <c r="M245" s="200" t="str">
        <f t="shared" si="23"/>
        <v/>
      </c>
      <c r="N245" s="201" t="str">
        <f t="shared" si="24"/>
        <v/>
      </c>
      <c r="O245" s="196" t="str">
        <f>IFERROR(RANK(M245,$M$9:$M$408)+COUNTIF(M$9:M245,M245)-1,"")</f>
        <v/>
      </c>
      <c r="P245" s="173"/>
    </row>
    <row r="246" spans="1:16" ht="20.100000000000001" customHeight="1">
      <c r="A246" s="173"/>
      <c r="B246" s="190" t="str">
        <f>BIODATA_SISWA!B247</f>
        <v/>
      </c>
      <c r="C246" s="191" t="str">
        <f>IF(BIODATA_SISWA!C247="","",BIODATA_SISWA!C247)</f>
        <v/>
      </c>
      <c r="D246" s="191" t="str">
        <f>IF(BIODATA_SISWA!L247="","",BIODATA_SISWA!L247)</f>
        <v/>
      </c>
      <c r="E246" s="202"/>
      <c r="F246" s="202"/>
      <c r="G246" s="202"/>
      <c r="H246" s="202"/>
      <c r="I246" s="192" t="str">
        <f t="shared" si="25"/>
        <v/>
      </c>
      <c r="J246" s="192" t="str">
        <f t="shared" si="26"/>
        <v/>
      </c>
      <c r="K246" s="192" t="str">
        <f t="shared" si="27"/>
        <v/>
      </c>
      <c r="L246" s="192" t="str">
        <f t="shared" si="28"/>
        <v/>
      </c>
      <c r="M246" s="200" t="str">
        <f t="shared" si="23"/>
        <v/>
      </c>
      <c r="N246" s="201" t="str">
        <f t="shared" si="24"/>
        <v/>
      </c>
      <c r="O246" s="196" t="str">
        <f>IFERROR(RANK(M246,$M$9:$M$408)+COUNTIF(M$9:M246,M246)-1,"")</f>
        <v/>
      </c>
      <c r="P246" s="173"/>
    </row>
    <row r="247" spans="1:16" ht="20.100000000000001" customHeight="1">
      <c r="A247" s="173"/>
      <c r="B247" s="190" t="str">
        <f>BIODATA_SISWA!B248</f>
        <v/>
      </c>
      <c r="C247" s="191" t="str">
        <f>IF(BIODATA_SISWA!C248="","",BIODATA_SISWA!C248)</f>
        <v/>
      </c>
      <c r="D247" s="191" t="str">
        <f>IF(BIODATA_SISWA!L248="","",BIODATA_SISWA!L248)</f>
        <v/>
      </c>
      <c r="E247" s="202"/>
      <c r="F247" s="202"/>
      <c r="G247" s="202"/>
      <c r="H247" s="202"/>
      <c r="I247" s="192" t="str">
        <f t="shared" si="25"/>
        <v/>
      </c>
      <c r="J247" s="192" t="str">
        <f t="shared" si="26"/>
        <v/>
      </c>
      <c r="K247" s="192" t="str">
        <f t="shared" si="27"/>
        <v/>
      </c>
      <c r="L247" s="192" t="str">
        <f t="shared" si="28"/>
        <v/>
      </c>
      <c r="M247" s="200" t="str">
        <f t="shared" si="23"/>
        <v/>
      </c>
      <c r="N247" s="201" t="str">
        <f t="shared" si="24"/>
        <v/>
      </c>
      <c r="O247" s="196" t="str">
        <f>IFERROR(RANK(M247,$M$9:$M$408)+COUNTIF(M$9:M247,M247)-1,"")</f>
        <v/>
      </c>
      <c r="P247" s="173"/>
    </row>
    <row r="248" spans="1:16" ht="20.100000000000001" customHeight="1">
      <c r="A248" s="173"/>
      <c r="B248" s="190" t="str">
        <f>BIODATA_SISWA!B249</f>
        <v/>
      </c>
      <c r="C248" s="191" t="str">
        <f>IF(BIODATA_SISWA!C249="","",BIODATA_SISWA!C249)</f>
        <v/>
      </c>
      <c r="D248" s="191" t="str">
        <f>IF(BIODATA_SISWA!L249="","",BIODATA_SISWA!L249)</f>
        <v/>
      </c>
      <c r="E248" s="202"/>
      <c r="F248" s="202"/>
      <c r="G248" s="202"/>
      <c r="H248" s="202"/>
      <c r="I248" s="192" t="str">
        <f t="shared" si="25"/>
        <v/>
      </c>
      <c r="J248" s="192" t="str">
        <f t="shared" si="26"/>
        <v/>
      </c>
      <c r="K248" s="192" t="str">
        <f t="shared" si="27"/>
        <v/>
      </c>
      <c r="L248" s="192" t="str">
        <f t="shared" si="28"/>
        <v/>
      </c>
      <c r="M248" s="200" t="str">
        <f t="shared" si="23"/>
        <v/>
      </c>
      <c r="N248" s="201" t="str">
        <f t="shared" si="24"/>
        <v/>
      </c>
      <c r="O248" s="196" t="str">
        <f>IFERROR(RANK(M248,$M$9:$M$408)+COUNTIF(M$9:M248,M248)-1,"")</f>
        <v/>
      </c>
      <c r="P248" s="173"/>
    </row>
    <row r="249" spans="1:16" ht="20.100000000000001" customHeight="1">
      <c r="A249" s="173"/>
      <c r="B249" s="190" t="str">
        <f>BIODATA_SISWA!B250</f>
        <v/>
      </c>
      <c r="C249" s="191" t="str">
        <f>IF(BIODATA_SISWA!C250="","",BIODATA_SISWA!C250)</f>
        <v/>
      </c>
      <c r="D249" s="191" t="str">
        <f>IF(BIODATA_SISWA!L250="","",BIODATA_SISWA!L250)</f>
        <v/>
      </c>
      <c r="E249" s="202"/>
      <c r="F249" s="202"/>
      <c r="G249" s="202"/>
      <c r="H249" s="202"/>
      <c r="I249" s="192" t="str">
        <f t="shared" si="25"/>
        <v/>
      </c>
      <c r="J249" s="192" t="str">
        <f t="shared" si="26"/>
        <v/>
      </c>
      <c r="K249" s="192" t="str">
        <f t="shared" si="27"/>
        <v/>
      </c>
      <c r="L249" s="192" t="str">
        <f t="shared" si="28"/>
        <v/>
      </c>
      <c r="M249" s="200" t="str">
        <f t="shared" si="23"/>
        <v/>
      </c>
      <c r="N249" s="201" t="str">
        <f t="shared" si="24"/>
        <v/>
      </c>
      <c r="O249" s="196" t="str">
        <f>IFERROR(RANK(M249,$M$9:$M$408)+COUNTIF(M$9:M249,M249)-1,"")</f>
        <v/>
      </c>
      <c r="P249" s="173"/>
    </row>
    <row r="250" spans="1:16" ht="20.100000000000001" customHeight="1">
      <c r="A250" s="173"/>
      <c r="B250" s="190" t="str">
        <f>BIODATA_SISWA!B251</f>
        <v/>
      </c>
      <c r="C250" s="191" t="str">
        <f>IF(BIODATA_SISWA!C251="","",BIODATA_SISWA!C251)</f>
        <v/>
      </c>
      <c r="D250" s="191" t="str">
        <f>IF(BIODATA_SISWA!L251="","",BIODATA_SISWA!L251)</f>
        <v/>
      </c>
      <c r="E250" s="202"/>
      <c r="F250" s="202"/>
      <c r="G250" s="202"/>
      <c r="H250" s="202"/>
      <c r="I250" s="192" t="str">
        <f t="shared" si="25"/>
        <v/>
      </c>
      <c r="J250" s="192" t="str">
        <f t="shared" si="26"/>
        <v/>
      </c>
      <c r="K250" s="192" t="str">
        <f t="shared" si="27"/>
        <v/>
      </c>
      <c r="L250" s="192" t="str">
        <f t="shared" si="28"/>
        <v/>
      </c>
      <c r="M250" s="200" t="str">
        <f t="shared" si="23"/>
        <v/>
      </c>
      <c r="N250" s="201" t="str">
        <f t="shared" si="24"/>
        <v/>
      </c>
      <c r="O250" s="196" t="str">
        <f>IFERROR(RANK(M250,$M$9:$M$408)+COUNTIF(M$9:M250,M250)-1,"")</f>
        <v/>
      </c>
      <c r="P250" s="173"/>
    </row>
    <row r="251" spans="1:16" ht="20.100000000000001" customHeight="1">
      <c r="A251" s="173"/>
      <c r="B251" s="190" t="str">
        <f>BIODATA_SISWA!B252</f>
        <v/>
      </c>
      <c r="C251" s="191" t="str">
        <f>IF(BIODATA_SISWA!C252="","",BIODATA_SISWA!C252)</f>
        <v/>
      </c>
      <c r="D251" s="191" t="str">
        <f>IF(BIODATA_SISWA!L252="","",BIODATA_SISWA!L252)</f>
        <v/>
      </c>
      <c r="E251" s="202"/>
      <c r="F251" s="202"/>
      <c r="G251" s="202"/>
      <c r="H251" s="202"/>
      <c r="I251" s="192" t="str">
        <f t="shared" si="25"/>
        <v/>
      </c>
      <c r="J251" s="192" t="str">
        <f t="shared" si="26"/>
        <v/>
      </c>
      <c r="K251" s="192" t="str">
        <f t="shared" si="27"/>
        <v/>
      </c>
      <c r="L251" s="192" t="str">
        <f t="shared" si="28"/>
        <v/>
      </c>
      <c r="M251" s="200" t="str">
        <f t="shared" si="23"/>
        <v/>
      </c>
      <c r="N251" s="201" t="str">
        <f t="shared" si="24"/>
        <v/>
      </c>
      <c r="O251" s="196" t="str">
        <f>IFERROR(RANK(M251,$M$9:$M$408)+COUNTIF(M$9:M251,M251)-1,"")</f>
        <v/>
      </c>
      <c r="P251" s="173"/>
    </row>
    <row r="252" spans="1:16" ht="20.100000000000001" customHeight="1">
      <c r="A252" s="173"/>
      <c r="B252" s="190" t="str">
        <f>BIODATA_SISWA!B253</f>
        <v/>
      </c>
      <c r="C252" s="191" t="str">
        <f>IF(BIODATA_SISWA!C253="","",BIODATA_SISWA!C253)</f>
        <v/>
      </c>
      <c r="D252" s="191" t="str">
        <f>IF(BIODATA_SISWA!L253="","",BIODATA_SISWA!L253)</f>
        <v/>
      </c>
      <c r="E252" s="202"/>
      <c r="F252" s="202"/>
      <c r="G252" s="202"/>
      <c r="H252" s="202"/>
      <c r="I252" s="192" t="str">
        <f t="shared" si="25"/>
        <v/>
      </c>
      <c r="J252" s="192" t="str">
        <f t="shared" si="26"/>
        <v/>
      </c>
      <c r="K252" s="192" t="str">
        <f t="shared" si="27"/>
        <v/>
      </c>
      <c r="L252" s="192" t="str">
        <f t="shared" si="28"/>
        <v/>
      </c>
      <c r="M252" s="200" t="str">
        <f t="shared" si="23"/>
        <v/>
      </c>
      <c r="N252" s="201" t="str">
        <f t="shared" si="24"/>
        <v/>
      </c>
      <c r="O252" s="196" t="str">
        <f>IFERROR(RANK(M252,$M$9:$M$408)+COUNTIF(M$9:M252,M252)-1,"")</f>
        <v/>
      </c>
      <c r="P252" s="173"/>
    </row>
    <row r="253" spans="1:16" ht="20.100000000000001" customHeight="1">
      <c r="A253" s="173"/>
      <c r="B253" s="190" t="str">
        <f>BIODATA_SISWA!B254</f>
        <v/>
      </c>
      <c r="C253" s="191" t="str">
        <f>IF(BIODATA_SISWA!C254="","",BIODATA_SISWA!C254)</f>
        <v/>
      </c>
      <c r="D253" s="191" t="str">
        <f>IF(BIODATA_SISWA!L254="","",BIODATA_SISWA!L254)</f>
        <v/>
      </c>
      <c r="E253" s="202"/>
      <c r="F253" s="202"/>
      <c r="G253" s="202"/>
      <c r="H253" s="202"/>
      <c r="I253" s="192" t="str">
        <f t="shared" si="25"/>
        <v/>
      </c>
      <c r="J253" s="192" t="str">
        <f t="shared" si="26"/>
        <v/>
      </c>
      <c r="K253" s="192" t="str">
        <f t="shared" si="27"/>
        <v/>
      </c>
      <c r="L253" s="192" t="str">
        <f t="shared" si="28"/>
        <v/>
      </c>
      <c r="M253" s="200" t="str">
        <f t="shared" si="23"/>
        <v/>
      </c>
      <c r="N253" s="201" t="str">
        <f t="shared" si="24"/>
        <v/>
      </c>
      <c r="O253" s="196" t="str">
        <f>IFERROR(RANK(M253,$M$9:$M$408)+COUNTIF(M$9:M253,M253)-1,"")</f>
        <v/>
      </c>
      <c r="P253" s="173"/>
    </row>
    <row r="254" spans="1:16" ht="20.100000000000001" customHeight="1">
      <c r="A254" s="173"/>
      <c r="B254" s="190" t="str">
        <f>BIODATA_SISWA!B255</f>
        <v/>
      </c>
      <c r="C254" s="191" t="str">
        <f>IF(BIODATA_SISWA!C255="","",BIODATA_SISWA!C255)</f>
        <v/>
      </c>
      <c r="D254" s="191" t="str">
        <f>IF(BIODATA_SISWA!L255="","",BIODATA_SISWA!L255)</f>
        <v/>
      </c>
      <c r="E254" s="202"/>
      <c r="F254" s="202"/>
      <c r="G254" s="202"/>
      <c r="H254" s="202"/>
      <c r="I254" s="192" t="str">
        <f t="shared" si="25"/>
        <v/>
      </c>
      <c r="J254" s="192" t="str">
        <f t="shared" si="26"/>
        <v/>
      </c>
      <c r="K254" s="192" t="str">
        <f t="shared" si="27"/>
        <v/>
      </c>
      <c r="L254" s="192" t="str">
        <f t="shared" si="28"/>
        <v/>
      </c>
      <c r="M254" s="200" t="str">
        <f t="shared" si="23"/>
        <v/>
      </c>
      <c r="N254" s="201" t="str">
        <f t="shared" si="24"/>
        <v/>
      </c>
      <c r="O254" s="196" t="str">
        <f>IFERROR(RANK(M254,$M$9:$M$408)+COUNTIF(M$9:M254,M254)-1,"")</f>
        <v/>
      </c>
      <c r="P254" s="173"/>
    </row>
    <row r="255" spans="1:16" ht="20.100000000000001" customHeight="1">
      <c r="A255" s="173"/>
      <c r="B255" s="190" t="str">
        <f>BIODATA_SISWA!B256</f>
        <v/>
      </c>
      <c r="C255" s="191" t="str">
        <f>IF(BIODATA_SISWA!C256="","",BIODATA_SISWA!C256)</f>
        <v/>
      </c>
      <c r="D255" s="191" t="str">
        <f>IF(BIODATA_SISWA!L256="","",BIODATA_SISWA!L256)</f>
        <v/>
      </c>
      <c r="E255" s="202"/>
      <c r="F255" s="202"/>
      <c r="G255" s="202"/>
      <c r="H255" s="202"/>
      <c r="I255" s="192" t="str">
        <f t="shared" si="25"/>
        <v/>
      </c>
      <c r="J255" s="192" t="str">
        <f t="shared" si="26"/>
        <v/>
      </c>
      <c r="K255" s="192" t="str">
        <f t="shared" si="27"/>
        <v/>
      </c>
      <c r="L255" s="192" t="str">
        <f t="shared" si="28"/>
        <v/>
      </c>
      <c r="M255" s="200" t="str">
        <f t="shared" si="23"/>
        <v/>
      </c>
      <c r="N255" s="201" t="str">
        <f t="shared" si="24"/>
        <v/>
      </c>
      <c r="O255" s="196" t="str">
        <f>IFERROR(RANK(M255,$M$9:$M$408)+COUNTIF(M$9:M255,M255)-1,"")</f>
        <v/>
      </c>
      <c r="P255" s="173"/>
    </row>
    <row r="256" spans="1:16" ht="20.100000000000001" customHeight="1">
      <c r="A256" s="173"/>
      <c r="B256" s="190" t="str">
        <f>BIODATA_SISWA!B257</f>
        <v/>
      </c>
      <c r="C256" s="191" t="str">
        <f>IF(BIODATA_SISWA!C257="","",BIODATA_SISWA!C257)</f>
        <v/>
      </c>
      <c r="D256" s="191" t="str">
        <f>IF(BIODATA_SISWA!L257="","",BIODATA_SISWA!L257)</f>
        <v/>
      </c>
      <c r="E256" s="202"/>
      <c r="F256" s="202"/>
      <c r="G256" s="202"/>
      <c r="H256" s="202"/>
      <c r="I256" s="192" t="str">
        <f t="shared" si="25"/>
        <v/>
      </c>
      <c r="J256" s="192" t="str">
        <f t="shared" si="26"/>
        <v/>
      </c>
      <c r="K256" s="192" t="str">
        <f t="shared" si="27"/>
        <v/>
      </c>
      <c r="L256" s="192" t="str">
        <f t="shared" si="28"/>
        <v/>
      </c>
      <c r="M256" s="200" t="str">
        <f t="shared" si="23"/>
        <v/>
      </c>
      <c r="N256" s="201" t="str">
        <f t="shared" si="24"/>
        <v/>
      </c>
      <c r="O256" s="196" t="str">
        <f>IFERROR(RANK(M256,$M$9:$M$408)+COUNTIF(M$9:M256,M256)-1,"")</f>
        <v/>
      </c>
      <c r="P256" s="173"/>
    </row>
    <row r="257" spans="1:16" ht="20.100000000000001" customHeight="1">
      <c r="A257" s="173"/>
      <c r="B257" s="190" t="str">
        <f>BIODATA_SISWA!B258</f>
        <v/>
      </c>
      <c r="C257" s="191" t="str">
        <f>IF(BIODATA_SISWA!C258="","",BIODATA_SISWA!C258)</f>
        <v/>
      </c>
      <c r="D257" s="191" t="str">
        <f>IF(BIODATA_SISWA!L258="","",BIODATA_SISWA!L258)</f>
        <v/>
      </c>
      <c r="E257" s="202"/>
      <c r="F257" s="202"/>
      <c r="G257" s="202"/>
      <c r="H257" s="202"/>
      <c r="I257" s="192" t="str">
        <f t="shared" si="25"/>
        <v/>
      </c>
      <c r="J257" s="192" t="str">
        <f t="shared" si="26"/>
        <v/>
      </c>
      <c r="K257" s="192" t="str">
        <f t="shared" si="27"/>
        <v/>
      </c>
      <c r="L257" s="192" t="str">
        <f t="shared" si="28"/>
        <v/>
      </c>
      <c r="M257" s="200" t="str">
        <f t="shared" si="23"/>
        <v/>
      </c>
      <c r="N257" s="201" t="str">
        <f t="shared" si="24"/>
        <v/>
      </c>
      <c r="O257" s="196" t="str">
        <f>IFERROR(RANK(M257,$M$9:$M$408)+COUNTIF(M$9:M257,M257)-1,"")</f>
        <v/>
      </c>
      <c r="P257" s="173"/>
    </row>
    <row r="258" spans="1:16" ht="20.100000000000001" customHeight="1">
      <c r="A258" s="173"/>
      <c r="B258" s="190" t="str">
        <f>BIODATA_SISWA!B259</f>
        <v/>
      </c>
      <c r="C258" s="191" t="str">
        <f>IF(BIODATA_SISWA!C259="","",BIODATA_SISWA!C259)</f>
        <v/>
      </c>
      <c r="D258" s="191" t="str">
        <f>IF(BIODATA_SISWA!L259="","",BIODATA_SISWA!L259)</f>
        <v/>
      </c>
      <c r="E258" s="202"/>
      <c r="F258" s="202"/>
      <c r="G258" s="202"/>
      <c r="H258" s="202"/>
      <c r="I258" s="192" t="str">
        <f t="shared" si="25"/>
        <v/>
      </c>
      <c r="J258" s="192" t="str">
        <f t="shared" si="26"/>
        <v/>
      </c>
      <c r="K258" s="192" t="str">
        <f t="shared" si="27"/>
        <v/>
      </c>
      <c r="L258" s="192" t="str">
        <f t="shared" si="28"/>
        <v/>
      </c>
      <c r="M258" s="200" t="str">
        <f t="shared" si="23"/>
        <v/>
      </c>
      <c r="N258" s="201" t="str">
        <f t="shared" si="24"/>
        <v/>
      </c>
      <c r="O258" s="196" t="str">
        <f>IFERROR(RANK(M258,$M$9:$M$408)+COUNTIF(M$9:M258,M258)-1,"")</f>
        <v/>
      </c>
      <c r="P258" s="173"/>
    </row>
    <row r="259" spans="1:16" ht="20.100000000000001" customHeight="1">
      <c r="A259" s="173"/>
      <c r="B259" s="190" t="str">
        <f>BIODATA_SISWA!B260</f>
        <v/>
      </c>
      <c r="C259" s="191" t="str">
        <f>IF(BIODATA_SISWA!C260="","",BIODATA_SISWA!C260)</f>
        <v/>
      </c>
      <c r="D259" s="191" t="str">
        <f>IF(BIODATA_SISWA!L260="","",BIODATA_SISWA!L260)</f>
        <v/>
      </c>
      <c r="E259" s="202"/>
      <c r="F259" s="202"/>
      <c r="G259" s="202"/>
      <c r="H259" s="202"/>
      <c r="I259" s="192" t="str">
        <f t="shared" si="25"/>
        <v/>
      </c>
      <c r="J259" s="192" t="str">
        <f t="shared" si="26"/>
        <v/>
      </c>
      <c r="K259" s="192" t="str">
        <f t="shared" si="27"/>
        <v/>
      </c>
      <c r="L259" s="192" t="str">
        <f t="shared" si="28"/>
        <v/>
      </c>
      <c r="M259" s="200" t="str">
        <f t="shared" si="23"/>
        <v/>
      </c>
      <c r="N259" s="201" t="str">
        <f t="shared" si="24"/>
        <v/>
      </c>
      <c r="O259" s="196" t="str">
        <f>IFERROR(RANK(M259,$M$9:$M$408)+COUNTIF(M$9:M259,M259)-1,"")</f>
        <v/>
      </c>
      <c r="P259" s="173"/>
    </row>
    <row r="260" spans="1:16" ht="20.100000000000001" customHeight="1">
      <c r="A260" s="173"/>
      <c r="B260" s="190" t="str">
        <f>BIODATA_SISWA!B261</f>
        <v/>
      </c>
      <c r="C260" s="191" t="str">
        <f>IF(BIODATA_SISWA!C261="","",BIODATA_SISWA!C261)</f>
        <v/>
      </c>
      <c r="D260" s="191" t="str">
        <f>IF(BIODATA_SISWA!L261="","",BIODATA_SISWA!L261)</f>
        <v/>
      </c>
      <c r="E260" s="202"/>
      <c r="F260" s="202"/>
      <c r="G260" s="202"/>
      <c r="H260" s="202"/>
      <c r="I260" s="192" t="str">
        <f t="shared" si="25"/>
        <v/>
      </c>
      <c r="J260" s="192" t="str">
        <f t="shared" si="26"/>
        <v/>
      </c>
      <c r="K260" s="192" t="str">
        <f t="shared" si="27"/>
        <v/>
      </c>
      <c r="L260" s="192" t="str">
        <f t="shared" si="28"/>
        <v/>
      </c>
      <c r="M260" s="200" t="str">
        <f t="shared" si="23"/>
        <v/>
      </c>
      <c r="N260" s="201" t="str">
        <f t="shared" si="24"/>
        <v/>
      </c>
      <c r="O260" s="196" t="str">
        <f>IFERROR(RANK(M260,$M$9:$M$408)+COUNTIF(M$9:M260,M260)-1,"")</f>
        <v/>
      </c>
      <c r="P260" s="173"/>
    </row>
    <row r="261" spans="1:16" ht="20.100000000000001" customHeight="1">
      <c r="A261" s="173"/>
      <c r="B261" s="190" t="str">
        <f>BIODATA_SISWA!B262</f>
        <v/>
      </c>
      <c r="C261" s="191" t="str">
        <f>IF(BIODATA_SISWA!C262="","",BIODATA_SISWA!C262)</f>
        <v/>
      </c>
      <c r="D261" s="191" t="str">
        <f>IF(BIODATA_SISWA!L262="","",BIODATA_SISWA!L262)</f>
        <v/>
      </c>
      <c r="E261" s="202"/>
      <c r="F261" s="202"/>
      <c r="G261" s="202"/>
      <c r="H261" s="202"/>
      <c r="I261" s="192" t="str">
        <f t="shared" si="25"/>
        <v/>
      </c>
      <c r="J261" s="192" t="str">
        <f t="shared" si="26"/>
        <v/>
      </c>
      <c r="K261" s="192" t="str">
        <f t="shared" si="27"/>
        <v/>
      </c>
      <c r="L261" s="192" t="str">
        <f t="shared" si="28"/>
        <v/>
      </c>
      <c r="M261" s="200" t="str">
        <f t="shared" si="23"/>
        <v/>
      </c>
      <c r="N261" s="201" t="str">
        <f t="shared" si="24"/>
        <v/>
      </c>
      <c r="O261" s="196" t="str">
        <f>IFERROR(RANK(M261,$M$9:$M$408)+COUNTIF(M$9:M261,M261)-1,"")</f>
        <v/>
      </c>
      <c r="P261" s="173"/>
    </row>
    <row r="262" spans="1:16" ht="20.100000000000001" customHeight="1">
      <c r="A262" s="173"/>
      <c r="B262" s="190" t="str">
        <f>BIODATA_SISWA!B263</f>
        <v/>
      </c>
      <c r="C262" s="191" t="str">
        <f>IF(BIODATA_SISWA!C263="","",BIODATA_SISWA!C263)</f>
        <v/>
      </c>
      <c r="D262" s="191" t="str">
        <f>IF(BIODATA_SISWA!L263="","",BIODATA_SISWA!L263)</f>
        <v/>
      </c>
      <c r="E262" s="202"/>
      <c r="F262" s="202"/>
      <c r="G262" s="202"/>
      <c r="H262" s="202"/>
      <c r="I262" s="192" t="str">
        <f t="shared" si="25"/>
        <v/>
      </c>
      <c r="J262" s="192" t="str">
        <f t="shared" si="26"/>
        <v/>
      </c>
      <c r="K262" s="192" t="str">
        <f t="shared" si="27"/>
        <v/>
      </c>
      <c r="L262" s="192" t="str">
        <f t="shared" si="28"/>
        <v/>
      </c>
      <c r="M262" s="200" t="str">
        <f t="shared" si="23"/>
        <v/>
      </c>
      <c r="N262" s="201" t="str">
        <f t="shared" si="24"/>
        <v/>
      </c>
      <c r="O262" s="196" t="str">
        <f>IFERROR(RANK(M262,$M$9:$M$408)+COUNTIF(M$9:M262,M262)-1,"")</f>
        <v/>
      </c>
      <c r="P262" s="173"/>
    </row>
    <row r="263" spans="1:16" ht="20.100000000000001" customHeight="1">
      <c r="A263" s="173"/>
      <c r="B263" s="190" t="str">
        <f>BIODATA_SISWA!B264</f>
        <v/>
      </c>
      <c r="C263" s="191" t="str">
        <f>IF(BIODATA_SISWA!C264="","",BIODATA_SISWA!C264)</f>
        <v/>
      </c>
      <c r="D263" s="191" t="str">
        <f>IF(BIODATA_SISWA!L264="","",BIODATA_SISWA!L264)</f>
        <v/>
      </c>
      <c r="E263" s="202"/>
      <c r="F263" s="202"/>
      <c r="G263" s="202"/>
      <c r="H263" s="202"/>
      <c r="I263" s="192" t="str">
        <f t="shared" si="25"/>
        <v/>
      </c>
      <c r="J263" s="192" t="str">
        <f t="shared" si="26"/>
        <v/>
      </c>
      <c r="K263" s="192" t="str">
        <f t="shared" si="27"/>
        <v/>
      </c>
      <c r="L263" s="192" t="str">
        <f t="shared" si="28"/>
        <v/>
      </c>
      <c r="M263" s="200" t="str">
        <f t="shared" si="23"/>
        <v/>
      </c>
      <c r="N263" s="201" t="str">
        <f t="shared" si="24"/>
        <v/>
      </c>
      <c r="O263" s="196" t="str">
        <f>IFERROR(RANK(M263,$M$9:$M$408)+COUNTIF(M$9:M263,M263)-1,"")</f>
        <v/>
      </c>
      <c r="P263" s="173"/>
    </row>
    <row r="264" spans="1:16" ht="20.100000000000001" customHeight="1">
      <c r="A264" s="173"/>
      <c r="B264" s="190" t="str">
        <f>BIODATA_SISWA!B265</f>
        <v/>
      </c>
      <c r="C264" s="191" t="str">
        <f>IF(BIODATA_SISWA!C265="","",BIODATA_SISWA!C265)</f>
        <v/>
      </c>
      <c r="D264" s="191" t="str">
        <f>IF(BIODATA_SISWA!L265="","",BIODATA_SISWA!L265)</f>
        <v/>
      </c>
      <c r="E264" s="202"/>
      <c r="F264" s="202"/>
      <c r="G264" s="202"/>
      <c r="H264" s="202"/>
      <c r="I264" s="192" t="str">
        <f t="shared" si="25"/>
        <v/>
      </c>
      <c r="J264" s="192" t="str">
        <f t="shared" si="26"/>
        <v/>
      </c>
      <c r="K264" s="192" t="str">
        <f t="shared" si="27"/>
        <v/>
      </c>
      <c r="L264" s="192" t="str">
        <f t="shared" si="28"/>
        <v/>
      </c>
      <c r="M264" s="200" t="str">
        <f t="shared" si="23"/>
        <v/>
      </c>
      <c r="N264" s="201" t="str">
        <f t="shared" si="24"/>
        <v/>
      </c>
      <c r="O264" s="196" t="str">
        <f>IFERROR(RANK(M264,$M$9:$M$408)+COUNTIF(M$9:M264,M264)-1,"")</f>
        <v/>
      </c>
      <c r="P264" s="173"/>
    </row>
    <row r="265" spans="1:16" ht="20.100000000000001" customHeight="1">
      <c r="A265" s="173"/>
      <c r="B265" s="190" t="str">
        <f>BIODATA_SISWA!B266</f>
        <v/>
      </c>
      <c r="C265" s="191" t="str">
        <f>IF(BIODATA_SISWA!C266="","",BIODATA_SISWA!C266)</f>
        <v/>
      </c>
      <c r="D265" s="191" t="str">
        <f>IF(BIODATA_SISWA!L266="","",BIODATA_SISWA!L266)</f>
        <v/>
      </c>
      <c r="E265" s="202"/>
      <c r="F265" s="202"/>
      <c r="G265" s="202"/>
      <c r="H265" s="202"/>
      <c r="I265" s="192" t="str">
        <f t="shared" si="25"/>
        <v/>
      </c>
      <c r="J265" s="192" t="str">
        <f t="shared" si="26"/>
        <v/>
      </c>
      <c r="K265" s="192" t="str">
        <f t="shared" si="27"/>
        <v/>
      </c>
      <c r="L265" s="192" t="str">
        <f t="shared" si="28"/>
        <v/>
      </c>
      <c r="M265" s="200" t="str">
        <f t="shared" si="23"/>
        <v/>
      </c>
      <c r="N265" s="201" t="str">
        <f t="shared" si="24"/>
        <v/>
      </c>
      <c r="O265" s="196" t="str">
        <f>IFERROR(RANK(M265,$M$9:$M$408)+COUNTIF(M$9:M265,M265)-1,"")</f>
        <v/>
      </c>
      <c r="P265" s="173"/>
    </row>
    <row r="266" spans="1:16" ht="20.100000000000001" customHeight="1">
      <c r="A266" s="173"/>
      <c r="B266" s="190" t="str">
        <f>BIODATA_SISWA!B267</f>
        <v/>
      </c>
      <c r="C266" s="191" t="str">
        <f>IF(BIODATA_SISWA!C267="","",BIODATA_SISWA!C267)</f>
        <v/>
      </c>
      <c r="D266" s="191" t="str">
        <f>IF(BIODATA_SISWA!L267="","",BIODATA_SISWA!L267)</f>
        <v/>
      </c>
      <c r="E266" s="202"/>
      <c r="F266" s="202"/>
      <c r="G266" s="202"/>
      <c r="H266" s="202"/>
      <c r="I266" s="192" t="str">
        <f t="shared" si="25"/>
        <v/>
      </c>
      <c r="J266" s="192" t="str">
        <f t="shared" si="26"/>
        <v/>
      </c>
      <c r="K266" s="192" t="str">
        <f t="shared" si="27"/>
        <v/>
      </c>
      <c r="L266" s="192" t="str">
        <f t="shared" si="28"/>
        <v/>
      </c>
      <c r="M266" s="200" t="str">
        <f t="shared" ref="M266:M329" si="29">IF(OR(C266="",E266=""),"",SUM(E266:H266))</f>
        <v/>
      </c>
      <c r="N266" s="201" t="str">
        <f t="shared" ref="N266:N329" si="30">IF(OR(C266="",E266=""),"",AVERAGE(E266:H266))</f>
        <v/>
      </c>
      <c r="O266" s="196" t="str">
        <f>IFERROR(RANK(M266,$M$9:$M$408)+COUNTIF(M$9:M266,M266)-1,"")</f>
        <v/>
      </c>
      <c r="P266" s="173"/>
    </row>
    <row r="267" spans="1:16" ht="20.100000000000001" customHeight="1">
      <c r="A267" s="173"/>
      <c r="B267" s="190" t="str">
        <f>BIODATA_SISWA!B268</f>
        <v/>
      </c>
      <c r="C267" s="191" t="str">
        <f>IF(BIODATA_SISWA!C268="","",BIODATA_SISWA!C268)</f>
        <v/>
      </c>
      <c r="D267" s="191" t="str">
        <f>IF(BIODATA_SISWA!L268="","",BIODATA_SISWA!L268)</f>
        <v/>
      </c>
      <c r="E267" s="202"/>
      <c r="F267" s="202"/>
      <c r="G267" s="202"/>
      <c r="H267" s="202"/>
      <c r="I267" s="192" t="str">
        <f t="shared" si="25"/>
        <v/>
      </c>
      <c r="J267" s="192" t="str">
        <f t="shared" si="26"/>
        <v/>
      </c>
      <c r="K267" s="192" t="str">
        <f t="shared" si="27"/>
        <v/>
      </c>
      <c r="L267" s="192" t="str">
        <f t="shared" si="28"/>
        <v/>
      </c>
      <c r="M267" s="200" t="str">
        <f t="shared" si="29"/>
        <v/>
      </c>
      <c r="N267" s="201" t="str">
        <f t="shared" si="30"/>
        <v/>
      </c>
      <c r="O267" s="196" t="str">
        <f>IFERROR(RANK(M267,$M$9:$M$408)+COUNTIF(M$9:M267,M267)-1,"")</f>
        <v/>
      </c>
      <c r="P267" s="173"/>
    </row>
    <row r="268" spans="1:16" ht="20.100000000000001" customHeight="1">
      <c r="A268" s="173"/>
      <c r="B268" s="190" t="str">
        <f>BIODATA_SISWA!B269</f>
        <v/>
      </c>
      <c r="C268" s="191" t="str">
        <f>IF(BIODATA_SISWA!C269="","",BIODATA_SISWA!C269)</f>
        <v/>
      </c>
      <c r="D268" s="191" t="str">
        <f>IF(BIODATA_SISWA!L269="","",BIODATA_SISWA!L269)</f>
        <v/>
      </c>
      <c r="E268" s="202"/>
      <c r="F268" s="202"/>
      <c r="G268" s="202"/>
      <c r="H268" s="202"/>
      <c r="I268" s="192" t="str">
        <f t="shared" si="25"/>
        <v/>
      </c>
      <c r="J268" s="192" t="str">
        <f t="shared" si="26"/>
        <v/>
      </c>
      <c r="K268" s="192" t="str">
        <f t="shared" si="27"/>
        <v/>
      </c>
      <c r="L268" s="192" t="str">
        <f t="shared" si="28"/>
        <v/>
      </c>
      <c r="M268" s="200" t="str">
        <f t="shared" si="29"/>
        <v/>
      </c>
      <c r="N268" s="201" t="str">
        <f t="shared" si="30"/>
        <v/>
      </c>
      <c r="O268" s="196" t="str">
        <f>IFERROR(RANK(M268,$M$9:$M$408)+COUNTIF(M$9:M268,M268)-1,"")</f>
        <v/>
      </c>
      <c r="P268" s="173"/>
    </row>
    <row r="269" spans="1:16" ht="20.100000000000001" customHeight="1">
      <c r="A269" s="173"/>
      <c r="B269" s="190" t="str">
        <f>BIODATA_SISWA!B270</f>
        <v/>
      </c>
      <c r="C269" s="191" t="str">
        <f>IF(BIODATA_SISWA!C270="","",BIODATA_SISWA!C270)</f>
        <v/>
      </c>
      <c r="D269" s="191" t="str">
        <f>IF(BIODATA_SISWA!L270="","",BIODATA_SISWA!L270)</f>
        <v/>
      </c>
      <c r="E269" s="202"/>
      <c r="F269" s="202"/>
      <c r="G269" s="202"/>
      <c r="H269" s="202"/>
      <c r="I269" s="192" t="str">
        <f t="shared" si="25"/>
        <v/>
      </c>
      <c r="J269" s="192" t="str">
        <f t="shared" si="26"/>
        <v/>
      </c>
      <c r="K269" s="192" t="str">
        <f t="shared" si="27"/>
        <v/>
      </c>
      <c r="L269" s="192" t="str">
        <f t="shared" si="28"/>
        <v/>
      </c>
      <c r="M269" s="200" t="str">
        <f t="shared" si="29"/>
        <v/>
      </c>
      <c r="N269" s="201" t="str">
        <f t="shared" si="30"/>
        <v/>
      </c>
      <c r="O269" s="196" t="str">
        <f>IFERROR(RANK(M269,$M$9:$M$408)+COUNTIF(M$9:M269,M269)-1,"")</f>
        <v/>
      </c>
      <c r="P269" s="173"/>
    </row>
    <row r="270" spans="1:16" ht="20.100000000000001" customHeight="1">
      <c r="A270" s="173"/>
      <c r="B270" s="190" t="str">
        <f>BIODATA_SISWA!B271</f>
        <v/>
      </c>
      <c r="C270" s="191" t="str">
        <f>IF(BIODATA_SISWA!C271="","",BIODATA_SISWA!C271)</f>
        <v/>
      </c>
      <c r="D270" s="191" t="str">
        <f>IF(BIODATA_SISWA!L271="","",BIODATA_SISWA!L271)</f>
        <v/>
      </c>
      <c r="E270" s="202"/>
      <c r="F270" s="202"/>
      <c r="G270" s="202"/>
      <c r="H270" s="202"/>
      <c r="I270" s="192" t="str">
        <f t="shared" si="25"/>
        <v/>
      </c>
      <c r="J270" s="192" t="str">
        <f t="shared" si="26"/>
        <v/>
      </c>
      <c r="K270" s="192" t="str">
        <f t="shared" si="27"/>
        <v/>
      </c>
      <c r="L270" s="192" t="str">
        <f t="shared" si="28"/>
        <v/>
      </c>
      <c r="M270" s="200" t="str">
        <f t="shared" si="29"/>
        <v/>
      </c>
      <c r="N270" s="201" t="str">
        <f t="shared" si="30"/>
        <v/>
      </c>
      <c r="O270" s="196" t="str">
        <f>IFERROR(RANK(M270,$M$9:$M$408)+COUNTIF(M$9:M270,M270)-1,"")</f>
        <v/>
      </c>
      <c r="P270" s="173"/>
    </row>
    <row r="271" spans="1:16" ht="20.100000000000001" customHeight="1">
      <c r="A271" s="173"/>
      <c r="B271" s="190" t="str">
        <f>BIODATA_SISWA!B272</f>
        <v/>
      </c>
      <c r="C271" s="191" t="str">
        <f>IF(BIODATA_SISWA!C272="","",BIODATA_SISWA!C272)</f>
        <v/>
      </c>
      <c r="D271" s="191" t="str">
        <f>IF(BIODATA_SISWA!L272="","",BIODATA_SISWA!L272)</f>
        <v/>
      </c>
      <c r="E271" s="202"/>
      <c r="F271" s="202"/>
      <c r="G271" s="202"/>
      <c r="H271" s="202"/>
      <c r="I271" s="192" t="str">
        <f t="shared" si="25"/>
        <v/>
      </c>
      <c r="J271" s="192" t="str">
        <f t="shared" si="26"/>
        <v/>
      </c>
      <c r="K271" s="192" t="str">
        <f t="shared" si="27"/>
        <v/>
      </c>
      <c r="L271" s="192" t="str">
        <f t="shared" si="28"/>
        <v/>
      </c>
      <c r="M271" s="200" t="str">
        <f t="shared" si="29"/>
        <v/>
      </c>
      <c r="N271" s="201" t="str">
        <f t="shared" si="30"/>
        <v/>
      </c>
      <c r="O271" s="196" t="str">
        <f>IFERROR(RANK(M271,$M$9:$M$408)+COUNTIF(M$9:M271,M271)-1,"")</f>
        <v/>
      </c>
      <c r="P271" s="173"/>
    </row>
    <row r="272" spans="1:16" ht="20.100000000000001" customHeight="1">
      <c r="A272" s="173"/>
      <c r="B272" s="190" t="str">
        <f>BIODATA_SISWA!B273</f>
        <v/>
      </c>
      <c r="C272" s="191" t="str">
        <f>IF(BIODATA_SISWA!C273="","",BIODATA_SISWA!C273)</f>
        <v/>
      </c>
      <c r="D272" s="191" t="str">
        <f>IF(BIODATA_SISWA!L273="","",BIODATA_SISWA!L273)</f>
        <v/>
      </c>
      <c r="E272" s="202"/>
      <c r="F272" s="202"/>
      <c r="G272" s="202"/>
      <c r="H272" s="202"/>
      <c r="I272" s="192" t="str">
        <f t="shared" si="25"/>
        <v/>
      </c>
      <c r="J272" s="192" t="str">
        <f t="shared" si="26"/>
        <v/>
      </c>
      <c r="K272" s="192" t="str">
        <f t="shared" si="27"/>
        <v/>
      </c>
      <c r="L272" s="192" t="str">
        <f t="shared" si="28"/>
        <v/>
      </c>
      <c r="M272" s="200" t="str">
        <f t="shared" si="29"/>
        <v/>
      </c>
      <c r="N272" s="201" t="str">
        <f t="shared" si="30"/>
        <v/>
      </c>
      <c r="O272" s="196" t="str">
        <f>IFERROR(RANK(M272,$M$9:$M$408)+COUNTIF(M$9:M272,M272)-1,"")</f>
        <v/>
      </c>
      <c r="P272" s="173"/>
    </row>
    <row r="273" spans="1:16" ht="20.100000000000001" customHeight="1">
      <c r="A273" s="173"/>
      <c r="B273" s="190" t="str">
        <f>BIODATA_SISWA!B274</f>
        <v/>
      </c>
      <c r="C273" s="191" t="str">
        <f>IF(BIODATA_SISWA!C274="","",BIODATA_SISWA!C274)</f>
        <v/>
      </c>
      <c r="D273" s="191" t="str">
        <f>IF(BIODATA_SISWA!L274="","",BIODATA_SISWA!L274)</f>
        <v/>
      </c>
      <c r="E273" s="202"/>
      <c r="F273" s="202"/>
      <c r="G273" s="202"/>
      <c r="H273" s="202"/>
      <c r="I273" s="192" t="str">
        <f t="shared" ref="I273:I336" si="31">IF(OR($C273="",E273=""),"",IF(E273&lt;=55,"Kurang",IF(E273&lt;=70,"Cukup",IF(E273&lt;=85,"Baik","Sangat Baik"))))</f>
        <v/>
      </c>
      <c r="J273" s="192" t="str">
        <f t="shared" ref="J273:J336" si="32">IF(OR($C273="",F273=""),"",IF(F273&lt;=55,"Kurang",IF(F273&lt;=70,"Cukup",IF(F273&lt;=85,"Baik","Sangat Baik"))))</f>
        <v/>
      </c>
      <c r="K273" s="192" t="str">
        <f t="shared" ref="K273:K336" si="33">IF(OR($C273="",G273=""),"",IF(G273&lt;=55,"Kurang",IF(G273&lt;=70,"Cukup",IF(G273&lt;=85,"Baik","Sangat Baik"))))</f>
        <v/>
      </c>
      <c r="L273" s="192" t="str">
        <f t="shared" ref="L273:L336" si="34">IF(OR($C273="",H273=""),"",IF(H273&lt;=55,"Kurang",IF(H273&lt;=70,"Cukup",IF(H273&lt;=85,"Baik","Sangat Baik"))))</f>
        <v/>
      </c>
      <c r="M273" s="200" t="str">
        <f t="shared" si="29"/>
        <v/>
      </c>
      <c r="N273" s="201" t="str">
        <f t="shared" si="30"/>
        <v/>
      </c>
      <c r="O273" s="196" t="str">
        <f>IFERROR(RANK(M273,$M$9:$M$408)+COUNTIF(M$9:M273,M273)-1,"")</f>
        <v/>
      </c>
      <c r="P273" s="173"/>
    </row>
    <row r="274" spans="1:16" ht="20.100000000000001" customHeight="1">
      <c r="A274" s="173"/>
      <c r="B274" s="190" t="str">
        <f>BIODATA_SISWA!B275</f>
        <v/>
      </c>
      <c r="C274" s="191" t="str">
        <f>IF(BIODATA_SISWA!C275="","",BIODATA_SISWA!C275)</f>
        <v/>
      </c>
      <c r="D274" s="191" t="str">
        <f>IF(BIODATA_SISWA!L275="","",BIODATA_SISWA!L275)</f>
        <v/>
      </c>
      <c r="E274" s="202"/>
      <c r="F274" s="202"/>
      <c r="G274" s="202"/>
      <c r="H274" s="202"/>
      <c r="I274" s="192" t="str">
        <f t="shared" si="31"/>
        <v/>
      </c>
      <c r="J274" s="192" t="str">
        <f t="shared" si="32"/>
        <v/>
      </c>
      <c r="K274" s="192" t="str">
        <f t="shared" si="33"/>
        <v/>
      </c>
      <c r="L274" s="192" t="str">
        <f t="shared" si="34"/>
        <v/>
      </c>
      <c r="M274" s="200" t="str">
        <f t="shared" si="29"/>
        <v/>
      </c>
      <c r="N274" s="201" t="str">
        <f t="shared" si="30"/>
        <v/>
      </c>
      <c r="O274" s="196" t="str">
        <f>IFERROR(RANK(M274,$M$9:$M$408)+COUNTIF(M$9:M274,M274)-1,"")</f>
        <v/>
      </c>
      <c r="P274" s="173"/>
    </row>
    <row r="275" spans="1:16" ht="20.100000000000001" customHeight="1">
      <c r="A275" s="173"/>
      <c r="B275" s="190" t="str">
        <f>BIODATA_SISWA!B276</f>
        <v/>
      </c>
      <c r="C275" s="191" t="str">
        <f>IF(BIODATA_SISWA!C276="","",BIODATA_SISWA!C276)</f>
        <v/>
      </c>
      <c r="D275" s="191" t="str">
        <f>IF(BIODATA_SISWA!L276="","",BIODATA_SISWA!L276)</f>
        <v/>
      </c>
      <c r="E275" s="202"/>
      <c r="F275" s="202"/>
      <c r="G275" s="202"/>
      <c r="H275" s="202"/>
      <c r="I275" s="192" t="str">
        <f t="shared" si="31"/>
        <v/>
      </c>
      <c r="J275" s="192" t="str">
        <f t="shared" si="32"/>
        <v/>
      </c>
      <c r="K275" s="192" t="str">
        <f t="shared" si="33"/>
        <v/>
      </c>
      <c r="L275" s="192" t="str">
        <f t="shared" si="34"/>
        <v/>
      </c>
      <c r="M275" s="200" t="str">
        <f t="shared" si="29"/>
        <v/>
      </c>
      <c r="N275" s="201" t="str">
        <f t="shared" si="30"/>
        <v/>
      </c>
      <c r="O275" s="196" t="str">
        <f>IFERROR(RANK(M275,$M$9:$M$408)+COUNTIF(M$9:M275,M275)-1,"")</f>
        <v/>
      </c>
      <c r="P275" s="173"/>
    </row>
    <row r="276" spans="1:16" ht="20.100000000000001" customHeight="1">
      <c r="A276" s="173"/>
      <c r="B276" s="190" t="str">
        <f>BIODATA_SISWA!B277</f>
        <v/>
      </c>
      <c r="C276" s="191" t="str">
        <f>IF(BIODATA_SISWA!C277="","",BIODATA_SISWA!C277)</f>
        <v/>
      </c>
      <c r="D276" s="191" t="str">
        <f>IF(BIODATA_SISWA!L277="","",BIODATA_SISWA!L277)</f>
        <v/>
      </c>
      <c r="E276" s="202"/>
      <c r="F276" s="202"/>
      <c r="G276" s="202"/>
      <c r="H276" s="202"/>
      <c r="I276" s="192" t="str">
        <f t="shared" si="31"/>
        <v/>
      </c>
      <c r="J276" s="192" t="str">
        <f t="shared" si="32"/>
        <v/>
      </c>
      <c r="K276" s="192" t="str">
        <f t="shared" si="33"/>
        <v/>
      </c>
      <c r="L276" s="192" t="str">
        <f t="shared" si="34"/>
        <v/>
      </c>
      <c r="M276" s="200" t="str">
        <f t="shared" si="29"/>
        <v/>
      </c>
      <c r="N276" s="201" t="str">
        <f t="shared" si="30"/>
        <v/>
      </c>
      <c r="O276" s="196" t="str">
        <f>IFERROR(RANK(M276,$M$9:$M$408)+COUNTIF(M$9:M276,M276)-1,"")</f>
        <v/>
      </c>
      <c r="P276" s="173"/>
    </row>
    <row r="277" spans="1:16" ht="20.100000000000001" customHeight="1">
      <c r="A277" s="173"/>
      <c r="B277" s="190" t="str">
        <f>BIODATA_SISWA!B278</f>
        <v/>
      </c>
      <c r="C277" s="191" t="str">
        <f>IF(BIODATA_SISWA!C278="","",BIODATA_SISWA!C278)</f>
        <v/>
      </c>
      <c r="D277" s="191" t="str">
        <f>IF(BIODATA_SISWA!L278="","",BIODATA_SISWA!L278)</f>
        <v/>
      </c>
      <c r="E277" s="202"/>
      <c r="F277" s="202"/>
      <c r="G277" s="202"/>
      <c r="H277" s="202"/>
      <c r="I277" s="192" t="str">
        <f t="shared" si="31"/>
        <v/>
      </c>
      <c r="J277" s="192" t="str">
        <f t="shared" si="32"/>
        <v/>
      </c>
      <c r="K277" s="192" t="str">
        <f t="shared" si="33"/>
        <v/>
      </c>
      <c r="L277" s="192" t="str">
        <f t="shared" si="34"/>
        <v/>
      </c>
      <c r="M277" s="200" t="str">
        <f t="shared" si="29"/>
        <v/>
      </c>
      <c r="N277" s="201" t="str">
        <f t="shared" si="30"/>
        <v/>
      </c>
      <c r="O277" s="196" t="str">
        <f>IFERROR(RANK(M277,$M$9:$M$408)+COUNTIF(M$9:M277,M277)-1,"")</f>
        <v/>
      </c>
      <c r="P277" s="173"/>
    </row>
    <row r="278" spans="1:16" ht="20.100000000000001" customHeight="1">
      <c r="A278" s="173"/>
      <c r="B278" s="190" t="str">
        <f>BIODATA_SISWA!B279</f>
        <v/>
      </c>
      <c r="C278" s="191" t="str">
        <f>IF(BIODATA_SISWA!C279="","",BIODATA_SISWA!C279)</f>
        <v/>
      </c>
      <c r="D278" s="191" t="str">
        <f>IF(BIODATA_SISWA!L279="","",BIODATA_SISWA!L279)</f>
        <v/>
      </c>
      <c r="E278" s="202"/>
      <c r="F278" s="202"/>
      <c r="G278" s="202"/>
      <c r="H278" s="202"/>
      <c r="I278" s="192" t="str">
        <f t="shared" si="31"/>
        <v/>
      </c>
      <c r="J278" s="192" t="str">
        <f t="shared" si="32"/>
        <v/>
      </c>
      <c r="K278" s="192" t="str">
        <f t="shared" si="33"/>
        <v/>
      </c>
      <c r="L278" s="192" t="str">
        <f t="shared" si="34"/>
        <v/>
      </c>
      <c r="M278" s="200" t="str">
        <f t="shared" si="29"/>
        <v/>
      </c>
      <c r="N278" s="201" t="str">
        <f t="shared" si="30"/>
        <v/>
      </c>
      <c r="O278" s="196" t="str">
        <f>IFERROR(RANK(M278,$M$9:$M$408)+COUNTIF(M$9:M278,M278)-1,"")</f>
        <v/>
      </c>
      <c r="P278" s="173"/>
    </row>
    <row r="279" spans="1:16" ht="20.100000000000001" customHeight="1">
      <c r="A279" s="173"/>
      <c r="B279" s="190" t="str">
        <f>BIODATA_SISWA!B280</f>
        <v/>
      </c>
      <c r="C279" s="191" t="str">
        <f>IF(BIODATA_SISWA!C280="","",BIODATA_SISWA!C280)</f>
        <v/>
      </c>
      <c r="D279" s="191" t="str">
        <f>IF(BIODATA_SISWA!L280="","",BIODATA_SISWA!L280)</f>
        <v/>
      </c>
      <c r="E279" s="202"/>
      <c r="F279" s="202"/>
      <c r="G279" s="202"/>
      <c r="H279" s="202"/>
      <c r="I279" s="192" t="str">
        <f t="shared" si="31"/>
        <v/>
      </c>
      <c r="J279" s="192" t="str">
        <f t="shared" si="32"/>
        <v/>
      </c>
      <c r="K279" s="192" t="str">
        <f t="shared" si="33"/>
        <v/>
      </c>
      <c r="L279" s="192" t="str">
        <f t="shared" si="34"/>
        <v/>
      </c>
      <c r="M279" s="200" t="str">
        <f t="shared" si="29"/>
        <v/>
      </c>
      <c r="N279" s="201" t="str">
        <f t="shared" si="30"/>
        <v/>
      </c>
      <c r="O279" s="196" t="str">
        <f>IFERROR(RANK(M279,$M$9:$M$408)+COUNTIF(M$9:M279,M279)-1,"")</f>
        <v/>
      </c>
      <c r="P279" s="173"/>
    </row>
    <row r="280" spans="1:16" ht="20.100000000000001" customHeight="1">
      <c r="A280" s="173"/>
      <c r="B280" s="190" t="str">
        <f>BIODATA_SISWA!B281</f>
        <v/>
      </c>
      <c r="C280" s="191" t="str">
        <f>IF(BIODATA_SISWA!C281="","",BIODATA_SISWA!C281)</f>
        <v/>
      </c>
      <c r="D280" s="191" t="str">
        <f>IF(BIODATA_SISWA!L281="","",BIODATA_SISWA!L281)</f>
        <v/>
      </c>
      <c r="E280" s="202"/>
      <c r="F280" s="202"/>
      <c r="G280" s="202"/>
      <c r="H280" s="202"/>
      <c r="I280" s="192" t="str">
        <f t="shared" si="31"/>
        <v/>
      </c>
      <c r="J280" s="192" t="str">
        <f t="shared" si="32"/>
        <v/>
      </c>
      <c r="K280" s="192" t="str">
        <f t="shared" si="33"/>
        <v/>
      </c>
      <c r="L280" s="192" t="str">
        <f t="shared" si="34"/>
        <v/>
      </c>
      <c r="M280" s="200" t="str">
        <f t="shared" si="29"/>
        <v/>
      </c>
      <c r="N280" s="201" t="str">
        <f t="shared" si="30"/>
        <v/>
      </c>
      <c r="O280" s="196" t="str">
        <f>IFERROR(RANK(M280,$M$9:$M$408)+COUNTIF(M$9:M280,M280)-1,"")</f>
        <v/>
      </c>
      <c r="P280" s="173"/>
    </row>
    <row r="281" spans="1:16" ht="20.100000000000001" customHeight="1">
      <c r="A281" s="173"/>
      <c r="B281" s="190" t="str">
        <f>BIODATA_SISWA!B282</f>
        <v/>
      </c>
      <c r="C281" s="191" t="str">
        <f>IF(BIODATA_SISWA!C282="","",BIODATA_SISWA!C282)</f>
        <v/>
      </c>
      <c r="D281" s="191" t="str">
        <f>IF(BIODATA_SISWA!L282="","",BIODATA_SISWA!L282)</f>
        <v/>
      </c>
      <c r="E281" s="202"/>
      <c r="F281" s="202"/>
      <c r="G281" s="202"/>
      <c r="H281" s="202"/>
      <c r="I281" s="192" t="str">
        <f t="shared" si="31"/>
        <v/>
      </c>
      <c r="J281" s="192" t="str">
        <f t="shared" si="32"/>
        <v/>
      </c>
      <c r="K281" s="192" t="str">
        <f t="shared" si="33"/>
        <v/>
      </c>
      <c r="L281" s="192" t="str">
        <f t="shared" si="34"/>
        <v/>
      </c>
      <c r="M281" s="200" t="str">
        <f t="shared" si="29"/>
        <v/>
      </c>
      <c r="N281" s="201" t="str">
        <f t="shared" si="30"/>
        <v/>
      </c>
      <c r="O281" s="196" t="str">
        <f>IFERROR(RANK(M281,$M$9:$M$408)+COUNTIF(M$9:M281,M281)-1,"")</f>
        <v/>
      </c>
      <c r="P281" s="173"/>
    </row>
    <row r="282" spans="1:16" ht="20.100000000000001" customHeight="1">
      <c r="A282" s="173"/>
      <c r="B282" s="190" t="str">
        <f>BIODATA_SISWA!B283</f>
        <v/>
      </c>
      <c r="C282" s="191" t="str">
        <f>IF(BIODATA_SISWA!C283="","",BIODATA_SISWA!C283)</f>
        <v/>
      </c>
      <c r="D282" s="191" t="str">
        <f>IF(BIODATA_SISWA!L283="","",BIODATA_SISWA!L283)</f>
        <v/>
      </c>
      <c r="E282" s="202"/>
      <c r="F282" s="202"/>
      <c r="G282" s="202"/>
      <c r="H282" s="202"/>
      <c r="I282" s="192" t="str">
        <f t="shared" si="31"/>
        <v/>
      </c>
      <c r="J282" s="192" t="str">
        <f t="shared" si="32"/>
        <v/>
      </c>
      <c r="K282" s="192" t="str">
        <f t="shared" si="33"/>
        <v/>
      </c>
      <c r="L282" s="192" t="str">
        <f t="shared" si="34"/>
        <v/>
      </c>
      <c r="M282" s="200" t="str">
        <f t="shared" si="29"/>
        <v/>
      </c>
      <c r="N282" s="201" t="str">
        <f t="shared" si="30"/>
        <v/>
      </c>
      <c r="O282" s="196" t="str">
        <f>IFERROR(RANK(M282,$M$9:$M$408)+COUNTIF(M$9:M282,M282)-1,"")</f>
        <v/>
      </c>
      <c r="P282" s="173"/>
    </row>
    <row r="283" spans="1:16" ht="20.100000000000001" customHeight="1">
      <c r="A283" s="173"/>
      <c r="B283" s="190" t="str">
        <f>BIODATA_SISWA!B284</f>
        <v/>
      </c>
      <c r="C283" s="191" t="str">
        <f>IF(BIODATA_SISWA!C284="","",BIODATA_SISWA!C284)</f>
        <v/>
      </c>
      <c r="D283" s="191" t="str">
        <f>IF(BIODATA_SISWA!L284="","",BIODATA_SISWA!L284)</f>
        <v/>
      </c>
      <c r="E283" s="202"/>
      <c r="F283" s="202"/>
      <c r="G283" s="202"/>
      <c r="H283" s="202"/>
      <c r="I283" s="192" t="str">
        <f t="shared" si="31"/>
        <v/>
      </c>
      <c r="J283" s="192" t="str">
        <f t="shared" si="32"/>
        <v/>
      </c>
      <c r="K283" s="192" t="str">
        <f t="shared" si="33"/>
        <v/>
      </c>
      <c r="L283" s="192" t="str">
        <f t="shared" si="34"/>
        <v/>
      </c>
      <c r="M283" s="200" t="str">
        <f t="shared" si="29"/>
        <v/>
      </c>
      <c r="N283" s="201" t="str">
        <f t="shared" si="30"/>
        <v/>
      </c>
      <c r="O283" s="196" t="str">
        <f>IFERROR(RANK(M283,$M$9:$M$408)+COUNTIF(M$9:M283,M283)-1,"")</f>
        <v/>
      </c>
      <c r="P283" s="173"/>
    </row>
    <row r="284" spans="1:16" ht="20.100000000000001" customHeight="1">
      <c r="A284" s="173"/>
      <c r="B284" s="190" t="str">
        <f>BIODATA_SISWA!B285</f>
        <v/>
      </c>
      <c r="C284" s="191" t="str">
        <f>IF(BIODATA_SISWA!C285="","",BIODATA_SISWA!C285)</f>
        <v/>
      </c>
      <c r="D284" s="191" t="str">
        <f>IF(BIODATA_SISWA!L285="","",BIODATA_SISWA!L285)</f>
        <v/>
      </c>
      <c r="E284" s="202"/>
      <c r="F284" s="202"/>
      <c r="G284" s="202"/>
      <c r="H284" s="202"/>
      <c r="I284" s="192" t="str">
        <f t="shared" si="31"/>
        <v/>
      </c>
      <c r="J284" s="192" t="str">
        <f t="shared" si="32"/>
        <v/>
      </c>
      <c r="K284" s="192" t="str">
        <f t="shared" si="33"/>
        <v/>
      </c>
      <c r="L284" s="192" t="str">
        <f t="shared" si="34"/>
        <v/>
      </c>
      <c r="M284" s="200" t="str">
        <f t="shared" si="29"/>
        <v/>
      </c>
      <c r="N284" s="201" t="str">
        <f t="shared" si="30"/>
        <v/>
      </c>
      <c r="O284" s="196" t="str">
        <f>IFERROR(RANK(M284,$M$9:$M$408)+COUNTIF(M$9:M284,M284)-1,"")</f>
        <v/>
      </c>
      <c r="P284" s="173"/>
    </row>
    <row r="285" spans="1:16" ht="20.100000000000001" customHeight="1">
      <c r="A285" s="173"/>
      <c r="B285" s="190" t="str">
        <f>BIODATA_SISWA!B286</f>
        <v/>
      </c>
      <c r="C285" s="191" t="str">
        <f>IF(BIODATA_SISWA!C286="","",BIODATA_SISWA!C286)</f>
        <v/>
      </c>
      <c r="D285" s="191" t="str">
        <f>IF(BIODATA_SISWA!L286="","",BIODATA_SISWA!L286)</f>
        <v/>
      </c>
      <c r="E285" s="202"/>
      <c r="F285" s="202"/>
      <c r="G285" s="202"/>
      <c r="H285" s="202"/>
      <c r="I285" s="192" t="str">
        <f t="shared" si="31"/>
        <v/>
      </c>
      <c r="J285" s="192" t="str">
        <f t="shared" si="32"/>
        <v/>
      </c>
      <c r="K285" s="192" t="str">
        <f t="shared" si="33"/>
        <v/>
      </c>
      <c r="L285" s="192" t="str">
        <f t="shared" si="34"/>
        <v/>
      </c>
      <c r="M285" s="200" t="str">
        <f t="shared" si="29"/>
        <v/>
      </c>
      <c r="N285" s="201" t="str">
        <f t="shared" si="30"/>
        <v/>
      </c>
      <c r="O285" s="196" t="str">
        <f>IFERROR(RANK(M285,$M$9:$M$408)+COUNTIF(M$9:M285,M285)-1,"")</f>
        <v/>
      </c>
      <c r="P285" s="173"/>
    </row>
    <row r="286" spans="1:16" ht="20.100000000000001" customHeight="1">
      <c r="A286" s="173"/>
      <c r="B286" s="190" t="str">
        <f>BIODATA_SISWA!B287</f>
        <v/>
      </c>
      <c r="C286" s="191" t="str">
        <f>IF(BIODATA_SISWA!C287="","",BIODATA_SISWA!C287)</f>
        <v/>
      </c>
      <c r="D286" s="191" t="str">
        <f>IF(BIODATA_SISWA!L287="","",BIODATA_SISWA!L287)</f>
        <v/>
      </c>
      <c r="E286" s="202"/>
      <c r="F286" s="202"/>
      <c r="G286" s="202"/>
      <c r="H286" s="202"/>
      <c r="I286" s="192" t="str">
        <f t="shared" si="31"/>
        <v/>
      </c>
      <c r="J286" s="192" t="str">
        <f t="shared" si="32"/>
        <v/>
      </c>
      <c r="K286" s="192" t="str">
        <f t="shared" si="33"/>
        <v/>
      </c>
      <c r="L286" s="192" t="str">
        <f t="shared" si="34"/>
        <v/>
      </c>
      <c r="M286" s="200" t="str">
        <f t="shared" si="29"/>
        <v/>
      </c>
      <c r="N286" s="201" t="str">
        <f t="shared" si="30"/>
        <v/>
      </c>
      <c r="O286" s="196" t="str">
        <f>IFERROR(RANK(M286,$M$9:$M$408)+COUNTIF(M$9:M286,M286)-1,"")</f>
        <v/>
      </c>
      <c r="P286" s="173"/>
    </row>
    <row r="287" spans="1:16" ht="20.100000000000001" customHeight="1">
      <c r="A287" s="173"/>
      <c r="B287" s="190" t="str">
        <f>BIODATA_SISWA!B288</f>
        <v/>
      </c>
      <c r="C287" s="191" t="str">
        <f>IF(BIODATA_SISWA!C288="","",BIODATA_SISWA!C288)</f>
        <v/>
      </c>
      <c r="D287" s="191" t="str">
        <f>IF(BIODATA_SISWA!L288="","",BIODATA_SISWA!L288)</f>
        <v/>
      </c>
      <c r="E287" s="202"/>
      <c r="F287" s="202"/>
      <c r="G287" s="202"/>
      <c r="H287" s="202"/>
      <c r="I287" s="192" t="str">
        <f t="shared" si="31"/>
        <v/>
      </c>
      <c r="J287" s="192" t="str">
        <f t="shared" si="32"/>
        <v/>
      </c>
      <c r="K287" s="192" t="str">
        <f t="shared" si="33"/>
        <v/>
      </c>
      <c r="L287" s="192" t="str">
        <f t="shared" si="34"/>
        <v/>
      </c>
      <c r="M287" s="200" t="str">
        <f t="shared" si="29"/>
        <v/>
      </c>
      <c r="N287" s="201" t="str">
        <f t="shared" si="30"/>
        <v/>
      </c>
      <c r="O287" s="196" t="str">
        <f>IFERROR(RANK(M287,$M$9:$M$408)+COUNTIF(M$9:M287,M287)-1,"")</f>
        <v/>
      </c>
      <c r="P287" s="173"/>
    </row>
    <row r="288" spans="1:16" ht="20.100000000000001" customHeight="1">
      <c r="A288" s="173"/>
      <c r="B288" s="190" t="str">
        <f>BIODATA_SISWA!B289</f>
        <v/>
      </c>
      <c r="C288" s="191" t="str">
        <f>IF(BIODATA_SISWA!C289="","",BIODATA_SISWA!C289)</f>
        <v/>
      </c>
      <c r="D288" s="191" t="str">
        <f>IF(BIODATA_SISWA!L289="","",BIODATA_SISWA!L289)</f>
        <v/>
      </c>
      <c r="E288" s="202"/>
      <c r="F288" s="202"/>
      <c r="G288" s="202"/>
      <c r="H288" s="202"/>
      <c r="I288" s="192" t="str">
        <f t="shared" si="31"/>
        <v/>
      </c>
      <c r="J288" s="192" t="str">
        <f t="shared" si="32"/>
        <v/>
      </c>
      <c r="K288" s="192" t="str">
        <f t="shared" si="33"/>
        <v/>
      </c>
      <c r="L288" s="192" t="str">
        <f t="shared" si="34"/>
        <v/>
      </c>
      <c r="M288" s="200" t="str">
        <f t="shared" si="29"/>
        <v/>
      </c>
      <c r="N288" s="201" t="str">
        <f t="shared" si="30"/>
        <v/>
      </c>
      <c r="O288" s="196" t="str">
        <f>IFERROR(RANK(M288,$M$9:$M$408)+COUNTIF(M$9:M288,M288)-1,"")</f>
        <v/>
      </c>
      <c r="P288" s="173"/>
    </row>
    <row r="289" spans="1:16" ht="20.100000000000001" customHeight="1">
      <c r="A289" s="173"/>
      <c r="B289" s="190" t="str">
        <f>BIODATA_SISWA!B290</f>
        <v/>
      </c>
      <c r="C289" s="191" t="str">
        <f>IF(BIODATA_SISWA!C290="","",BIODATA_SISWA!C290)</f>
        <v/>
      </c>
      <c r="D289" s="191" t="str">
        <f>IF(BIODATA_SISWA!L290="","",BIODATA_SISWA!L290)</f>
        <v/>
      </c>
      <c r="E289" s="202"/>
      <c r="F289" s="202"/>
      <c r="G289" s="202"/>
      <c r="H289" s="202"/>
      <c r="I289" s="192" t="str">
        <f t="shared" si="31"/>
        <v/>
      </c>
      <c r="J289" s="192" t="str">
        <f t="shared" si="32"/>
        <v/>
      </c>
      <c r="K289" s="192" t="str">
        <f t="shared" si="33"/>
        <v/>
      </c>
      <c r="L289" s="192" t="str">
        <f t="shared" si="34"/>
        <v/>
      </c>
      <c r="M289" s="200" t="str">
        <f t="shared" si="29"/>
        <v/>
      </c>
      <c r="N289" s="201" t="str">
        <f t="shared" si="30"/>
        <v/>
      </c>
      <c r="O289" s="196" t="str">
        <f>IFERROR(RANK(M289,$M$9:$M$408)+COUNTIF(M$9:M289,M289)-1,"")</f>
        <v/>
      </c>
      <c r="P289" s="173"/>
    </row>
    <row r="290" spans="1:16" ht="20.100000000000001" customHeight="1">
      <c r="A290" s="173"/>
      <c r="B290" s="190" t="str">
        <f>BIODATA_SISWA!B291</f>
        <v/>
      </c>
      <c r="C290" s="191" t="str">
        <f>IF(BIODATA_SISWA!C291="","",BIODATA_SISWA!C291)</f>
        <v/>
      </c>
      <c r="D290" s="191" t="str">
        <f>IF(BIODATA_SISWA!L291="","",BIODATA_SISWA!L291)</f>
        <v/>
      </c>
      <c r="E290" s="202"/>
      <c r="F290" s="202"/>
      <c r="G290" s="202"/>
      <c r="H290" s="202"/>
      <c r="I290" s="192" t="str">
        <f t="shared" si="31"/>
        <v/>
      </c>
      <c r="J290" s="192" t="str">
        <f t="shared" si="32"/>
        <v/>
      </c>
      <c r="K290" s="192" t="str">
        <f t="shared" si="33"/>
        <v/>
      </c>
      <c r="L290" s="192" t="str">
        <f t="shared" si="34"/>
        <v/>
      </c>
      <c r="M290" s="200" t="str">
        <f t="shared" si="29"/>
        <v/>
      </c>
      <c r="N290" s="201" t="str">
        <f t="shared" si="30"/>
        <v/>
      </c>
      <c r="O290" s="196" t="str">
        <f>IFERROR(RANK(M290,$M$9:$M$408)+COUNTIF(M$9:M290,M290)-1,"")</f>
        <v/>
      </c>
      <c r="P290" s="173"/>
    </row>
    <row r="291" spans="1:16" ht="20.100000000000001" customHeight="1">
      <c r="A291" s="173"/>
      <c r="B291" s="190" t="str">
        <f>BIODATA_SISWA!B292</f>
        <v/>
      </c>
      <c r="C291" s="191" t="str">
        <f>IF(BIODATA_SISWA!C292="","",BIODATA_SISWA!C292)</f>
        <v/>
      </c>
      <c r="D291" s="191" t="str">
        <f>IF(BIODATA_SISWA!L292="","",BIODATA_SISWA!L292)</f>
        <v/>
      </c>
      <c r="E291" s="202"/>
      <c r="F291" s="202"/>
      <c r="G291" s="202"/>
      <c r="H291" s="202"/>
      <c r="I291" s="192" t="str">
        <f t="shared" si="31"/>
        <v/>
      </c>
      <c r="J291" s="192" t="str">
        <f t="shared" si="32"/>
        <v/>
      </c>
      <c r="K291" s="192" t="str">
        <f t="shared" si="33"/>
        <v/>
      </c>
      <c r="L291" s="192" t="str">
        <f t="shared" si="34"/>
        <v/>
      </c>
      <c r="M291" s="200" t="str">
        <f t="shared" si="29"/>
        <v/>
      </c>
      <c r="N291" s="201" t="str">
        <f t="shared" si="30"/>
        <v/>
      </c>
      <c r="O291" s="196" t="str">
        <f>IFERROR(RANK(M291,$M$9:$M$408)+COUNTIF(M$9:M291,M291)-1,"")</f>
        <v/>
      </c>
      <c r="P291" s="173"/>
    </row>
    <row r="292" spans="1:16" ht="20.100000000000001" customHeight="1">
      <c r="A292" s="173"/>
      <c r="B292" s="190" t="str">
        <f>BIODATA_SISWA!B293</f>
        <v/>
      </c>
      <c r="C292" s="191" t="str">
        <f>IF(BIODATA_SISWA!C293="","",BIODATA_SISWA!C293)</f>
        <v/>
      </c>
      <c r="D292" s="191" t="str">
        <f>IF(BIODATA_SISWA!L293="","",BIODATA_SISWA!L293)</f>
        <v/>
      </c>
      <c r="E292" s="202"/>
      <c r="F292" s="202"/>
      <c r="G292" s="202"/>
      <c r="H292" s="202"/>
      <c r="I292" s="192" t="str">
        <f t="shared" si="31"/>
        <v/>
      </c>
      <c r="J292" s="192" t="str">
        <f t="shared" si="32"/>
        <v/>
      </c>
      <c r="K292" s="192" t="str">
        <f t="shared" si="33"/>
        <v/>
      </c>
      <c r="L292" s="192" t="str">
        <f t="shared" si="34"/>
        <v/>
      </c>
      <c r="M292" s="200" t="str">
        <f t="shared" si="29"/>
        <v/>
      </c>
      <c r="N292" s="201" t="str">
        <f t="shared" si="30"/>
        <v/>
      </c>
      <c r="O292" s="196" t="str">
        <f>IFERROR(RANK(M292,$M$9:$M$408)+COUNTIF(M$9:M292,M292)-1,"")</f>
        <v/>
      </c>
      <c r="P292" s="173"/>
    </row>
    <row r="293" spans="1:16" ht="20.100000000000001" customHeight="1">
      <c r="A293" s="173"/>
      <c r="B293" s="190" t="str">
        <f>BIODATA_SISWA!B294</f>
        <v/>
      </c>
      <c r="C293" s="191" t="str">
        <f>IF(BIODATA_SISWA!C294="","",BIODATA_SISWA!C294)</f>
        <v/>
      </c>
      <c r="D293" s="191" t="str">
        <f>IF(BIODATA_SISWA!L294="","",BIODATA_SISWA!L294)</f>
        <v/>
      </c>
      <c r="E293" s="202"/>
      <c r="F293" s="202"/>
      <c r="G293" s="202"/>
      <c r="H293" s="202"/>
      <c r="I293" s="192" t="str">
        <f t="shared" si="31"/>
        <v/>
      </c>
      <c r="J293" s="192" t="str">
        <f t="shared" si="32"/>
        <v/>
      </c>
      <c r="K293" s="192" t="str">
        <f t="shared" si="33"/>
        <v/>
      </c>
      <c r="L293" s="192" t="str">
        <f t="shared" si="34"/>
        <v/>
      </c>
      <c r="M293" s="200" t="str">
        <f t="shared" si="29"/>
        <v/>
      </c>
      <c r="N293" s="201" t="str">
        <f t="shared" si="30"/>
        <v/>
      </c>
      <c r="O293" s="196" t="str">
        <f>IFERROR(RANK(M293,$M$9:$M$408)+COUNTIF(M$9:M293,M293)-1,"")</f>
        <v/>
      </c>
      <c r="P293" s="173"/>
    </row>
    <row r="294" spans="1:16" ht="20.100000000000001" customHeight="1">
      <c r="A294" s="173"/>
      <c r="B294" s="190" t="str">
        <f>BIODATA_SISWA!B295</f>
        <v/>
      </c>
      <c r="C294" s="191" t="str">
        <f>IF(BIODATA_SISWA!C295="","",BIODATA_SISWA!C295)</f>
        <v/>
      </c>
      <c r="D294" s="191" t="str">
        <f>IF(BIODATA_SISWA!L295="","",BIODATA_SISWA!L295)</f>
        <v/>
      </c>
      <c r="E294" s="202"/>
      <c r="F294" s="202"/>
      <c r="G294" s="202"/>
      <c r="H294" s="202"/>
      <c r="I294" s="192" t="str">
        <f t="shared" si="31"/>
        <v/>
      </c>
      <c r="J294" s="192" t="str">
        <f t="shared" si="32"/>
        <v/>
      </c>
      <c r="K294" s="192" t="str">
        <f t="shared" si="33"/>
        <v/>
      </c>
      <c r="L294" s="192" t="str">
        <f t="shared" si="34"/>
        <v/>
      </c>
      <c r="M294" s="200" t="str">
        <f t="shared" si="29"/>
        <v/>
      </c>
      <c r="N294" s="201" t="str">
        <f t="shared" si="30"/>
        <v/>
      </c>
      <c r="O294" s="196" t="str">
        <f>IFERROR(RANK(M294,$M$9:$M$408)+COUNTIF(M$9:M294,M294)-1,"")</f>
        <v/>
      </c>
      <c r="P294" s="173"/>
    </row>
    <row r="295" spans="1:16" ht="20.100000000000001" customHeight="1">
      <c r="A295" s="173"/>
      <c r="B295" s="190" t="str">
        <f>BIODATA_SISWA!B296</f>
        <v/>
      </c>
      <c r="C295" s="191" t="str">
        <f>IF(BIODATA_SISWA!C296="","",BIODATA_SISWA!C296)</f>
        <v/>
      </c>
      <c r="D295" s="191" t="str">
        <f>IF(BIODATA_SISWA!L296="","",BIODATA_SISWA!L296)</f>
        <v/>
      </c>
      <c r="E295" s="202"/>
      <c r="F295" s="202"/>
      <c r="G295" s="202"/>
      <c r="H295" s="202"/>
      <c r="I295" s="192" t="str">
        <f t="shared" si="31"/>
        <v/>
      </c>
      <c r="J295" s="192" t="str">
        <f t="shared" si="32"/>
        <v/>
      </c>
      <c r="K295" s="192" t="str">
        <f t="shared" si="33"/>
        <v/>
      </c>
      <c r="L295" s="192" t="str">
        <f t="shared" si="34"/>
        <v/>
      </c>
      <c r="M295" s="200" t="str">
        <f t="shared" si="29"/>
        <v/>
      </c>
      <c r="N295" s="201" t="str">
        <f t="shared" si="30"/>
        <v/>
      </c>
      <c r="O295" s="196" t="str">
        <f>IFERROR(RANK(M295,$M$9:$M$408)+COUNTIF(M$9:M295,M295)-1,"")</f>
        <v/>
      </c>
      <c r="P295" s="173"/>
    </row>
    <row r="296" spans="1:16" ht="20.100000000000001" customHeight="1">
      <c r="A296" s="173"/>
      <c r="B296" s="190" t="str">
        <f>BIODATA_SISWA!B297</f>
        <v/>
      </c>
      <c r="C296" s="191" t="str">
        <f>IF(BIODATA_SISWA!C297="","",BIODATA_SISWA!C297)</f>
        <v/>
      </c>
      <c r="D296" s="191" t="str">
        <f>IF(BIODATA_SISWA!L297="","",BIODATA_SISWA!L297)</f>
        <v/>
      </c>
      <c r="E296" s="202"/>
      <c r="F296" s="202"/>
      <c r="G296" s="202"/>
      <c r="H296" s="202"/>
      <c r="I296" s="192" t="str">
        <f t="shared" si="31"/>
        <v/>
      </c>
      <c r="J296" s="192" t="str">
        <f t="shared" si="32"/>
        <v/>
      </c>
      <c r="K296" s="192" t="str">
        <f t="shared" si="33"/>
        <v/>
      </c>
      <c r="L296" s="192" t="str">
        <f t="shared" si="34"/>
        <v/>
      </c>
      <c r="M296" s="200" t="str">
        <f t="shared" si="29"/>
        <v/>
      </c>
      <c r="N296" s="201" t="str">
        <f t="shared" si="30"/>
        <v/>
      </c>
      <c r="O296" s="196" t="str">
        <f>IFERROR(RANK(M296,$M$9:$M$408)+COUNTIF(M$9:M296,M296)-1,"")</f>
        <v/>
      </c>
      <c r="P296" s="173"/>
    </row>
    <row r="297" spans="1:16" ht="20.100000000000001" customHeight="1">
      <c r="A297" s="173"/>
      <c r="B297" s="190" t="str">
        <f>BIODATA_SISWA!B298</f>
        <v/>
      </c>
      <c r="C297" s="191" t="str">
        <f>IF(BIODATA_SISWA!C298="","",BIODATA_SISWA!C298)</f>
        <v/>
      </c>
      <c r="D297" s="191" t="str">
        <f>IF(BIODATA_SISWA!L298="","",BIODATA_SISWA!L298)</f>
        <v/>
      </c>
      <c r="E297" s="202"/>
      <c r="F297" s="202"/>
      <c r="G297" s="202"/>
      <c r="H297" s="202"/>
      <c r="I297" s="192" t="str">
        <f t="shared" si="31"/>
        <v/>
      </c>
      <c r="J297" s="192" t="str">
        <f t="shared" si="32"/>
        <v/>
      </c>
      <c r="K297" s="192" t="str">
        <f t="shared" si="33"/>
        <v/>
      </c>
      <c r="L297" s="192" t="str">
        <f t="shared" si="34"/>
        <v/>
      </c>
      <c r="M297" s="200" t="str">
        <f t="shared" si="29"/>
        <v/>
      </c>
      <c r="N297" s="201" t="str">
        <f t="shared" si="30"/>
        <v/>
      </c>
      <c r="O297" s="196" t="str">
        <f>IFERROR(RANK(M297,$M$9:$M$408)+COUNTIF(M$9:M297,M297)-1,"")</f>
        <v/>
      </c>
      <c r="P297" s="173"/>
    </row>
    <row r="298" spans="1:16" ht="20.100000000000001" customHeight="1">
      <c r="A298" s="173"/>
      <c r="B298" s="190" t="str">
        <f>BIODATA_SISWA!B299</f>
        <v/>
      </c>
      <c r="C298" s="191" t="str">
        <f>IF(BIODATA_SISWA!C299="","",BIODATA_SISWA!C299)</f>
        <v/>
      </c>
      <c r="D298" s="191" t="str">
        <f>IF(BIODATA_SISWA!L299="","",BIODATA_SISWA!L299)</f>
        <v/>
      </c>
      <c r="E298" s="202"/>
      <c r="F298" s="202"/>
      <c r="G298" s="202"/>
      <c r="H298" s="202"/>
      <c r="I298" s="192" t="str">
        <f t="shared" si="31"/>
        <v/>
      </c>
      <c r="J298" s="192" t="str">
        <f t="shared" si="32"/>
        <v/>
      </c>
      <c r="K298" s="192" t="str">
        <f t="shared" si="33"/>
        <v/>
      </c>
      <c r="L298" s="192" t="str">
        <f t="shared" si="34"/>
        <v/>
      </c>
      <c r="M298" s="200" t="str">
        <f t="shared" si="29"/>
        <v/>
      </c>
      <c r="N298" s="201" t="str">
        <f t="shared" si="30"/>
        <v/>
      </c>
      <c r="O298" s="196" t="str">
        <f>IFERROR(RANK(M298,$M$9:$M$408)+COUNTIF(M$9:M298,M298)-1,"")</f>
        <v/>
      </c>
      <c r="P298" s="173"/>
    </row>
    <row r="299" spans="1:16" ht="20.100000000000001" customHeight="1">
      <c r="A299" s="173"/>
      <c r="B299" s="190" t="str">
        <f>BIODATA_SISWA!B300</f>
        <v/>
      </c>
      <c r="C299" s="191" t="str">
        <f>IF(BIODATA_SISWA!C300="","",BIODATA_SISWA!C300)</f>
        <v/>
      </c>
      <c r="D299" s="191" t="str">
        <f>IF(BIODATA_SISWA!L300="","",BIODATA_SISWA!L300)</f>
        <v/>
      </c>
      <c r="E299" s="202"/>
      <c r="F299" s="202"/>
      <c r="G299" s="202"/>
      <c r="H299" s="202"/>
      <c r="I299" s="192" t="str">
        <f t="shared" si="31"/>
        <v/>
      </c>
      <c r="J299" s="192" t="str">
        <f t="shared" si="32"/>
        <v/>
      </c>
      <c r="K299" s="192" t="str">
        <f t="shared" si="33"/>
        <v/>
      </c>
      <c r="L299" s="192" t="str">
        <f t="shared" si="34"/>
        <v/>
      </c>
      <c r="M299" s="200" t="str">
        <f t="shared" si="29"/>
        <v/>
      </c>
      <c r="N299" s="201" t="str">
        <f t="shared" si="30"/>
        <v/>
      </c>
      <c r="O299" s="196" t="str">
        <f>IFERROR(RANK(M299,$M$9:$M$408)+COUNTIF(M$9:M299,M299)-1,"")</f>
        <v/>
      </c>
      <c r="P299" s="173"/>
    </row>
    <row r="300" spans="1:16" ht="20.100000000000001" customHeight="1">
      <c r="A300" s="173"/>
      <c r="B300" s="190" t="str">
        <f>BIODATA_SISWA!B301</f>
        <v/>
      </c>
      <c r="C300" s="191" t="str">
        <f>IF(BIODATA_SISWA!C301="","",BIODATA_SISWA!C301)</f>
        <v/>
      </c>
      <c r="D300" s="191" t="str">
        <f>IF(BIODATA_SISWA!L301="","",BIODATA_SISWA!L301)</f>
        <v/>
      </c>
      <c r="E300" s="202"/>
      <c r="F300" s="202"/>
      <c r="G300" s="202"/>
      <c r="H300" s="202"/>
      <c r="I300" s="192" t="str">
        <f t="shared" si="31"/>
        <v/>
      </c>
      <c r="J300" s="192" t="str">
        <f t="shared" si="32"/>
        <v/>
      </c>
      <c r="K300" s="192" t="str">
        <f t="shared" si="33"/>
        <v/>
      </c>
      <c r="L300" s="192" t="str">
        <f t="shared" si="34"/>
        <v/>
      </c>
      <c r="M300" s="200" t="str">
        <f t="shared" si="29"/>
        <v/>
      </c>
      <c r="N300" s="201" t="str">
        <f t="shared" si="30"/>
        <v/>
      </c>
      <c r="O300" s="196" t="str">
        <f>IFERROR(RANK(M300,$M$9:$M$408)+COUNTIF(M$9:M300,M300)-1,"")</f>
        <v/>
      </c>
      <c r="P300" s="173"/>
    </row>
    <row r="301" spans="1:16" ht="20.100000000000001" customHeight="1">
      <c r="A301" s="173"/>
      <c r="B301" s="190" t="str">
        <f>BIODATA_SISWA!B302</f>
        <v/>
      </c>
      <c r="C301" s="191" t="str">
        <f>IF(BIODATA_SISWA!C302="","",BIODATA_SISWA!C302)</f>
        <v/>
      </c>
      <c r="D301" s="191" t="str">
        <f>IF(BIODATA_SISWA!L302="","",BIODATA_SISWA!L302)</f>
        <v/>
      </c>
      <c r="E301" s="202"/>
      <c r="F301" s="202"/>
      <c r="G301" s="202"/>
      <c r="H301" s="202"/>
      <c r="I301" s="192" t="str">
        <f t="shared" si="31"/>
        <v/>
      </c>
      <c r="J301" s="192" t="str">
        <f t="shared" si="32"/>
        <v/>
      </c>
      <c r="K301" s="192" t="str">
        <f t="shared" si="33"/>
        <v/>
      </c>
      <c r="L301" s="192" t="str">
        <f t="shared" si="34"/>
        <v/>
      </c>
      <c r="M301" s="200" t="str">
        <f t="shared" si="29"/>
        <v/>
      </c>
      <c r="N301" s="201" t="str">
        <f t="shared" si="30"/>
        <v/>
      </c>
      <c r="O301" s="196" t="str">
        <f>IFERROR(RANK(M301,$M$9:$M$408)+COUNTIF(M$9:M301,M301)-1,"")</f>
        <v/>
      </c>
      <c r="P301" s="173"/>
    </row>
    <row r="302" spans="1:16" ht="20.100000000000001" customHeight="1">
      <c r="A302" s="173"/>
      <c r="B302" s="190" t="str">
        <f>BIODATA_SISWA!B303</f>
        <v/>
      </c>
      <c r="C302" s="191" t="str">
        <f>IF(BIODATA_SISWA!C303="","",BIODATA_SISWA!C303)</f>
        <v/>
      </c>
      <c r="D302" s="191" t="str">
        <f>IF(BIODATA_SISWA!L303="","",BIODATA_SISWA!L303)</f>
        <v/>
      </c>
      <c r="E302" s="202"/>
      <c r="F302" s="202"/>
      <c r="G302" s="202"/>
      <c r="H302" s="202"/>
      <c r="I302" s="192" t="str">
        <f t="shared" si="31"/>
        <v/>
      </c>
      <c r="J302" s="192" t="str">
        <f t="shared" si="32"/>
        <v/>
      </c>
      <c r="K302" s="192" t="str">
        <f t="shared" si="33"/>
        <v/>
      </c>
      <c r="L302" s="192" t="str">
        <f t="shared" si="34"/>
        <v/>
      </c>
      <c r="M302" s="200" t="str">
        <f t="shared" si="29"/>
        <v/>
      </c>
      <c r="N302" s="201" t="str">
        <f t="shared" si="30"/>
        <v/>
      </c>
      <c r="O302" s="196" t="str">
        <f>IFERROR(RANK(M302,$M$9:$M$408)+COUNTIF(M$9:M302,M302)-1,"")</f>
        <v/>
      </c>
      <c r="P302" s="173"/>
    </row>
    <row r="303" spans="1:16" ht="20.100000000000001" customHeight="1">
      <c r="A303" s="173"/>
      <c r="B303" s="190" t="str">
        <f>BIODATA_SISWA!B304</f>
        <v/>
      </c>
      <c r="C303" s="191" t="str">
        <f>IF(BIODATA_SISWA!C304="","",BIODATA_SISWA!C304)</f>
        <v/>
      </c>
      <c r="D303" s="191" t="str">
        <f>IF(BIODATA_SISWA!L304="","",BIODATA_SISWA!L304)</f>
        <v/>
      </c>
      <c r="E303" s="202"/>
      <c r="F303" s="202"/>
      <c r="G303" s="202"/>
      <c r="H303" s="202"/>
      <c r="I303" s="192" t="str">
        <f t="shared" si="31"/>
        <v/>
      </c>
      <c r="J303" s="192" t="str">
        <f t="shared" si="32"/>
        <v/>
      </c>
      <c r="K303" s="192" t="str">
        <f t="shared" si="33"/>
        <v/>
      </c>
      <c r="L303" s="192" t="str">
        <f t="shared" si="34"/>
        <v/>
      </c>
      <c r="M303" s="200" t="str">
        <f t="shared" si="29"/>
        <v/>
      </c>
      <c r="N303" s="201" t="str">
        <f t="shared" si="30"/>
        <v/>
      </c>
      <c r="O303" s="196" t="str">
        <f>IFERROR(RANK(M303,$M$9:$M$408)+COUNTIF(M$9:M303,M303)-1,"")</f>
        <v/>
      </c>
      <c r="P303" s="173"/>
    </row>
    <row r="304" spans="1:16" ht="20.100000000000001" customHeight="1">
      <c r="A304" s="173"/>
      <c r="B304" s="190" t="str">
        <f>BIODATA_SISWA!B305</f>
        <v/>
      </c>
      <c r="C304" s="191" t="str">
        <f>IF(BIODATA_SISWA!C305="","",BIODATA_SISWA!C305)</f>
        <v/>
      </c>
      <c r="D304" s="191" t="str">
        <f>IF(BIODATA_SISWA!L305="","",BIODATA_SISWA!L305)</f>
        <v/>
      </c>
      <c r="E304" s="202"/>
      <c r="F304" s="202"/>
      <c r="G304" s="202"/>
      <c r="H304" s="202"/>
      <c r="I304" s="192" t="str">
        <f t="shared" si="31"/>
        <v/>
      </c>
      <c r="J304" s="192" t="str">
        <f t="shared" si="32"/>
        <v/>
      </c>
      <c r="K304" s="192" t="str">
        <f t="shared" si="33"/>
        <v/>
      </c>
      <c r="L304" s="192" t="str">
        <f t="shared" si="34"/>
        <v/>
      </c>
      <c r="M304" s="200" t="str">
        <f t="shared" si="29"/>
        <v/>
      </c>
      <c r="N304" s="201" t="str">
        <f t="shared" si="30"/>
        <v/>
      </c>
      <c r="O304" s="196" t="str">
        <f>IFERROR(RANK(M304,$M$9:$M$408)+COUNTIF(M$9:M304,M304)-1,"")</f>
        <v/>
      </c>
      <c r="P304" s="173"/>
    </row>
    <row r="305" spans="1:16" ht="20.100000000000001" customHeight="1">
      <c r="A305" s="173"/>
      <c r="B305" s="190" t="str">
        <f>BIODATA_SISWA!B306</f>
        <v/>
      </c>
      <c r="C305" s="191" t="str">
        <f>IF(BIODATA_SISWA!C306="","",BIODATA_SISWA!C306)</f>
        <v/>
      </c>
      <c r="D305" s="191" t="str">
        <f>IF(BIODATA_SISWA!L306="","",BIODATA_SISWA!L306)</f>
        <v/>
      </c>
      <c r="E305" s="202"/>
      <c r="F305" s="202"/>
      <c r="G305" s="202"/>
      <c r="H305" s="202"/>
      <c r="I305" s="192" t="str">
        <f t="shared" si="31"/>
        <v/>
      </c>
      <c r="J305" s="192" t="str">
        <f t="shared" si="32"/>
        <v/>
      </c>
      <c r="K305" s="192" t="str">
        <f t="shared" si="33"/>
        <v/>
      </c>
      <c r="L305" s="192" t="str">
        <f t="shared" si="34"/>
        <v/>
      </c>
      <c r="M305" s="200" t="str">
        <f t="shared" si="29"/>
        <v/>
      </c>
      <c r="N305" s="201" t="str">
        <f t="shared" si="30"/>
        <v/>
      </c>
      <c r="O305" s="196" t="str">
        <f>IFERROR(RANK(M305,$M$9:$M$408)+COUNTIF(M$9:M305,M305)-1,"")</f>
        <v/>
      </c>
      <c r="P305" s="173"/>
    </row>
    <row r="306" spans="1:16" ht="20.100000000000001" customHeight="1">
      <c r="A306" s="173"/>
      <c r="B306" s="190" t="str">
        <f>BIODATA_SISWA!B307</f>
        <v/>
      </c>
      <c r="C306" s="191" t="str">
        <f>IF(BIODATA_SISWA!C307="","",BIODATA_SISWA!C307)</f>
        <v/>
      </c>
      <c r="D306" s="191" t="str">
        <f>IF(BIODATA_SISWA!L307="","",BIODATA_SISWA!L307)</f>
        <v/>
      </c>
      <c r="E306" s="202"/>
      <c r="F306" s="202"/>
      <c r="G306" s="202"/>
      <c r="H306" s="202"/>
      <c r="I306" s="192" t="str">
        <f t="shared" si="31"/>
        <v/>
      </c>
      <c r="J306" s="192" t="str">
        <f t="shared" si="32"/>
        <v/>
      </c>
      <c r="K306" s="192" t="str">
        <f t="shared" si="33"/>
        <v/>
      </c>
      <c r="L306" s="192" t="str">
        <f t="shared" si="34"/>
        <v/>
      </c>
      <c r="M306" s="200" t="str">
        <f t="shared" si="29"/>
        <v/>
      </c>
      <c r="N306" s="201" t="str">
        <f t="shared" si="30"/>
        <v/>
      </c>
      <c r="O306" s="196" t="str">
        <f>IFERROR(RANK(M306,$M$9:$M$408)+COUNTIF(M$9:M306,M306)-1,"")</f>
        <v/>
      </c>
      <c r="P306" s="173"/>
    </row>
    <row r="307" spans="1:16" ht="20.100000000000001" customHeight="1">
      <c r="A307" s="173"/>
      <c r="B307" s="190" t="str">
        <f>BIODATA_SISWA!B308</f>
        <v/>
      </c>
      <c r="C307" s="191" t="str">
        <f>IF(BIODATA_SISWA!C308="","",BIODATA_SISWA!C308)</f>
        <v/>
      </c>
      <c r="D307" s="191" t="str">
        <f>IF(BIODATA_SISWA!L308="","",BIODATA_SISWA!L308)</f>
        <v/>
      </c>
      <c r="E307" s="202"/>
      <c r="F307" s="202"/>
      <c r="G307" s="202"/>
      <c r="H307" s="202"/>
      <c r="I307" s="192" t="str">
        <f t="shared" si="31"/>
        <v/>
      </c>
      <c r="J307" s="192" t="str">
        <f t="shared" si="32"/>
        <v/>
      </c>
      <c r="K307" s="192" t="str">
        <f t="shared" si="33"/>
        <v/>
      </c>
      <c r="L307" s="192" t="str">
        <f t="shared" si="34"/>
        <v/>
      </c>
      <c r="M307" s="200" t="str">
        <f t="shared" si="29"/>
        <v/>
      </c>
      <c r="N307" s="201" t="str">
        <f t="shared" si="30"/>
        <v/>
      </c>
      <c r="O307" s="196" t="str">
        <f>IFERROR(RANK(M307,$M$9:$M$408)+COUNTIF(M$9:M307,M307)-1,"")</f>
        <v/>
      </c>
      <c r="P307" s="173"/>
    </row>
    <row r="308" spans="1:16" ht="20.100000000000001" customHeight="1">
      <c r="A308" s="173"/>
      <c r="B308" s="190" t="str">
        <f>BIODATA_SISWA!B309</f>
        <v/>
      </c>
      <c r="C308" s="191" t="str">
        <f>IF(BIODATA_SISWA!C309="","",BIODATA_SISWA!C309)</f>
        <v/>
      </c>
      <c r="D308" s="191" t="str">
        <f>IF(BIODATA_SISWA!L309="","",BIODATA_SISWA!L309)</f>
        <v/>
      </c>
      <c r="E308" s="202"/>
      <c r="F308" s="202"/>
      <c r="G308" s="202"/>
      <c r="H308" s="202"/>
      <c r="I308" s="192" t="str">
        <f t="shared" si="31"/>
        <v/>
      </c>
      <c r="J308" s="192" t="str">
        <f t="shared" si="32"/>
        <v/>
      </c>
      <c r="K308" s="192" t="str">
        <f t="shared" si="33"/>
        <v/>
      </c>
      <c r="L308" s="192" t="str">
        <f t="shared" si="34"/>
        <v/>
      </c>
      <c r="M308" s="200" t="str">
        <f t="shared" si="29"/>
        <v/>
      </c>
      <c r="N308" s="201" t="str">
        <f t="shared" si="30"/>
        <v/>
      </c>
      <c r="O308" s="196" t="str">
        <f>IFERROR(RANK(M308,$M$9:$M$408)+COUNTIF(M$9:M308,M308)-1,"")</f>
        <v/>
      </c>
      <c r="P308" s="173"/>
    </row>
    <row r="309" spans="1:16" ht="20.100000000000001" customHeight="1">
      <c r="A309" s="173"/>
      <c r="B309" s="190" t="str">
        <f>BIODATA_SISWA!B310</f>
        <v/>
      </c>
      <c r="C309" s="191" t="str">
        <f>IF(BIODATA_SISWA!C310="","",BIODATA_SISWA!C310)</f>
        <v/>
      </c>
      <c r="D309" s="191" t="str">
        <f>IF(BIODATA_SISWA!L310="","",BIODATA_SISWA!L310)</f>
        <v/>
      </c>
      <c r="E309" s="202"/>
      <c r="F309" s="202"/>
      <c r="G309" s="202"/>
      <c r="H309" s="202"/>
      <c r="I309" s="192" t="str">
        <f t="shared" si="31"/>
        <v/>
      </c>
      <c r="J309" s="192" t="str">
        <f t="shared" si="32"/>
        <v/>
      </c>
      <c r="K309" s="192" t="str">
        <f t="shared" si="33"/>
        <v/>
      </c>
      <c r="L309" s="192" t="str">
        <f t="shared" si="34"/>
        <v/>
      </c>
      <c r="M309" s="200" t="str">
        <f t="shared" si="29"/>
        <v/>
      </c>
      <c r="N309" s="201" t="str">
        <f t="shared" si="30"/>
        <v/>
      </c>
      <c r="O309" s="196" t="str">
        <f>IFERROR(RANK(M309,$M$9:$M$408)+COUNTIF(M$9:M309,M309)-1,"")</f>
        <v/>
      </c>
      <c r="P309" s="173"/>
    </row>
    <row r="310" spans="1:16" ht="20.100000000000001" customHeight="1">
      <c r="A310" s="173"/>
      <c r="B310" s="190" t="str">
        <f>BIODATA_SISWA!B311</f>
        <v/>
      </c>
      <c r="C310" s="191" t="str">
        <f>IF(BIODATA_SISWA!C311="","",BIODATA_SISWA!C311)</f>
        <v/>
      </c>
      <c r="D310" s="191" t="str">
        <f>IF(BIODATA_SISWA!L311="","",BIODATA_SISWA!L311)</f>
        <v/>
      </c>
      <c r="E310" s="202"/>
      <c r="F310" s="202"/>
      <c r="G310" s="202"/>
      <c r="H310" s="202"/>
      <c r="I310" s="192" t="str">
        <f t="shared" si="31"/>
        <v/>
      </c>
      <c r="J310" s="192" t="str">
        <f t="shared" si="32"/>
        <v/>
      </c>
      <c r="K310" s="192" t="str">
        <f t="shared" si="33"/>
        <v/>
      </c>
      <c r="L310" s="192" t="str">
        <f t="shared" si="34"/>
        <v/>
      </c>
      <c r="M310" s="200" t="str">
        <f t="shared" si="29"/>
        <v/>
      </c>
      <c r="N310" s="201" t="str">
        <f t="shared" si="30"/>
        <v/>
      </c>
      <c r="O310" s="196" t="str">
        <f>IFERROR(RANK(M310,$M$9:$M$408)+COUNTIF(M$9:M310,M310)-1,"")</f>
        <v/>
      </c>
      <c r="P310" s="173"/>
    </row>
    <row r="311" spans="1:16" ht="20.100000000000001" customHeight="1">
      <c r="A311" s="173"/>
      <c r="B311" s="190" t="str">
        <f>BIODATA_SISWA!B312</f>
        <v/>
      </c>
      <c r="C311" s="191" t="str">
        <f>IF(BIODATA_SISWA!C312="","",BIODATA_SISWA!C312)</f>
        <v/>
      </c>
      <c r="D311" s="191" t="str">
        <f>IF(BIODATA_SISWA!L312="","",BIODATA_SISWA!L312)</f>
        <v/>
      </c>
      <c r="E311" s="202"/>
      <c r="F311" s="202"/>
      <c r="G311" s="202"/>
      <c r="H311" s="202"/>
      <c r="I311" s="192" t="str">
        <f t="shared" si="31"/>
        <v/>
      </c>
      <c r="J311" s="192" t="str">
        <f t="shared" si="32"/>
        <v/>
      </c>
      <c r="K311" s="192" t="str">
        <f t="shared" si="33"/>
        <v/>
      </c>
      <c r="L311" s="192" t="str">
        <f t="shared" si="34"/>
        <v/>
      </c>
      <c r="M311" s="200" t="str">
        <f t="shared" si="29"/>
        <v/>
      </c>
      <c r="N311" s="201" t="str">
        <f t="shared" si="30"/>
        <v/>
      </c>
      <c r="O311" s="196" t="str">
        <f>IFERROR(RANK(M311,$M$9:$M$408)+COUNTIF(M$9:M311,M311)-1,"")</f>
        <v/>
      </c>
      <c r="P311" s="173"/>
    </row>
    <row r="312" spans="1:16" ht="20.100000000000001" customHeight="1">
      <c r="A312" s="173"/>
      <c r="B312" s="190" t="str">
        <f>BIODATA_SISWA!B313</f>
        <v/>
      </c>
      <c r="C312" s="191" t="str">
        <f>IF(BIODATA_SISWA!C313="","",BIODATA_SISWA!C313)</f>
        <v/>
      </c>
      <c r="D312" s="191" t="str">
        <f>IF(BIODATA_SISWA!L313="","",BIODATA_SISWA!L313)</f>
        <v/>
      </c>
      <c r="E312" s="202"/>
      <c r="F312" s="202"/>
      <c r="G312" s="202"/>
      <c r="H312" s="202"/>
      <c r="I312" s="192" t="str">
        <f t="shared" si="31"/>
        <v/>
      </c>
      <c r="J312" s="192" t="str">
        <f t="shared" si="32"/>
        <v/>
      </c>
      <c r="K312" s="192" t="str">
        <f t="shared" si="33"/>
        <v/>
      </c>
      <c r="L312" s="192" t="str">
        <f t="shared" si="34"/>
        <v/>
      </c>
      <c r="M312" s="200" t="str">
        <f t="shared" si="29"/>
        <v/>
      </c>
      <c r="N312" s="201" t="str">
        <f t="shared" si="30"/>
        <v/>
      </c>
      <c r="O312" s="196" t="str">
        <f>IFERROR(RANK(M312,$M$9:$M$408)+COUNTIF(M$9:M312,M312)-1,"")</f>
        <v/>
      </c>
      <c r="P312" s="173"/>
    </row>
    <row r="313" spans="1:16" ht="20.100000000000001" customHeight="1">
      <c r="A313" s="173"/>
      <c r="B313" s="190" t="str">
        <f>BIODATA_SISWA!B314</f>
        <v/>
      </c>
      <c r="C313" s="191" t="str">
        <f>IF(BIODATA_SISWA!C314="","",BIODATA_SISWA!C314)</f>
        <v/>
      </c>
      <c r="D313" s="191" t="str">
        <f>IF(BIODATA_SISWA!L314="","",BIODATA_SISWA!L314)</f>
        <v/>
      </c>
      <c r="E313" s="202"/>
      <c r="F313" s="202"/>
      <c r="G313" s="202"/>
      <c r="H313" s="202"/>
      <c r="I313" s="192" t="str">
        <f t="shared" si="31"/>
        <v/>
      </c>
      <c r="J313" s="192" t="str">
        <f t="shared" si="32"/>
        <v/>
      </c>
      <c r="K313" s="192" t="str">
        <f t="shared" si="33"/>
        <v/>
      </c>
      <c r="L313" s="192" t="str">
        <f t="shared" si="34"/>
        <v/>
      </c>
      <c r="M313" s="200" t="str">
        <f t="shared" si="29"/>
        <v/>
      </c>
      <c r="N313" s="201" t="str">
        <f t="shared" si="30"/>
        <v/>
      </c>
      <c r="O313" s="196" t="str">
        <f>IFERROR(RANK(M313,$M$9:$M$408)+COUNTIF(M$9:M313,M313)-1,"")</f>
        <v/>
      </c>
      <c r="P313" s="173"/>
    </row>
    <row r="314" spans="1:16" ht="20.100000000000001" customHeight="1">
      <c r="A314" s="173"/>
      <c r="B314" s="190" t="str">
        <f>BIODATA_SISWA!B315</f>
        <v/>
      </c>
      <c r="C314" s="191" t="str">
        <f>IF(BIODATA_SISWA!C315="","",BIODATA_SISWA!C315)</f>
        <v/>
      </c>
      <c r="D314" s="191" t="str">
        <f>IF(BIODATA_SISWA!L315="","",BIODATA_SISWA!L315)</f>
        <v/>
      </c>
      <c r="E314" s="202"/>
      <c r="F314" s="202"/>
      <c r="G314" s="202"/>
      <c r="H314" s="202"/>
      <c r="I314" s="192" t="str">
        <f t="shared" si="31"/>
        <v/>
      </c>
      <c r="J314" s="192" t="str">
        <f t="shared" si="32"/>
        <v/>
      </c>
      <c r="K314" s="192" t="str">
        <f t="shared" si="33"/>
        <v/>
      </c>
      <c r="L314" s="192" t="str">
        <f t="shared" si="34"/>
        <v/>
      </c>
      <c r="M314" s="200" t="str">
        <f t="shared" si="29"/>
        <v/>
      </c>
      <c r="N314" s="201" t="str">
        <f t="shared" si="30"/>
        <v/>
      </c>
      <c r="O314" s="196" t="str">
        <f>IFERROR(RANK(M314,$M$9:$M$408)+COUNTIF(M$9:M314,M314)-1,"")</f>
        <v/>
      </c>
      <c r="P314" s="173"/>
    </row>
    <row r="315" spans="1:16" ht="20.100000000000001" customHeight="1">
      <c r="A315" s="173"/>
      <c r="B315" s="190" t="str">
        <f>BIODATA_SISWA!B316</f>
        <v/>
      </c>
      <c r="C315" s="191" t="str">
        <f>IF(BIODATA_SISWA!C316="","",BIODATA_SISWA!C316)</f>
        <v/>
      </c>
      <c r="D315" s="191" t="str">
        <f>IF(BIODATA_SISWA!L316="","",BIODATA_SISWA!L316)</f>
        <v/>
      </c>
      <c r="E315" s="202"/>
      <c r="F315" s="202"/>
      <c r="G315" s="202"/>
      <c r="H315" s="202"/>
      <c r="I315" s="192" t="str">
        <f t="shared" si="31"/>
        <v/>
      </c>
      <c r="J315" s="192" t="str">
        <f t="shared" si="32"/>
        <v/>
      </c>
      <c r="K315" s="192" t="str">
        <f t="shared" si="33"/>
        <v/>
      </c>
      <c r="L315" s="192" t="str">
        <f t="shared" si="34"/>
        <v/>
      </c>
      <c r="M315" s="200" t="str">
        <f t="shared" si="29"/>
        <v/>
      </c>
      <c r="N315" s="201" t="str">
        <f t="shared" si="30"/>
        <v/>
      </c>
      <c r="O315" s="196" t="str">
        <f>IFERROR(RANK(M315,$M$9:$M$408)+COUNTIF(M$9:M315,M315)-1,"")</f>
        <v/>
      </c>
      <c r="P315" s="173"/>
    </row>
    <row r="316" spans="1:16" ht="20.100000000000001" customHeight="1">
      <c r="A316" s="173"/>
      <c r="B316" s="190" t="str">
        <f>BIODATA_SISWA!B317</f>
        <v/>
      </c>
      <c r="C316" s="191" t="str">
        <f>IF(BIODATA_SISWA!C317="","",BIODATA_SISWA!C317)</f>
        <v/>
      </c>
      <c r="D316" s="191" t="str">
        <f>IF(BIODATA_SISWA!L317="","",BIODATA_SISWA!L317)</f>
        <v/>
      </c>
      <c r="E316" s="202"/>
      <c r="F316" s="202"/>
      <c r="G316" s="202"/>
      <c r="H316" s="202"/>
      <c r="I316" s="192" t="str">
        <f t="shared" si="31"/>
        <v/>
      </c>
      <c r="J316" s="192" t="str">
        <f t="shared" si="32"/>
        <v/>
      </c>
      <c r="K316" s="192" t="str">
        <f t="shared" si="33"/>
        <v/>
      </c>
      <c r="L316" s="192" t="str">
        <f t="shared" si="34"/>
        <v/>
      </c>
      <c r="M316" s="200" t="str">
        <f t="shared" si="29"/>
        <v/>
      </c>
      <c r="N316" s="201" t="str">
        <f t="shared" si="30"/>
        <v/>
      </c>
      <c r="O316" s="196" t="str">
        <f>IFERROR(RANK(M316,$M$9:$M$408)+COUNTIF(M$9:M316,M316)-1,"")</f>
        <v/>
      </c>
      <c r="P316" s="173"/>
    </row>
    <row r="317" spans="1:16" ht="20.100000000000001" customHeight="1">
      <c r="A317" s="173"/>
      <c r="B317" s="190" t="str">
        <f>BIODATA_SISWA!B318</f>
        <v/>
      </c>
      <c r="C317" s="191" t="str">
        <f>IF(BIODATA_SISWA!C318="","",BIODATA_SISWA!C318)</f>
        <v/>
      </c>
      <c r="D317" s="191" t="str">
        <f>IF(BIODATA_SISWA!L318="","",BIODATA_SISWA!L318)</f>
        <v/>
      </c>
      <c r="E317" s="202"/>
      <c r="F317" s="202"/>
      <c r="G317" s="202"/>
      <c r="H317" s="202"/>
      <c r="I317" s="192" t="str">
        <f t="shared" si="31"/>
        <v/>
      </c>
      <c r="J317" s="192" t="str">
        <f t="shared" si="32"/>
        <v/>
      </c>
      <c r="K317" s="192" t="str">
        <f t="shared" si="33"/>
        <v/>
      </c>
      <c r="L317" s="192" t="str">
        <f t="shared" si="34"/>
        <v/>
      </c>
      <c r="M317" s="200" t="str">
        <f t="shared" si="29"/>
        <v/>
      </c>
      <c r="N317" s="201" t="str">
        <f t="shared" si="30"/>
        <v/>
      </c>
      <c r="O317" s="196" t="str">
        <f>IFERROR(RANK(M317,$M$9:$M$408)+COUNTIF(M$9:M317,M317)-1,"")</f>
        <v/>
      </c>
      <c r="P317" s="173"/>
    </row>
    <row r="318" spans="1:16" ht="20.100000000000001" customHeight="1">
      <c r="A318" s="173"/>
      <c r="B318" s="190" t="str">
        <f>BIODATA_SISWA!B319</f>
        <v/>
      </c>
      <c r="C318" s="191" t="str">
        <f>IF(BIODATA_SISWA!C319="","",BIODATA_SISWA!C319)</f>
        <v/>
      </c>
      <c r="D318" s="191" t="str">
        <f>IF(BIODATA_SISWA!L319="","",BIODATA_SISWA!L319)</f>
        <v/>
      </c>
      <c r="E318" s="202"/>
      <c r="F318" s="202"/>
      <c r="G318" s="202"/>
      <c r="H318" s="202"/>
      <c r="I318" s="192" t="str">
        <f t="shared" si="31"/>
        <v/>
      </c>
      <c r="J318" s="192" t="str">
        <f t="shared" si="32"/>
        <v/>
      </c>
      <c r="K318" s="192" t="str">
        <f t="shared" si="33"/>
        <v/>
      </c>
      <c r="L318" s="192" t="str">
        <f t="shared" si="34"/>
        <v/>
      </c>
      <c r="M318" s="200" t="str">
        <f t="shared" si="29"/>
        <v/>
      </c>
      <c r="N318" s="201" t="str">
        <f t="shared" si="30"/>
        <v/>
      </c>
      <c r="O318" s="196" t="str">
        <f>IFERROR(RANK(M318,$M$9:$M$408)+COUNTIF(M$9:M318,M318)-1,"")</f>
        <v/>
      </c>
      <c r="P318" s="173"/>
    </row>
    <row r="319" spans="1:16" ht="20.100000000000001" customHeight="1">
      <c r="A319" s="173"/>
      <c r="B319" s="190" t="str">
        <f>BIODATA_SISWA!B320</f>
        <v/>
      </c>
      <c r="C319" s="191" t="str">
        <f>IF(BIODATA_SISWA!C320="","",BIODATA_SISWA!C320)</f>
        <v/>
      </c>
      <c r="D319" s="191" t="str">
        <f>IF(BIODATA_SISWA!L320="","",BIODATA_SISWA!L320)</f>
        <v/>
      </c>
      <c r="E319" s="202"/>
      <c r="F319" s="202"/>
      <c r="G319" s="202"/>
      <c r="H319" s="202"/>
      <c r="I319" s="192" t="str">
        <f t="shared" si="31"/>
        <v/>
      </c>
      <c r="J319" s="192" t="str">
        <f t="shared" si="32"/>
        <v/>
      </c>
      <c r="K319" s="192" t="str">
        <f t="shared" si="33"/>
        <v/>
      </c>
      <c r="L319" s="192" t="str">
        <f t="shared" si="34"/>
        <v/>
      </c>
      <c r="M319" s="200" t="str">
        <f t="shared" si="29"/>
        <v/>
      </c>
      <c r="N319" s="201" t="str">
        <f t="shared" si="30"/>
        <v/>
      </c>
      <c r="O319" s="196" t="str">
        <f>IFERROR(RANK(M319,$M$9:$M$408)+COUNTIF(M$9:M319,M319)-1,"")</f>
        <v/>
      </c>
      <c r="P319" s="173"/>
    </row>
    <row r="320" spans="1:16" ht="20.100000000000001" customHeight="1">
      <c r="A320" s="173"/>
      <c r="B320" s="190" t="str">
        <f>BIODATA_SISWA!B321</f>
        <v/>
      </c>
      <c r="C320" s="191" t="str">
        <f>IF(BIODATA_SISWA!C321="","",BIODATA_SISWA!C321)</f>
        <v/>
      </c>
      <c r="D320" s="191" t="str">
        <f>IF(BIODATA_SISWA!L321="","",BIODATA_SISWA!L321)</f>
        <v/>
      </c>
      <c r="E320" s="202"/>
      <c r="F320" s="202"/>
      <c r="G320" s="202"/>
      <c r="H320" s="202"/>
      <c r="I320" s="192" t="str">
        <f t="shared" si="31"/>
        <v/>
      </c>
      <c r="J320" s="192" t="str">
        <f t="shared" si="32"/>
        <v/>
      </c>
      <c r="K320" s="192" t="str">
        <f t="shared" si="33"/>
        <v/>
      </c>
      <c r="L320" s="192" t="str">
        <f t="shared" si="34"/>
        <v/>
      </c>
      <c r="M320" s="200" t="str">
        <f t="shared" si="29"/>
        <v/>
      </c>
      <c r="N320" s="201" t="str">
        <f t="shared" si="30"/>
        <v/>
      </c>
      <c r="O320" s="196" t="str">
        <f>IFERROR(RANK(M320,$M$9:$M$408)+COUNTIF(M$9:M320,M320)-1,"")</f>
        <v/>
      </c>
      <c r="P320" s="173"/>
    </row>
    <row r="321" spans="1:16" ht="20.100000000000001" customHeight="1">
      <c r="A321" s="173"/>
      <c r="B321" s="190" t="str">
        <f>BIODATA_SISWA!B322</f>
        <v/>
      </c>
      <c r="C321" s="191" t="str">
        <f>IF(BIODATA_SISWA!C322="","",BIODATA_SISWA!C322)</f>
        <v/>
      </c>
      <c r="D321" s="191" t="str">
        <f>IF(BIODATA_SISWA!L322="","",BIODATA_SISWA!L322)</f>
        <v/>
      </c>
      <c r="E321" s="202"/>
      <c r="F321" s="202"/>
      <c r="G321" s="202"/>
      <c r="H321" s="202"/>
      <c r="I321" s="192" t="str">
        <f t="shared" si="31"/>
        <v/>
      </c>
      <c r="J321" s="192" t="str">
        <f t="shared" si="32"/>
        <v/>
      </c>
      <c r="K321" s="192" t="str">
        <f t="shared" si="33"/>
        <v/>
      </c>
      <c r="L321" s="192" t="str">
        <f t="shared" si="34"/>
        <v/>
      </c>
      <c r="M321" s="200" t="str">
        <f t="shared" si="29"/>
        <v/>
      </c>
      <c r="N321" s="201" t="str">
        <f t="shared" si="30"/>
        <v/>
      </c>
      <c r="O321" s="196" t="str">
        <f>IFERROR(RANK(M321,$M$9:$M$408)+COUNTIF(M$9:M321,M321)-1,"")</f>
        <v/>
      </c>
      <c r="P321" s="173"/>
    </row>
    <row r="322" spans="1:16" ht="20.100000000000001" customHeight="1">
      <c r="A322" s="173"/>
      <c r="B322" s="190" t="str">
        <f>BIODATA_SISWA!B323</f>
        <v/>
      </c>
      <c r="C322" s="191" t="str">
        <f>IF(BIODATA_SISWA!C323="","",BIODATA_SISWA!C323)</f>
        <v/>
      </c>
      <c r="D322" s="191" t="str">
        <f>IF(BIODATA_SISWA!L323="","",BIODATA_SISWA!L323)</f>
        <v/>
      </c>
      <c r="E322" s="202"/>
      <c r="F322" s="202"/>
      <c r="G322" s="202"/>
      <c r="H322" s="202"/>
      <c r="I322" s="192" t="str">
        <f t="shared" si="31"/>
        <v/>
      </c>
      <c r="J322" s="192" t="str">
        <f t="shared" si="32"/>
        <v/>
      </c>
      <c r="K322" s="192" t="str">
        <f t="shared" si="33"/>
        <v/>
      </c>
      <c r="L322" s="192" t="str">
        <f t="shared" si="34"/>
        <v/>
      </c>
      <c r="M322" s="200" t="str">
        <f t="shared" si="29"/>
        <v/>
      </c>
      <c r="N322" s="201" t="str">
        <f t="shared" si="30"/>
        <v/>
      </c>
      <c r="O322" s="196" t="str">
        <f>IFERROR(RANK(M322,$M$9:$M$408)+COUNTIF(M$9:M322,M322)-1,"")</f>
        <v/>
      </c>
      <c r="P322" s="173"/>
    </row>
    <row r="323" spans="1:16" ht="20.100000000000001" customHeight="1">
      <c r="A323" s="173"/>
      <c r="B323" s="190" t="str">
        <f>BIODATA_SISWA!B324</f>
        <v/>
      </c>
      <c r="C323" s="191" t="str">
        <f>IF(BIODATA_SISWA!C324="","",BIODATA_SISWA!C324)</f>
        <v/>
      </c>
      <c r="D323" s="191" t="str">
        <f>IF(BIODATA_SISWA!L324="","",BIODATA_SISWA!L324)</f>
        <v/>
      </c>
      <c r="E323" s="202"/>
      <c r="F323" s="202"/>
      <c r="G323" s="202"/>
      <c r="H323" s="202"/>
      <c r="I323" s="192" t="str">
        <f t="shared" si="31"/>
        <v/>
      </c>
      <c r="J323" s="192" t="str">
        <f t="shared" si="32"/>
        <v/>
      </c>
      <c r="K323" s="192" t="str">
        <f t="shared" si="33"/>
        <v/>
      </c>
      <c r="L323" s="192" t="str">
        <f t="shared" si="34"/>
        <v/>
      </c>
      <c r="M323" s="200" t="str">
        <f t="shared" si="29"/>
        <v/>
      </c>
      <c r="N323" s="201" t="str">
        <f t="shared" si="30"/>
        <v/>
      </c>
      <c r="O323" s="196" t="str">
        <f>IFERROR(RANK(M323,$M$9:$M$408)+COUNTIF(M$9:M323,M323)-1,"")</f>
        <v/>
      </c>
      <c r="P323" s="173"/>
    </row>
    <row r="324" spans="1:16" ht="20.100000000000001" customHeight="1">
      <c r="A324" s="173"/>
      <c r="B324" s="190" t="str">
        <f>BIODATA_SISWA!B325</f>
        <v/>
      </c>
      <c r="C324" s="191" t="str">
        <f>IF(BIODATA_SISWA!C325="","",BIODATA_SISWA!C325)</f>
        <v/>
      </c>
      <c r="D324" s="191" t="str">
        <f>IF(BIODATA_SISWA!L325="","",BIODATA_SISWA!L325)</f>
        <v/>
      </c>
      <c r="E324" s="202"/>
      <c r="F324" s="202"/>
      <c r="G324" s="202"/>
      <c r="H324" s="202"/>
      <c r="I324" s="192" t="str">
        <f t="shared" si="31"/>
        <v/>
      </c>
      <c r="J324" s="192" t="str">
        <f t="shared" si="32"/>
        <v/>
      </c>
      <c r="K324" s="192" t="str">
        <f t="shared" si="33"/>
        <v/>
      </c>
      <c r="L324" s="192" t="str">
        <f t="shared" si="34"/>
        <v/>
      </c>
      <c r="M324" s="200" t="str">
        <f t="shared" si="29"/>
        <v/>
      </c>
      <c r="N324" s="201" t="str">
        <f t="shared" si="30"/>
        <v/>
      </c>
      <c r="O324" s="196" t="str">
        <f>IFERROR(RANK(M324,$M$9:$M$408)+COUNTIF(M$9:M324,M324)-1,"")</f>
        <v/>
      </c>
      <c r="P324" s="173"/>
    </row>
    <row r="325" spans="1:16" ht="20.100000000000001" customHeight="1">
      <c r="A325" s="173"/>
      <c r="B325" s="190" t="str">
        <f>BIODATA_SISWA!B326</f>
        <v/>
      </c>
      <c r="C325" s="191" t="str">
        <f>IF(BIODATA_SISWA!C326="","",BIODATA_SISWA!C326)</f>
        <v/>
      </c>
      <c r="D325" s="191" t="str">
        <f>IF(BIODATA_SISWA!L326="","",BIODATA_SISWA!L326)</f>
        <v/>
      </c>
      <c r="E325" s="202"/>
      <c r="F325" s="202"/>
      <c r="G325" s="202"/>
      <c r="H325" s="202"/>
      <c r="I325" s="192" t="str">
        <f t="shared" si="31"/>
        <v/>
      </c>
      <c r="J325" s="192" t="str">
        <f t="shared" si="32"/>
        <v/>
      </c>
      <c r="K325" s="192" t="str">
        <f t="shared" si="33"/>
        <v/>
      </c>
      <c r="L325" s="192" t="str">
        <f t="shared" si="34"/>
        <v/>
      </c>
      <c r="M325" s="200" t="str">
        <f t="shared" si="29"/>
        <v/>
      </c>
      <c r="N325" s="201" t="str">
        <f t="shared" si="30"/>
        <v/>
      </c>
      <c r="O325" s="196" t="str">
        <f>IFERROR(RANK(M325,$M$9:$M$408)+COUNTIF(M$9:M325,M325)-1,"")</f>
        <v/>
      </c>
      <c r="P325" s="173"/>
    </row>
    <row r="326" spans="1:16" ht="20.100000000000001" customHeight="1">
      <c r="A326" s="173"/>
      <c r="B326" s="190" t="str">
        <f>BIODATA_SISWA!B327</f>
        <v/>
      </c>
      <c r="C326" s="191" t="str">
        <f>IF(BIODATA_SISWA!C327="","",BIODATA_SISWA!C327)</f>
        <v/>
      </c>
      <c r="D326" s="191" t="str">
        <f>IF(BIODATA_SISWA!L327="","",BIODATA_SISWA!L327)</f>
        <v/>
      </c>
      <c r="E326" s="202"/>
      <c r="F326" s="202"/>
      <c r="G326" s="202"/>
      <c r="H326" s="202"/>
      <c r="I326" s="192" t="str">
        <f t="shared" si="31"/>
        <v/>
      </c>
      <c r="J326" s="192" t="str">
        <f t="shared" si="32"/>
        <v/>
      </c>
      <c r="K326" s="192" t="str">
        <f t="shared" si="33"/>
        <v/>
      </c>
      <c r="L326" s="192" t="str">
        <f t="shared" si="34"/>
        <v/>
      </c>
      <c r="M326" s="200" t="str">
        <f t="shared" si="29"/>
        <v/>
      </c>
      <c r="N326" s="201" t="str">
        <f t="shared" si="30"/>
        <v/>
      </c>
      <c r="O326" s="196" t="str">
        <f>IFERROR(RANK(M326,$M$9:$M$408)+COUNTIF(M$9:M326,M326)-1,"")</f>
        <v/>
      </c>
      <c r="P326" s="173"/>
    </row>
    <row r="327" spans="1:16" ht="20.100000000000001" customHeight="1">
      <c r="A327" s="173"/>
      <c r="B327" s="190" t="str">
        <f>BIODATA_SISWA!B328</f>
        <v/>
      </c>
      <c r="C327" s="191" t="str">
        <f>IF(BIODATA_SISWA!C328="","",BIODATA_SISWA!C328)</f>
        <v/>
      </c>
      <c r="D327" s="191" t="str">
        <f>IF(BIODATA_SISWA!L328="","",BIODATA_SISWA!L328)</f>
        <v/>
      </c>
      <c r="E327" s="202"/>
      <c r="F327" s="202"/>
      <c r="G327" s="202"/>
      <c r="H327" s="202"/>
      <c r="I327" s="192" t="str">
        <f t="shared" si="31"/>
        <v/>
      </c>
      <c r="J327" s="192" t="str">
        <f t="shared" si="32"/>
        <v/>
      </c>
      <c r="K327" s="192" t="str">
        <f t="shared" si="33"/>
        <v/>
      </c>
      <c r="L327" s="192" t="str">
        <f t="shared" si="34"/>
        <v/>
      </c>
      <c r="M327" s="200" t="str">
        <f t="shared" si="29"/>
        <v/>
      </c>
      <c r="N327" s="201" t="str">
        <f t="shared" si="30"/>
        <v/>
      </c>
      <c r="O327" s="196" t="str">
        <f>IFERROR(RANK(M327,$M$9:$M$408)+COUNTIF(M$9:M327,M327)-1,"")</f>
        <v/>
      </c>
      <c r="P327" s="173"/>
    </row>
    <row r="328" spans="1:16" ht="20.100000000000001" customHeight="1">
      <c r="A328" s="173"/>
      <c r="B328" s="190" t="str">
        <f>BIODATA_SISWA!B329</f>
        <v/>
      </c>
      <c r="C328" s="191" t="str">
        <f>IF(BIODATA_SISWA!C329="","",BIODATA_SISWA!C329)</f>
        <v/>
      </c>
      <c r="D328" s="191" t="str">
        <f>IF(BIODATA_SISWA!L329="","",BIODATA_SISWA!L329)</f>
        <v/>
      </c>
      <c r="E328" s="202"/>
      <c r="F328" s="202"/>
      <c r="G328" s="202"/>
      <c r="H328" s="202"/>
      <c r="I328" s="192" t="str">
        <f t="shared" si="31"/>
        <v/>
      </c>
      <c r="J328" s="192" t="str">
        <f t="shared" si="32"/>
        <v/>
      </c>
      <c r="K328" s="192" t="str">
        <f t="shared" si="33"/>
        <v/>
      </c>
      <c r="L328" s="192" t="str">
        <f t="shared" si="34"/>
        <v/>
      </c>
      <c r="M328" s="200" t="str">
        <f t="shared" si="29"/>
        <v/>
      </c>
      <c r="N328" s="201" t="str">
        <f t="shared" si="30"/>
        <v/>
      </c>
      <c r="O328" s="196" t="str">
        <f>IFERROR(RANK(M328,$M$9:$M$408)+COUNTIF(M$9:M328,M328)-1,"")</f>
        <v/>
      </c>
      <c r="P328" s="173"/>
    </row>
    <row r="329" spans="1:16" ht="20.100000000000001" customHeight="1">
      <c r="A329" s="173"/>
      <c r="B329" s="190" t="str">
        <f>BIODATA_SISWA!B330</f>
        <v/>
      </c>
      <c r="C329" s="191" t="str">
        <f>IF(BIODATA_SISWA!C330="","",BIODATA_SISWA!C330)</f>
        <v/>
      </c>
      <c r="D329" s="191" t="str">
        <f>IF(BIODATA_SISWA!L330="","",BIODATA_SISWA!L330)</f>
        <v/>
      </c>
      <c r="E329" s="202"/>
      <c r="F329" s="202"/>
      <c r="G329" s="202"/>
      <c r="H329" s="202"/>
      <c r="I329" s="192" t="str">
        <f t="shared" si="31"/>
        <v/>
      </c>
      <c r="J329" s="192" t="str">
        <f t="shared" si="32"/>
        <v/>
      </c>
      <c r="K329" s="192" t="str">
        <f t="shared" si="33"/>
        <v/>
      </c>
      <c r="L329" s="192" t="str">
        <f t="shared" si="34"/>
        <v/>
      </c>
      <c r="M329" s="200" t="str">
        <f t="shared" si="29"/>
        <v/>
      </c>
      <c r="N329" s="201" t="str">
        <f t="shared" si="30"/>
        <v/>
      </c>
      <c r="O329" s="196" t="str">
        <f>IFERROR(RANK(M329,$M$9:$M$408)+COUNTIF(M$9:M329,M329)-1,"")</f>
        <v/>
      </c>
      <c r="P329" s="173"/>
    </row>
    <row r="330" spans="1:16" ht="20.100000000000001" customHeight="1">
      <c r="A330" s="173"/>
      <c r="B330" s="190" t="str">
        <f>BIODATA_SISWA!B331</f>
        <v/>
      </c>
      <c r="C330" s="191" t="str">
        <f>IF(BIODATA_SISWA!C331="","",BIODATA_SISWA!C331)</f>
        <v/>
      </c>
      <c r="D330" s="191" t="str">
        <f>IF(BIODATA_SISWA!L331="","",BIODATA_SISWA!L331)</f>
        <v/>
      </c>
      <c r="E330" s="202"/>
      <c r="F330" s="202"/>
      <c r="G330" s="202"/>
      <c r="H330" s="202"/>
      <c r="I330" s="192" t="str">
        <f t="shared" si="31"/>
        <v/>
      </c>
      <c r="J330" s="192" t="str">
        <f t="shared" si="32"/>
        <v/>
      </c>
      <c r="K330" s="192" t="str">
        <f t="shared" si="33"/>
        <v/>
      </c>
      <c r="L330" s="192" t="str">
        <f t="shared" si="34"/>
        <v/>
      </c>
      <c r="M330" s="200" t="str">
        <f t="shared" ref="M330:M393" si="35">IF(OR(C330="",E330=""),"",SUM(E330:H330))</f>
        <v/>
      </c>
      <c r="N330" s="201" t="str">
        <f t="shared" ref="N330:N393" si="36">IF(OR(C330="",E330=""),"",AVERAGE(E330:H330))</f>
        <v/>
      </c>
      <c r="O330" s="196" t="str">
        <f>IFERROR(RANK(M330,$M$9:$M$408)+COUNTIF(M$9:M330,M330)-1,"")</f>
        <v/>
      </c>
      <c r="P330" s="173"/>
    </row>
    <row r="331" spans="1:16" ht="20.100000000000001" customHeight="1">
      <c r="A331" s="173"/>
      <c r="B331" s="190" t="str">
        <f>BIODATA_SISWA!B332</f>
        <v/>
      </c>
      <c r="C331" s="191" t="str">
        <f>IF(BIODATA_SISWA!C332="","",BIODATA_SISWA!C332)</f>
        <v/>
      </c>
      <c r="D331" s="191" t="str">
        <f>IF(BIODATA_SISWA!L332="","",BIODATA_SISWA!L332)</f>
        <v/>
      </c>
      <c r="E331" s="202"/>
      <c r="F331" s="202"/>
      <c r="G331" s="202"/>
      <c r="H331" s="202"/>
      <c r="I331" s="192" t="str">
        <f t="shared" si="31"/>
        <v/>
      </c>
      <c r="J331" s="192" t="str">
        <f t="shared" si="32"/>
        <v/>
      </c>
      <c r="K331" s="192" t="str">
        <f t="shared" si="33"/>
        <v/>
      </c>
      <c r="L331" s="192" t="str">
        <f t="shared" si="34"/>
        <v/>
      </c>
      <c r="M331" s="200" t="str">
        <f t="shared" si="35"/>
        <v/>
      </c>
      <c r="N331" s="201" t="str">
        <f t="shared" si="36"/>
        <v/>
      </c>
      <c r="O331" s="196" t="str">
        <f>IFERROR(RANK(M331,$M$9:$M$408)+COUNTIF(M$9:M331,M331)-1,"")</f>
        <v/>
      </c>
      <c r="P331" s="173"/>
    </row>
    <row r="332" spans="1:16" ht="20.100000000000001" customHeight="1">
      <c r="A332" s="173"/>
      <c r="B332" s="190" t="str">
        <f>BIODATA_SISWA!B333</f>
        <v/>
      </c>
      <c r="C332" s="191" t="str">
        <f>IF(BIODATA_SISWA!C333="","",BIODATA_SISWA!C333)</f>
        <v/>
      </c>
      <c r="D332" s="191" t="str">
        <f>IF(BIODATA_SISWA!L333="","",BIODATA_SISWA!L333)</f>
        <v/>
      </c>
      <c r="E332" s="202"/>
      <c r="F332" s="202"/>
      <c r="G332" s="202"/>
      <c r="H332" s="202"/>
      <c r="I332" s="192" t="str">
        <f t="shared" si="31"/>
        <v/>
      </c>
      <c r="J332" s="192" t="str">
        <f t="shared" si="32"/>
        <v/>
      </c>
      <c r="K332" s="192" t="str">
        <f t="shared" si="33"/>
        <v/>
      </c>
      <c r="L332" s="192" t="str">
        <f t="shared" si="34"/>
        <v/>
      </c>
      <c r="M332" s="200" t="str">
        <f t="shared" si="35"/>
        <v/>
      </c>
      <c r="N332" s="201" t="str">
        <f t="shared" si="36"/>
        <v/>
      </c>
      <c r="O332" s="196" t="str">
        <f>IFERROR(RANK(M332,$M$9:$M$408)+COUNTIF(M$9:M332,M332)-1,"")</f>
        <v/>
      </c>
      <c r="P332" s="173"/>
    </row>
    <row r="333" spans="1:16" ht="20.100000000000001" customHeight="1">
      <c r="A333" s="173"/>
      <c r="B333" s="190" t="str">
        <f>BIODATA_SISWA!B334</f>
        <v/>
      </c>
      <c r="C333" s="191" t="str">
        <f>IF(BIODATA_SISWA!C334="","",BIODATA_SISWA!C334)</f>
        <v/>
      </c>
      <c r="D333" s="191" t="str">
        <f>IF(BIODATA_SISWA!L334="","",BIODATA_SISWA!L334)</f>
        <v/>
      </c>
      <c r="E333" s="202"/>
      <c r="F333" s="202"/>
      <c r="G333" s="202"/>
      <c r="H333" s="202"/>
      <c r="I333" s="192" t="str">
        <f t="shared" si="31"/>
        <v/>
      </c>
      <c r="J333" s="192" t="str">
        <f t="shared" si="32"/>
        <v/>
      </c>
      <c r="K333" s="192" t="str">
        <f t="shared" si="33"/>
        <v/>
      </c>
      <c r="L333" s="192" t="str">
        <f t="shared" si="34"/>
        <v/>
      </c>
      <c r="M333" s="200" t="str">
        <f t="shared" si="35"/>
        <v/>
      </c>
      <c r="N333" s="201" t="str">
        <f t="shared" si="36"/>
        <v/>
      </c>
      <c r="O333" s="196" t="str">
        <f>IFERROR(RANK(M333,$M$9:$M$408)+COUNTIF(M$9:M333,M333)-1,"")</f>
        <v/>
      </c>
      <c r="P333" s="173"/>
    </row>
    <row r="334" spans="1:16" ht="20.100000000000001" customHeight="1">
      <c r="A334" s="173"/>
      <c r="B334" s="190" t="str">
        <f>BIODATA_SISWA!B335</f>
        <v/>
      </c>
      <c r="C334" s="191" t="str">
        <f>IF(BIODATA_SISWA!C335="","",BIODATA_SISWA!C335)</f>
        <v/>
      </c>
      <c r="D334" s="191" t="str">
        <f>IF(BIODATA_SISWA!L335="","",BIODATA_SISWA!L335)</f>
        <v/>
      </c>
      <c r="E334" s="202"/>
      <c r="F334" s="202"/>
      <c r="G334" s="202"/>
      <c r="H334" s="202"/>
      <c r="I334" s="192" t="str">
        <f t="shared" si="31"/>
        <v/>
      </c>
      <c r="J334" s="192" t="str">
        <f t="shared" si="32"/>
        <v/>
      </c>
      <c r="K334" s="192" t="str">
        <f t="shared" si="33"/>
        <v/>
      </c>
      <c r="L334" s="192" t="str">
        <f t="shared" si="34"/>
        <v/>
      </c>
      <c r="M334" s="200" t="str">
        <f t="shared" si="35"/>
        <v/>
      </c>
      <c r="N334" s="201" t="str">
        <f t="shared" si="36"/>
        <v/>
      </c>
      <c r="O334" s="196" t="str">
        <f>IFERROR(RANK(M334,$M$9:$M$408)+COUNTIF(M$9:M334,M334)-1,"")</f>
        <v/>
      </c>
      <c r="P334" s="173"/>
    </row>
    <row r="335" spans="1:16" ht="20.100000000000001" customHeight="1">
      <c r="A335" s="173"/>
      <c r="B335" s="190" t="str">
        <f>BIODATA_SISWA!B336</f>
        <v/>
      </c>
      <c r="C335" s="191" t="str">
        <f>IF(BIODATA_SISWA!C336="","",BIODATA_SISWA!C336)</f>
        <v/>
      </c>
      <c r="D335" s="191" t="str">
        <f>IF(BIODATA_SISWA!L336="","",BIODATA_SISWA!L336)</f>
        <v/>
      </c>
      <c r="E335" s="202"/>
      <c r="F335" s="202"/>
      <c r="G335" s="202"/>
      <c r="H335" s="202"/>
      <c r="I335" s="192" t="str">
        <f t="shared" si="31"/>
        <v/>
      </c>
      <c r="J335" s="192" t="str">
        <f t="shared" si="32"/>
        <v/>
      </c>
      <c r="K335" s="192" t="str">
        <f t="shared" si="33"/>
        <v/>
      </c>
      <c r="L335" s="192" t="str">
        <f t="shared" si="34"/>
        <v/>
      </c>
      <c r="M335" s="200" t="str">
        <f t="shared" si="35"/>
        <v/>
      </c>
      <c r="N335" s="201" t="str">
        <f t="shared" si="36"/>
        <v/>
      </c>
      <c r="O335" s="196" t="str">
        <f>IFERROR(RANK(M335,$M$9:$M$408)+COUNTIF(M$9:M335,M335)-1,"")</f>
        <v/>
      </c>
      <c r="P335" s="173"/>
    </row>
    <row r="336" spans="1:16" ht="20.100000000000001" customHeight="1">
      <c r="A336" s="173"/>
      <c r="B336" s="190" t="str">
        <f>BIODATA_SISWA!B337</f>
        <v/>
      </c>
      <c r="C336" s="191" t="str">
        <f>IF(BIODATA_SISWA!C337="","",BIODATA_SISWA!C337)</f>
        <v/>
      </c>
      <c r="D336" s="191" t="str">
        <f>IF(BIODATA_SISWA!L337="","",BIODATA_SISWA!L337)</f>
        <v/>
      </c>
      <c r="E336" s="202"/>
      <c r="F336" s="202"/>
      <c r="G336" s="202"/>
      <c r="H336" s="202"/>
      <c r="I336" s="192" t="str">
        <f t="shared" si="31"/>
        <v/>
      </c>
      <c r="J336" s="192" t="str">
        <f t="shared" si="32"/>
        <v/>
      </c>
      <c r="K336" s="192" t="str">
        <f t="shared" si="33"/>
        <v/>
      </c>
      <c r="L336" s="192" t="str">
        <f t="shared" si="34"/>
        <v/>
      </c>
      <c r="M336" s="200" t="str">
        <f t="shared" si="35"/>
        <v/>
      </c>
      <c r="N336" s="201" t="str">
        <f t="shared" si="36"/>
        <v/>
      </c>
      <c r="O336" s="196" t="str">
        <f>IFERROR(RANK(M336,$M$9:$M$408)+COUNTIF(M$9:M336,M336)-1,"")</f>
        <v/>
      </c>
      <c r="P336" s="173"/>
    </row>
    <row r="337" spans="1:16" ht="20.100000000000001" customHeight="1">
      <c r="A337" s="173"/>
      <c r="B337" s="190" t="str">
        <f>BIODATA_SISWA!B338</f>
        <v/>
      </c>
      <c r="C337" s="191" t="str">
        <f>IF(BIODATA_SISWA!C338="","",BIODATA_SISWA!C338)</f>
        <v/>
      </c>
      <c r="D337" s="191" t="str">
        <f>IF(BIODATA_SISWA!L338="","",BIODATA_SISWA!L338)</f>
        <v/>
      </c>
      <c r="E337" s="202"/>
      <c r="F337" s="202"/>
      <c r="G337" s="202"/>
      <c r="H337" s="202"/>
      <c r="I337" s="192" t="str">
        <f t="shared" ref="I337:I400" si="37">IF(OR($C337="",E337=""),"",IF(E337&lt;=55,"Kurang",IF(E337&lt;=70,"Cukup",IF(E337&lt;=85,"Baik","Sangat Baik"))))</f>
        <v/>
      </c>
      <c r="J337" s="192" t="str">
        <f t="shared" ref="J337:J400" si="38">IF(OR($C337="",F337=""),"",IF(F337&lt;=55,"Kurang",IF(F337&lt;=70,"Cukup",IF(F337&lt;=85,"Baik","Sangat Baik"))))</f>
        <v/>
      </c>
      <c r="K337" s="192" t="str">
        <f t="shared" ref="K337:K400" si="39">IF(OR($C337="",G337=""),"",IF(G337&lt;=55,"Kurang",IF(G337&lt;=70,"Cukup",IF(G337&lt;=85,"Baik","Sangat Baik"))))</f>
        <v/>
      </c>
      <c r="L337" s="192" t="str">
        <f t="shared" ref="L337:L400" si="40">IF(OR($C337="",H337=""),"",IF(H337&lt;=55,"Kurang",IF(H337&lt;=70,"Cukup",IF(H337&lt;=85,"Baik","Sangat Baik"))))</f>
        <v/>
      </c>
      <c r="M337" s="200" t="str">
        <f t="shared" si="35"/>
        <v/>
      </c>
      <c r="N337" s="201" t="str">
        <f t="shared" si="36"/>
        <v/>
      </c>
      <c r="O337" s="196" t="str">
        <f>IFERROR(RANK(M337,$M$9:$M$408)+COUNTIF(M$9:M337,M337)-1,"")</f>
        <v/>
      </c>
      <c r="P337" s="173"/>
    </row>
    <row r="338" spans="1:16" ht="20.100000000000001" customHeight="1">
      <c r="A338" s="173"/>
      <c r="B338" s="190" t="str">
        <f>BIODATA_SISWA!B339</f>
        <v/>
      </c>
      <c r="C338" s="191" t="str">
        <f>IF(BIODATA_SISWA!C339="","",BIODATA_SISWA!C339)</f>
        <v/>
      </c>
      <c r="D338" s="191" t="str">
        <f>IF(BIODATA_SISWA!L339="","",BIODATA_SISWA!L339)</f>
        <v/>
      </c>
      <c r="E338" s="202"/>
      <c r="F338" s="202"/>
      <c r="G338" s="202"/>
      <c r="H338" s="202"/>
      <c r="I338" s="192" t="str">
        <f t="shared" si="37"/>
        <v/>
      </c>
      <c r="J338" s="192" t="str">
        <f t="shared" si="38"/>
        <v/>
      </c>
      <c r="K338" s="192" t="str">
        <f t="shared" si="39"/>
        <v/>
      </c>
      <c r="L338" s="192" t="str">
        <f t="shared" si="40"/>
        <v/>
      </c>
      <c r="M338" s="200" t="str">
        <f t="shared" si="35"/>
        <v/>
      </c>
      <c r="N338" s="201" t="str">
        <f t="shared" si="36"/>
        <v/>
      </c>
      <c r="O338" s="196" t="str">
        <f>IFERROR(RANK(M338,$M$9:$M$408)+COUNTIF(M$9:M338,M338)-1,"")</f>
        <v/>
      </c>
      <c r="P338" s="173"/>
    </row>
    <row r="339" spans="1:16" ht="20.100000000000001" customHeight="1">
      <c r="A339" s="173"/>
      <c r="B339" s="190" t="str">
        <f>BIODATA_SISWA!B340</f>
        <v/>
      </c>
      <c r="C339" s="191" t="str">
        <f>IF(BIODATA_SISWA!C340="","",BIODATA_SISWA!C340)</f>
        <v/>
      </c>
      <c r="D339" s="191" t="str">
        <f>IF(BIODATA_SISWA!L340="","",BIODATA_SISWA!L340)</f>
        <v/>
      </c>
      <c r="E339" s="202"/>
      <c r="F339" s="202"/>
      <c r="G339" s="202"/>
      <c r="H339" s="202"/>
      <c r="I339" s="192" t="str">
        <f t="shared" si="37"/>
        <v/>
      </c>
      <c r="J339" s="192" t="str">
        <f t="shared" si="38"/>
        <v/>
      </c>
      <c r="K339" s="192" t="str">
        <f t="shared" si="39"/>
        <v/>
      </c>
      <c r="L339" s="192" t="str">
        <f t="shared" si="40"/>
        <v/>
      </c>
      <c r="M339" s="200" t="str">
        <f t="shared" si="35"/>
        <v/>
      </c>
      <c r="N339" s="201" t="str">
        <f t="shared" si="36"/>
        <v/>
      </c>
      <c r="O339" s="196" t="str">
        <f>IFERROR(RANK(M339,$M$9:$M$408)+COUNTIF(M$9:M339,M339)-1,"")</f>
        <v/>
      </c>
      <c r="P339" s="173"/>
    </row>
    <row r="340" spans="1:16" ht="20.100000000000001" customHeight="1">
      <c r="A340" s="173"/>
      <c r="B340" s="190" t="str">
        <f>BIODATA_SISWA!B341</f>
        <v/>
      </c>
      <c r="C340" s="191" t="str">
        <f>IF(BIODATA_SISWA!C341="","",BIODATA_SISWA!C341)</f>
        <v/>
      </c>
      <c r="D340" s="191" t="str">
        <f>IF(BIODATA_SISWA!L341="","",BIODATA_SISWA!L341)</f>
        <v/>
      </c>
      <c r="E340" s="202"/>
      <c r="F340" s="202"/>
      <c r="G340" s="202"/>
      <c r="H340" s="202"/>
      <c r="I340" s="192" t="str">
        <f t="shared" si="37"/>
        <v/>
      </c>
      <c r="J340" s="192" t="str">
        <f t="shared" si="38"/>
        <v/>
      </c>
      <c r="K340" s="192" t="str">
        <f t="shared" si="39"/>
        <v/>
      </c>
      <c r="L340" s="192" t="str">
        <f t="shared" si="40"/>
        <v/>
      </c>
      <c r="M340" s="200" t="str">
        <f t="shared" si="35"/>
        <v/>
      </c>
      <c r="N340" s="201" t="str">
        <f t="shared" si="36"/>
        <v/>
      </c>
      <c r="O340" s="196" t="str">
        <f>IFERROR(RANK(M340,$M$9:$M$408)+COUNTIF(M$9:M340,M340)-1,"")</f>
        <v/>
      </c>
      <c r="P340" s="173"/>
    </row>
    <row r="341" spans="1:16" ht="20.100000000000001" customHeight="1">
      <c r="A341" s="173"/>
      <c r="B341" s="190" t="str">
        <f>BIODATA_SISWA!B342</f>
        <v/>
      </c>
      <c r="C341" s="191" t="str">
        <f>IF(BIODATA_SISWA!C342="","",BIODATA_SISWA!C342)</f>
        <v/>
      </c>
      <c r="D341" s="191" t="str">
        <f>IF(BIODATA_SISWA!L342="","",BIODATA_SISWA!L342)</f>
        <v/>
      </c>
      <c r="E341" s="202"/>
      <c r="F341" s="202"/>
      <c r="G341" s="202"/>
      <c r="H341" s="202"/>
      <c r="I341" s="192" t="str">
        <f t="shared" si="37"/>
        <v/>
      </c>
      <c r="J341" s="192" t="str">
        <f t="shared" si="38"/>
        <v/>
      </c>
      <c r="K341" s="192" t="str">
        <f t="shared" si="39"/>
        <v/>
      </c>
      <c r="L341" s="192" t="str">
        <f t="shared" si="40"/>
        <v/>
      </c>
      <c r="M341" s="200" t="str">
        <f t="shared" si="35"/>
        <v/>
      </c>
      <c r="N341" s="201" t="str">
        <f t="shared" si="36"/>
        <v/>
      </c>
      <c r="O341" s="196" t="str">
        <f>IFERROR(RANK(M341,$M$9:$M$408)+COUNTIF(M$9:M341,M341)-1,"")</f>
        <v/>
      </c>
      <c r="P341" s="173"/>
    </row>
    <row r="342" spans="1:16" ht="20.100000000000001" customHeight="1">
      <c r="A342" s="173"/>
      <c r="B342" s="190" t="str">
        <f>BIODATA_SISWA!B343</f>
        <v/>
      </c>
      <c r="C342" s="191" t="str">
        <f>IF(BIODATA_SISWA!C343="","",BIODATA_SISWA!C343)</f>
        <v/>
      </c>
      <c r="D342" s="191" t="str">
        <f>IF(BIODATA_SISWA!L343="","",BIODATA_SISWA!L343)</f>
        <v/>
      </c>
      <c r="E342" s="202"/>
      <c r="F342" s="202"/>
      <c r="G342" s="202"/>
      <c r="H342" s="202"/>
      <c r="I342" s="192" t="str">
        <f t="shared" si="37"/>
        <v/>
      </c>
      <c r="J342" s="192" t="str">
        <f t="shared" si="38"/>
        <v/>
      </c>
      <c r="K342" s="192" t="str">
        <f t="shared" si="39"/>
        <v/>
      </c>
      <c r="L342" s="192" t="str">
        <f t="shared" si="40"/>
        <v/>
      </c>
      <c r="M342" s="200" t="str">
        <f t="shared" si="35"/>
        <v/>
      </c>
      <c r="N342" s="201" t="str">
        <f t="shared" si="36"/>
        <v/>
      </c>
      <c r="O342" s="196" t="str">
        <f>IFERROR(RANK(M342,$M$9:$M$408)+COUNTIF(M$9:M342,M342)-1,"")</f>
        <v/>
      </c>
      <c r="P342" s="173"/>
    </row>
    <row r="343" spans="1:16" ht="20.100000000000001" customHeight="1">
      <c r="A343" s="173"/>
      <c r="B343" s="190" t="str">
        <f>BIODATA_SISWA!B344</f>
        <v/>
      </c>
      <c r="C343" s="191" t="str">
        <f>IF(BIODATA_SISWA!C344="","",BIODATA_SISWA!C344)</f>
        <v/>
      </c>
      <c r="D343" s="191" t="str">
        <f>IF(BIODATA_SISWA!L344="","",BIODATA_SISWA!L344)</f>
        <v/>
      </c>
      <c r="E343" s="202"/>
      <c r="F343" s="202"/>
      <c r="G343" s="202"/>
      <c r="H343" s="202"/>
      <c r="I343" s="192" t="str">
        <f t="shared" si="37"/>
        <v/>
      </c>
      <c r="J343" s="192" t="str">
        <f t="shared" si="38"/>
        <v/>
      </c>
      <c r="K343" s="192" t="str">
        <f t="shared" si="39"/>
        <v/>
      </c>
      <c r="L343" s="192" t="str">
        <f t="shared" si="40"/>
        <v/>
      </c>
      <c r="M343" s="200" t="str">
        <f t="shared" si="35"/>
        <v/>
      </c>
      <c r="N343" s="201" t="str">
        <f t="shared" si="36"/>
        <v/>
      </c>
      <c r="O343" s="196" t="str">
        <f>IFERROR(RANK(M343,$M$9:$M$408)+COUNTIF(M$9:M343,M343)-1,"")</f>
        <v/>
      </c>
      <c r="P343" s="173"/>
    </row>
    <row r="344" spans="1:16" ht="20.100000000000001" customHeight="1">
      <c r="A344" s="173"/>
      <c r="B344" s="190" t="str">
        <f>BIODATA_SISWA!B345</f>
        <v/>
      </c>
      <c r="C344" s="191" t="str">
        <f>IF(BIODATA_SISWA!C345="","",BIODATA_SISWA!C345)</f>
        <v/>
      </c>
      <c r="D344" s="191" t="str">
        <f>IF(BIODATA_SISWA!L345="","",BIODATA_SISWA!L345)</f>
        <v/>
      </c>
      <c r="E344" s="202"/>
      <c r="F344" s="202"/>
      <c r="G344" s="202"/>
      <c r="H344" s="202"/>
      <c r="I344" s="192" t="str">
        <f t="shared" si="37"/>
        <v/>
      </c>
      <c r="J344" s="192" t="str">
        <f t="shared" si="38"/>
        <v/>
      </c>
      <c r="K344" s="192" t="str">
        <f t="shared" si="39"/>
        <v/>
      </c>
      <c r="L344" s="192" t="str">
        <f t="shared" si="40"/>
        <v/>
      </c>
      <c r="M344" s="200" t="str">
        <f t="shared" si="35"/>
        <v/>
      </c>
      <c r="N344" s="201" t="str">
        <f t="shared" si="36"/>
        <v/>
      </c>
      <c r="O344" s="196" t="str">
        <f>IFERROR(RANK(M344,$M$9:$M$408)+COUNTIF(M$9:M344,M344)-1,"")</f>
        <v/>
      </c>
      <c r="P344" s="173"/>
    </row>
    <row r="345" spans="1:16" ht="20.100000000000001" customHeight="1">
      <c r="A345" s="173"/>
      <c r="B345" s="190" t="str">
        <f>BIODATA_SISWA!B346</f>
        <v/>
      </c>
      <c r="C345" s="191" t="str">
        <f>IF(BIODATA_SISWA!C346="","",BIODATA_SISWA!C346)</f>
        <v/>
      </c>
      <c r="D345" s="191" t="str">
        <f>IF(BIODATA_SISWA!L346="","",BIODATA_SISWA!L346)</f>
        <v/>
      </c>
      <c r="E345" s="202"/>
      <c r="F345" s="202"/>
      <c r="G345" s="202"/>
      <c r="H345" s="202"/>
      <c r="I345" s="192" t="str">
        <f t="shared" si="37"/>
        <v/>
      </c>
      <c r="J345" s="192" t="str">
        <f t="shared" si="38"/>
        <v/>
      </c>
      <c r="K345" s="192" t="str">
        <f t="shared" si="39"/>
        <v/>
      </c>
      <c r="L345" s="192" t="str">
        <f t="shared" si="40"/>
        <v/>
      </c>
      <c r="M345" s="200" t="str">
        <f t="shared" si="35"/>
        <v/>
      </c>
      <c r="N345" s="201" t="str">
        <f t="shared" si="36"/>
        <v/>
      </c>
      <c r="O345" s="196" t="str">
        <f>IFERROR(RANK(M345,$M$9:$M$408)+COUNTIF(M$9:M345,M345)-1,"")</f>
        <v/>
      </c>
      <c r="P345" s="173"/>
    </row>
    <row r="346" spans="1:16" ht="20.100000000000001" customHeight="1">
      <c r="A346" s="173"/>
      <c r="B346" s="190" t="str">
        <f>BIODATA_SISWA!B347</f>
        <v/>
      </c>
      <c r="C346" s="191" t="str">
        <f>IF(BIODATA_SISWA!C347="","",BIODATA_SISWA!C347)</f>
        <v/>
      </c>
      <c r="D346" s="191" t="str">
        <f>IF(BIODATA_SISWA!L347="","",BIODATA_SISWA!L347)</f>
        <v/>
      </c>
      <c r="E346" s="202"/>
      <c r="F346" s="202"/>
      <c r="G346" s="202"/>
      <c r="H346" s="202"/>
      <c r="I346" s="192" t="str">
        <f t="shared" si="37"/>
        <v/>
      </c>
      <c r="J346" s="192" t="str">
        <f t="shared" si="38"/>
        <v/>
      </c>
      <c r="K346" s="192" t="str">
        <f t="shared" si="39"/>
        <v/>
      </c>
      <c r="L346" s="192" t="str">
        <f t="shared" si="40"/>
        <v/>
      </c>
      <c r="M346" s="200" t="str">
        <f t="shared" si="35"/>
        <v/>
      </c>
      <c r="N346" s="201" t="str">
        <f t="shared" si="36"/>
        <v/>
      </c>
      <c r="O346" s="196" t="str">
        <f>IFERROR(RANK(M346,$M$9:$M$408)+COUNTIF(M$9:M346,M346)-1,"")</f>
        <v/>
      </c>
      <c r="P346" s="173"/>
    </row>
    <row r="347" spans="1:16" ht="20.100000000000001" customHeight="1">
      <c r="A347" s="173"/>
      <c r="B347" s="190" t="str">
        <f>BIODATA_SISWA!B348</f>
        <v/>
      </c>
      <c r="C347" s="191" t="str">
        <f>IF(BIODATA_SISWA!C348="","",BIODATA_SISWA!C348)</f>
        <v/>
      </c>
      <c r="D347" s="191" t="str">
        <f>IF(BIODATA_SISWA!L348="","",BIODATA_SISWA!L348)</f>
        <v/>
      </c>
      <c r="E347" s="202"/>
      <c r="F347" s="202"/>
      <c r="G347" s="202"/>
      <c r="H347" s="202"/>
      <c r="I347" s="192" t="str">
        <f t="shared" si="37"/>
        <v/>
      </c>
      <c r="J347" s="192" t="str">
        <f t="shared" si="38"/>
        <v/>
      </c>
      <c r="K347" s="192" t="str">
        <f t="shared" si="39"/>
        <v/>
      </c>
      <c r="L347" s="192" t="str">
        <f t="shared" si="40"/>
        <v/>
      </c>
      <c r="M347" s="200" t="str">
        <f t="shared" si="35"/>
        <v/>
      </c>
      <c r="N347" s="201" t="str">
        <f t="shared" si="36"/>
        <v/>
      </c>
      <c r="O347" s="196" t="str">
        <f>IFERROR(RANK(M347,$M$9:$M$408)+COUNTIF(M$9:M347,M347)-1,"")</f>
        <v/>
      </c>
      <c r="P347" s="173"/>
    </row>
    <row r="348" spans="1:16" ht="20.100000000000001" customHeight="1">
      <c r="A348" s="173"/>
      <c r="B348" s="190" t="str">
        <f>BIODATA_SISWA!B349</f>
        <v/>
      </c>
      <c r="C348" s="191" t="str">
        <f>IF(BIODATA_SISWA!C349="","",BIODATA_SISWA!C349)</f>
        <v/>
      </c>
      <c r="D348" s="191" t="str">
        <f>IF(BIODATA_SISWA!L349="","",BIODATA_SISWA!L349)</f>
        <v/>
      </c>
      <c r="E348" s="202"/>
      <c r="F348" s="202"/>
      <c r="G348" s="202"/>
      <c r="H348" s="202"/>
      <c r="I348" s="192" t="str">
        <f t="shared" si="37"/>
        <v/>
      </c>
      <c r="J348" s="192" t="str">
        <f t="shared" si="38"/>
        <v/>
      </c>
      <c r="K348" s="192" t="str">
        <f t="shared" si="39"/>
        <v/>
      </c>
      <c r="L348" s="192" t="str">
        <f t="shared" si="40"/>
        <v/>
      </c>
      <c r="M348" s="200" t="str">
        <f t="shared" si="35"/>
        <v/>
      </c>
      <c r="N348" s="201" t="str">
        <f t="shared" si="36"/>
        <v/>
      </c>
      <c r="O348" s="196" t="str">
        <f>IFERROR(RANK(M348,$M$9:$M$408)+COUNTIF(M$9:M348,M348)-1,"")</f>
        <v/>
      </c>
      <c r="P348" s="173"/>
    </row>
    <row r="349" spans="1:16" ht="20.100000000000001" customHeight="1">
      <c r="A349" s="173"/>
      <c r="B349" s="190" t="str">
        <f>BIODATA_SISWA!B350</f>
        <v/>
      </c>
      <c r="C349" s="191" t="str">
        <f>IF(BIODATA_SISWA!C350="","",BIODATA_SISWA!C350)</f>
        <v/>
      </c>
      <c r="D349" s="191" t="str">
        <f>IF(BIODATA_SISWA!L350="","",BIODATA_SISWA!L350)</f>
        <v/>
      </c>
      <c r="E349" s="202"/>
      <c r="F349" s="202"/>
      <c r="G349" s="202"/>
      <c r="H349" s="202"/>
      <c r="I349" s="192" t="str">
        <f t="shared" si="37"/>
        <v/>
      </c>
      <c r="J349" s="192" t="str">
        <f t="shared" si="38"/>
        <v/>
      </c>
      <c r="K349" s="192" t="str">
        <f t="shared" si="39"/>
        <v/>
      </c>
      <c r="L349" s="192" t="str">
        <f t="shared" si="40"/>
        <v/>
      </c>
      <c r="M349" s="200" t="str">
        <f t="shared" si="35"/>
        <v/>
      </c>
      <c r="N349" s="201" t="str">
        <f t="shared" si="36"/>
        <v/>
      </c>
      <c r="O349" s="196" t="str">
        <f>IFERROR(RANK(M349,$M$9:$M$408)+COUNTIF(M$9:M349,M349)-1,"")</f>
        <v/>
      </c>
      <c r="P349" s="173"/>
    </row>
    <row r="350" spans="1:16" ht="20.100000000000001" customHeight="1">
      <c r="A350" s="173"/>
      <c r="B350" s="190" t="str">
        <f>BIODATA_SISWA!B351</f>
        <v/>
      </c>
      <c r="C350" s="191" t="str">
        <f>IF(BIODATA_SISWA!C351="","",BIODATA_SISWA!C351)</f>
        <v/>
      </c>
      <c r="D350" s="191" t="str">
        <f>IF(BIODATA_SISWA!L351="","",BIODATA_SISWA!L351)</f>
        <v/>
      </c>
      <c r="E350" s="202"/>
      <c r="F350" s="202"/>
      <c r="G350" s="202"/>
      <c r="H350" s="202"/>
      <c r="I350" s="192" t="str">
        <f t="shared" si="37"/>
        <v/>
      </c>
      <c r="J350" s="192" t="str">
        <f t="shared" si="38"/>
        <v/>
      </c>
      <c r="K350" s="192" t="str">
        <f t="shared" si="39"/>
        <v/>
      </c>
      <c r="L350" s="192" t="str">
        <f t="shared" si="40"/>
        <v/>
      </c>
      <c r="M350" s="200" t="str">
        <f t="shared" si="35"/>
        <v/>
      </c>
      <c r="N350" s="201" t="str">
        <f t="shared" si="36"/>
        <v/>
      </c>
      <c r="O350" s="196" t="str">
        <f>IFERROR(RANK(M350,$M$9:$M$408)+COUNTIF(M$9:M350,M350)-1,"")</f>
        <v/>
      </c>
      <c r="P350" s="173"/>
    </row>
    <row r="351" spans="1:16" ht="20.100000000000001" customHeight="1">
      <c r="A351" s="173"/>
      <c r="B351" s="190" t="str">
        <f>BIODATA_SISWA!B352</f>
        <v/>
      </c>
      <c r="C351" s="191" t="str">
        <f>IF(BIODATA_SISWA!C352="","",BIODATA_SISWA!C352)</f>
        <v/>
      </c>
      <c r="D351" s="191" t="str">
        <f>IF(BIODATA_SISWA!L352="","",BIODATA_SISWA!L352)</f>
        <v/>
      </c>
      <c r="E351" s="202"/>
      <c r="F351" s="202"/>
      <c r="G351" s="202"/>
      <c r="H351" s="202"/>
      <c r="I351" s="192" t="str">
        <f t="shared" si="37"/>
        <v/>
      </c>
      <c r="J351" s="192" t="str">
        <f t="shared" si="38"/>
        <v/>
      </c>
      <c r="K351" s="192" t="str">
        <f t="shared" si="39"/>
        <v/>
      </c>
      <c r="L351" s="192" t="str">
        <f t="shared" si="40"/>
        <v/>
      </c>
      <c r="M351" s="200" t="str">
        <f t="shared" si="35"/>
        <v/>
      </c>
      <c r="N351" s="201" t="str">
        <f t="shared" si="36"/>
        <v/>
      </c>
      <c r="O351" s="196" t="str">
        <f>IFERROR(RANK(M351,$M$9:$M$408)+COUNTIF(M$9:M351,M351)-1,"")</f>
        <v/>
      </c>
      <c r="P351" s="173"/>
    </row>
    <row r="352" spans="1:16" ht="20.100000000000001" customHeight="1">
      <c r="A352" s="173"/>
      <c r="B352" s="190" t="str">
        <f>BIODATA_SISWA!B353</f>
        <v/>
      </c>
      <c r="C352" s="191" t="str">
        <f>IF(BIODATA_SISWA!C353="","",BIODATA_SISWA!C353)</f>
        <v/>
      </c>
      <c r="D352" s="191" t="str">
        <f>IF(BIODATA_SISWA!L353="","",BIODATA_SISWA!L353)</f>
        <v/>
      </c>
      <c r="E352" s="202"/>
      <c r="F352" s="202"/>
      <c r="G352" s="202"/>
      <c r="H352" s="202"/>
      <c r="I352" s="192" t="str">
        <f t="shared" si="37"/>
        <v/>
      </c>
      <c r="J352" s="192" t="str">
        <f t="shared" si="38"/>
        <v/>
      </c>
      <c r="K352" s="192" t="str">
        <f t="shared" si="39"/>
        <v/>
      </c>
      <c r="L352" s="192" t="str">
        <f t="shared" si="40"/>
        <v/>
      </c>
      <c r="M352" s="200" t="str">
        <f t="shared" si="35"/>
        <v/>
      </c>
      <c r="N352" s="201" t="str">
        <f t="shared" si="36"/>
        <v/>
      </c>
      <c r="O352" s="196" t="str">
        <f>IFERROR(RANK(M352,$M$9:$M$408)+COUNTIF(M$9:M352,M352)-1,"")</f>
        <v/>
      </c>
      <c r="P352" s="173"/>
    </row>
    <row r="353" spans="1:16" ht="20.100000000000001" customHeight="1">
      <c r="A353" s="173"/>
      <c r="B353" s="190" t="str">
        <f>BIODATA_SISWA!B354</f>
        <v/>
      </c>
      <c r="C353" s="191" t="str">
        <f>IF(BIODATA_SISWA!C354="","",BIODATA_SISWA!C354)</f>
        <v/>
      </c>
      <c r="D353" s="191" t="str">
        <f>IF(BIODATA_SISWA!L354="","",BIODATA_SISWA!L354)</f>
        <v/>
      </c>
      <c r="E353" s="202"/>
      <c r="F353" s="202"/>
      <c r="G353" s="202"/>
      <c r="H353" s="202"/>
      <c r="I353" s="192" t="str">
        <f t="shared" si="37"/>
        <v/>
      </c>
      <c r="J353" s="192" t="str">
        <f t="shared" si="38"/>
        <v/>
      </c>
      <c r="K353" s="192" t="str">
        <f t="shared" si="39"/>
        <v/>
      </c>
      <c r="L353" s="192" t="str">
        <f t="shared" si="40"/>
        <v/>
      </c>
      <c r="M353" s="200" t="str">
        <f t="shared" si="35"/>
        <v/>
      </c>
      <c r="N353" s="201" t="str">
        <f t="shared" si="36"/>
        <v/>
      </c>
      <c r="O353" s="196" t="str">
        <f>IFERROR(RANK(M353,$M$9:$M$408)+COUNTIF(M$9:M353,M353)-1,"")</f>
        <v/>
      </c>
      <c r="P353" s="173"/>
    </row>
    <row r="354" spans="1:16" ht="20.100000000000001" customHeight="1">
      <c r="A354" s="173"/>
      <c r="B354" s="190" t="str">
        <f>BIODATA_SISWA!B355</f>
        <v/>
      </c>
      <c r="C354" s="191" t="str">
        <f>IF(BIODATA_SISWA!C355="","",BIODATA_SISWA!C355)</f>
        <v/>
      </c>
      <c r="D354" s="191" t="str">
        <f>IF(BIODATA_SISWA!L355="","",BIODATA_SISWA!L355)</f>
        <v/>
      </c>
      <c r="E354" s="202"/>
      <c r="F354" s="202"/>
      <c r="G354" s="202"/>
      <c r="H354" s="202"/>
      <c r="I354" s="192" t="str">
        <f t="shared" si="37"/>
        <v/>
      </c>
      <c r="J354" s="192" t="str">
        <f t="shared" si="38"/>
        <v/>
      </c>
      <c r="K354" s="192" t="str">
        <f t="shared" si="39"/>
        <v/>
      </c>
      <c r="L354" s="192" t="str">
        <f t="shared" si="40"/>
        <v/>
      </c>
      <c r="M354" s="200" t="str">
        <f t="shared" si="35"/>
        <v/>
      </c>
      <c r="N354" s="201" t="str">
        <f t="shared" si="36"/>
        <v/>
      </c>
      <c r="O354" s="196" t="str">
        <f>IFERROR(RANK(M354,$M$9:$M$408)+COUNTIF(M$9:M354,M354)-1,"")</f>
        <v/>
      </c>
      <c r="P354" s="173"/>
    </row>
    <row r="355" spans="1:16" ht="20.100000000000001" customHeight="1">
      <c r="A355" s="173"/>
      <c r="B355" s="190" t="str">
        <f>BIODATA_SISWA!B356</f>
        <v/>
      </c>
      <c r="C355" s="191" t="str">
        <f>IF(BIODATA_SISWA!C356="","",BIODATA_SISWA!C356)</f>
        <v/>
      </c>
      <c r="D355" s="191" t="str">
        <f>IF(BIODATA_SISWA!L356="","",BIODATA_SISWA!L356)</f>
        <v/>
      </c>
      <c r="E355" s="202"/>
      <c r="F355" s="202"/>
      <c r="G355" s="202"/>
      <c r="H355" s="202"/>
      <c r="I355" s="192" t="str">
        <f t="shared" si="37"/>
        <v/>
      </c>
      <c r="J355" s="192" t="str">
        <f t="shared" si="38"/>
        <v/>
      </c>
      <c r="K355" s="192" t="str">
        <f t="shared" si="39"/>
        <v/>
      </c>
      <c r="L355" s="192" t="str">
        <f t="shared" si="40"/>
        <v/>
      </c>
      <c r="M355" s="200" t="str">
        <f t="shared" si="35"/>
        <v/>
      </c>
      <c r="N355" s="201" t="str">
        <f t="shared" si="36"/>
        <v/>
      </c>
      <c r="O355" s="196" t="str">
        <f>IFERROR(RANK(M355,$M$9:$M$408)+COUNTIF(M$9:M355,M355)-1,"")</f>
        <v/>
      </c>
      <c r="P355" s="173"/>
    </row>
    <row r="356" spans="1:16" ht="20.100000000000001" customHeight="1">
      <c r="A356" s="173"/>
      <c r="B356" s="190" t="str">
        <f>BIODATA_SISWA!B357</f>
        <v/>
      </c>
      <c r="C356" s="191" t="str">
        <f>IF(BIODATA_SISWA!C357="","",BIODATA_SISWA!C357)</f>
        <v/>
      </c>
      <c r="D356" s="191" t="str">
        <f>IF(BIODATA_SISWA!L357="","",BIODATA_SISWA!L357)</f>
        <v/>
      </c>
      <c r="E356" s="202"/>
      <c r="F356" s="202"/>
      <c r="G356" s="202"/>
      <c r="H356" s="202"/>
      <c r="I356" s="192" t="str">
        <f t="shared" si="37"/>
        <v/>
      </c>
      <c r="J356" s="192" t="str">
        <f t="shared" si="38"/>
        <v/>
      </c>
      <c r="K356" s="192" t="str">
        <f t="shared" si="39"/>
        <v/>
      </c>
      <c r="L356" s="192" t="str">
        <f t="shared" si="40"/>
        <v/>
      </c>
      <c r="M356" s="200" t="str">
        <f t="shared" si="35"/>
        <v/>
      </c>
      <c r="N356" s="201" t="str">
        <f t="shared" si="36"/>
        <v/>
      </c>
      <c r="O356" s="196" t="str">
        <f>IFERROR(RANK(M356,$M$9:$M$408)+COUNTIF(M$9:M356,M356)-1,"")</f>
        <v/>
      </c>
      <c r="P356" s="173"/>
    </row>
    <row r="357" spans="1:16" ht="20.100000000000001" customHeight="1">
      <c r="A357" s="173"/>
      <c r="B357" s="190" t="str">
        <f>BIODATA_SISWA!B358</f>
        <v/>
      </c>
      <c r="C357" s="191" t="str">
        <f>IF(BIODATA_SISWA!C358="","",BIODATA_SISWA!C358)</f>
        <v/>
      </c>
      <c r="D357" s="191" t="str">
        <f>IF(BIODATA_SISWA!L358="","",BIODATA_SISWA!L358)</f>
        <v/>
      </c>
      <c r="E357" s="202"/>
      <c r="F357" s="202"/>
      <c r="G357" s="202"/>
      <c r="H357" s="202"/>
      <c r="I357" s="192" t="str">
        <f t="shared" si="37"/>
        <v/>
      </c>
      <c r="J357" s="192" t="str">
        <f t="shared" si="38"/>
        <v/>
      </c>
      <c r="K357" s="192" t="str">
        <f t="shared" si="39"/>
        <v/>
      </c>
      <c r="L357" s="192" t="str">
        <f t="shared" si="40"/>
        <v/>
      </c>
      <c r="M357" s="200" t="str">
        <f t="shared" si="35"/>
        <v/>
      </c>
      <c r="N357" s="201" t="str">
        <f t="shared" si="36"/>
        <v/>
      </c>
      <c r="O357" s="196" t="str">
        <f>IFERROR(RANK(M357,$M$9:$M$408)+COUNTIF(M$9:M357,M357)-1,"")</f>
        <v/>
      </c>
      <c r="P357" s="173"/>
    </row>
    <row r="358" spans="1:16" ht="20.100000000000001" customHeight="1">
      <c r="A358" s="173"/>
      <c r="B358" s="190" t="str">
        <f>BIODATA_SISWA!B359</f>
        <v/>
      </c>
      <c r="C358" s="191" t="str">
        <f>IF(BIODATA_SISWA!C359="","",BIODATA_SISWA!C359)</f>
        <v/>
      </c>
      <c r="D358" s="191" t="str">
        <f>IF(BIODATA_SISWA!L359="","",BIODATA_SISWA!L359)</f>
        <v/>
      </c>
      <c r="E358" s="202"/>
      <c r="F358" s="202"/>
      <c r="G358" s="202"/>
      <c r="H358" s="202"/>
      <c r="I358" s="192" t="str">
        <f t="shared" si="37"/>
        <v/>
      </c>
      <c r="J358" s="192" t="str">
        <f t="shared" si="38"/>
        <v/>
      </c>
      <c r="K358" s="192" t="str">
        <f t="shared" si="39"/>
        <v/>
      </c>
      <c r="L358" s="192" t="str">
        <f t="shared" si="40"/>
        <v/>
      </c>
      <c r="M358" s="200" t="str">
        <f t="shared" si="35"/>
        <v/>
      </c>
      <c r="N358" s="201" t="str">
        <f t="shared" si="36"/>
        <v/>
      </c>
      <c r="O358" s="196" t="str">
        <f>IFERROR(RANK(M358,$M$9:$M$408)+COUNTIF(M$9:M358,M358)-1,"")</f>
        <v/>
      </c>
      <c r="P358" s="173"/>
    </row>
    <row r="359" spans="1:16" ht="20.100000000000001" customHeight="1">
      <c r="A359" s="173"/>
      <c r="B359" s="190" t="str">
        <f>BIODATA_SISWA!B360</f>
        <v/>
      </c>
      <c r="C359" s="191" t="str">
        <f>IF(BIODATA_SISWA!C360="","",BIODATA_SISWA!C360)</f>
        <v/>
      </c>
      <c r="D359" s="191" t="str">
        <f>IF(BIODATA_SISWA!L360="","",BIODATA_SISWA!L360)</f>
        <v/>
      </c>
      <c r="E359" s="202"/>
      <c r="F359" s="202"/>
      <c r="G359" s="202"/>
      <c r="H359" s="202"/>
      <c r="I359" s="192" t="str">
        <f t="shared" si="37"/>
        <v/>
      </c>
      <c r="J359" s="192" t="str">
        <f t="shared" si="38"/>
        <v/>
      </c>
      <c r="K359" s="192" t="str">
        <f t="shared" si="39"/>
        <v/>
      </c>
      <c r="L359" s="192" t="str">
        <f t="shared" si="40"/>
        <v/>
      </c>
      <c r="M359" s="200" t="str">
        <f t="shared" si="35"/>
        <v/>
      </c>
      <c r="N359" s="201" t="str">
        <f t="shared" si="36"/>
        <v/>
      </c>
      <c r="O359" s="196" t="str">
        <f>IFERROR(RANK(M359,$M$9:$M$408)+COUNTIF(M$9:M359,M359)-1,"")</f>
        <v/>
      </c>
      <c r="P359" s="173"/>
    </row>
    <row r="360" spans="1:16" ht="20.100000000000001" customHeight="1">
      <c r="A360" s="173"/>
      <c r="B360" s="190" t="str">
        <f>BIODATA_SISWA!B361</f>
        <v/>
      </c>
      <c r="C360" s="191" t="str">
        <f>IF(BIODATA_SISWA!C361="","",BIODATA_SISWA!C361)</f>
        <v/>
      </c>
      <c r="D360" s="191" t="str">
        <f>IF(BIODATA_SISWA!L361="","",BIODATA_SISWA!L361)</f>
        <v/>
      </c>
      <c r="E360" s="202"/>
      <c r="F360" s="202"/>
      <c r="G360" s="202"/>
      <c r="H360" s="202"/>
      <c r="I360" s="192" t="str">
        <f t="shared" si="37"/>
        <v/>
      </c>
      <c r="J360" s="192" t="str">
        <f t="shared" si="38"/>
        <v/>
      </c>
      <c r="K360" s="192" t="str">
        <f t="shared" si="39"/>
        <v/>
      </c>
      <c r="L360" s="192" t="str">
        <f t="shared" si="40"/>
        <v/>
      </c>
      <c r="M360" s="200" t="str">
        <f t="shared" si="35"/>
        <v/>
      </c>
      <c r="N360" s="201" t="str">
        <f t="shared" si="36"/>
        <v/>
      </c>
      <c r="O360" s="196" t="str">
        <f>IFERROR(RANK(M360,$M$9:$M$408)+COUNTIF(M$9:M360,M360)-1,"")</f>
        <v/>
      </c>
      <c r="P360" s="173"/>
    </row>
    <row r="361" spans="1:16" ht="20.100000000000001" customHeight="1">
      <c r="A361" s="173"/>
      <c r="B361" s="190" t="str">
        <f>BIODATA_SISWA!B362</f>
        <v/>
      </c>
      <c r="C361" s="191" t="str">
        <f>IF(BIODATA_SISWA!C362="","",BIODATA_SISWA!C362)</f>
        <v/>
      </c>
      <c r="D361" s="191" t="str">
        <f>IF(BIODATA_SISWA!L362="","",BIODATA_SISWA!L362)</f>
        <v/>
      </c>
      <c r="E361" s="202"/>
      <c r="F361" s="202"/>
      <c r="G361" s="202"/>
      <c r="H361" s="202"/>
      <c r="I361" s="192" t="str">
        <f t="shared" si="37"/>
        <v/>
      </c>
      <c r="J361" s="192" t="str">
        <f t="shared" si="38"/>
        <v/>
      </c>
      <c r="K361" s="192" t="str">
        <f t="shared" si="39"/>
        <v/>
      </c>
      <c r="L361" s="192" t="str">
        <f t="shared" si="40"/>
        <v/>
      </c>
      <c r="M361" s="200" t="str">
        <f t="shared" si="35"/>
        <v/>
      </c>
      <c r="N361" s="201" t="str">
        <f t="shared" si="36"/>
        <v/>
      </c>
      <c r="O361" s="196" t="str">
        <f>IFERROR(RANK(M361,$M$9:$M$408)+COUNTIF(M$9:M361,M361)-1,"")</f>
        <v/>
      </c>
      <c r="P361" s="173"/>
    </row>
    <row r="362" spans="1:16" ht="20.100000000000001" customHeight="1">
      <c r="A362" s="173"/>
      <c r="B362" s="190" t="str">
        <f>BIODATA_SISWA!B363</f>
        <v/>
      </c>
      <c r="C362" s="191" t="str">
        <f>IF(BIODATA_SISWA!C363="","",BIODATA_SISWA!C363)</f>
        <v/>
      </c>
      <c r="D362" s="191" t="str">
        <f>IF(BIODATA_SISWA!L363="","",BIODATA_SISWA!L363)</f>
        <v/>
      </c>
      <c r="E362" s="202"/>
      <c r="F362" s="202"/>
      <c r="G362" s="202"/>
      <c r="H362" s="202"/>
      <c r="I362" s="192" t="str">
        <f t="shared" si="37"/>
        <v/>
      </c>
      <c r="J362" s="192" t="str">
        <f t="shared" si="38"/>
        <v/>
      </c>
      <c r="K362" s="192" t="str">
        <f t="shared" si="39"/>
        <v/>
      </c>
      <c r="L362" s="192" t="str">
        <f t="shared" si="40"/>
        <v/>
      </c>
      <c r="M362" s="200" t="str">
        <f t="shared" si="35"/>
        <v/>
      </c>
      <c r="N362" s="201" t="str">
        <f t="shared" si="36"/>
        <v/>
      </c>
      <c r="O362" s="196" t="str">
        <f>IFERROR(RANK(M362,$M$9:$M$408)+COUNTIF(M$9:M362,M362)-1,"")</f>
        <v/>
      </c>
      <c r="P362" s="173"/>
    </row>
    <row r="363" spans="1:16" ht="20.100000000000001" customHeight="1">
      <c r="A363" s="173"/>
      <c r="B363" s="190" t="str">
        <f>BIODATA_SISWA!B364</f>
        <v/>
      </c>
      <c r="C363" s="191" t="str">
        <f>IF(BIODATA_SISWA!C364="","",BIODATA_SISWA!C364)</f>
        <v/>
      </c>
      <c r="D363" s="191" t="str">
        <f>IF(BIODATA_SISWA!L364="","",BIODATA_SISWA!L364)</f>
        <v/>
      </c>
      <c r="E363" s="202"/>
      <c r="F363" s="202"/>
      <c r="G363" s="202"/>
      <c r="H363" s="202"/>
      <c r="I363" s="192" t="str">
        <f t="shared" si="37"/>
        <v/>
      </c>
      <c r="J363" s="192" t="str">
        <f t="shared" si="38"/>
        <v/>
      </c>
      <c r="K363" s="192" t="str">
        <f t="shared" si="39"/>
        <v/>
      </c>
      <c r="L363" s="192" t="str">
        <f t="shared" si="40"/>
        <v/>
      </c>
      <c r="M363" s="200" t="str">
        <f t="shared" si="35"/>
        <v/>
      </c>
      <c r="N363" s="201" t="str">
        <f t="shared" si="36"/>
        <v/>
      </c>
      <c r="O363" s="196" t="str">
        <f>IFERROR(RANK(M363,$M$9:$M$408)+COUNTIF(M$9:M363,M363)-1,"")</f>
        <v/>
      </c>
      <c r="P363" s="173"/>
    </row>
    <row r="364" spans="1:16" ht="20.100000000000001" customHeight="1">
      <c r="A364" s="173"/>
      <c r="B364" s="190" t="str">
        <f>BIODATA_SISWA!B365</f>
        <v/>
      </c>
      <c r="C364" s="191" t="str">
        <f>IF(BIODATA_SISWA!C365="","",BIODATA_SISWA!C365)</f>
        <v/>
      </c>
      <c r="D364" s="191" t="str">
        <f>IF(BIODATA_SISWA!L365="","",BIODATA_SISWA!L365)</f>
        <v/>
      </c>
      <c r="E364" s="202"/>
      <c r="F364" s="202"/>
      <c r="G364" s="202"/>
      <c r="H364" s="202"/>
      <c r="I364" s="192" t="str">
        <f t="shared" si="37"/>
        <v/>
      </c>
      <c r="J364" s="192" t="str">
        <f t="shared" si="38"/>
        <v/>
      </c>
      <c r="K364" s="192" t="str">
        <f t="shared" si="39"/>
        <v/>
      </c>
      <c r="L364" s="192" t="str">
        <f t="shared" si="40"/>
        <v/>
      </c>
      <c r="M364" s="200" t="str">
        <f t="shared" si="35"/>
        <v/>
      </c>
      <c r="N364" s="201" t="str">
        <f t="shared" si="36"/>
        <v/>
      </c>
      <c r="O364" s="196" t="str">
        <f>IFERROR(RANK(M364,$M$9:$M$408)+COUNTIF(M$9:M364,M364)-1,"")</f>
        <v/>
      </c>
      <c r="P364" s="173"/>
    </row>
    <row r="365" spans="1:16" ht="20.100000000000001" customHeight="1">
      <c r="A365" s="173"/>
      <c r="B365" s="190" t="str">
        <f>BIODATA_SISWA!B366</f>
        <v/>
      </c>
      <c r="C365" s="191" t="str">
        <f>IF(BIODATA_SISWA!C366="","",BIODATA_SISWA!C366)</f>
        <v/>
      </c>
      <c r="D365" s="191" t="str">
        <f>IF(BIODATA_SISWA!L366="","",BIODATA_SISWA!L366)</f>
        <v/>
      </c>
      <c r="E365" s="202"/>
      <c r="F365" s="202"/>
      <c r="G365" s="202"/>
      <c r="H365" s="202"/>
      <c r="I365" s="192" t="str">
        <f t="shared" si="37"/>
        <v/>
      </c>
      <c r="J365" s="192" t="str">
        <f t="shared" si="38"/>
        <v/>
      </c>
      <c r="K365" s="192" t="str">
        <f t="shared" si="39"/>
        <v/>
      </c>
      <c r="L365" s="192" t="str">
        <f t="shared" si="40"/>
        <v/>
      </c>
      <c r="M365" s="200" t="str">
        <f t="shared" si="35"/>
        <v/>
      </c>
      <c r="N365" s="201" t="str">
        <f t="shared" si="36"/>
        <v/>
      </c>
      <c r="O365" s="196" t="str">
        <f>IFERROR(RANK(M365,$M$9:$M$408)+COUNTIF(M$9:M365,M365)-1,"")</f>
        <v/>
      </c>
      <c r="P365" s="173"/>
    </row>
    <row r="366" spans="1:16" ht="20.100000000000001" customHeight="1">
      <c r="A366" s="173"/>
      <c r="B366" s="190" t="str">
        <f>BIODATA_SISWA!B367</f>
        <v/>
      </c>
      <c r="C366" s="191" t="str">
        <f>IF(BIODATA_SISWA!C367="","",BIODATA_SISWA!C367)</f>
        <v/>
      </c>
      <c r="D366" s="191" t="str">
        <f>IF(BIODATA_SISWA!L367="","",BIODATA_SISWA!L367)</f>
        <v/>
      </c>
      <c r="E366" s="202"/>
      <c r="F366" s="202"/>
      <c r="G366" s="202"/>
      <c r="H366" s="202"/>
      <c r="I366" s="192" t="str">
        <f t="shared" si="37"/>
        <v/>
      </c>
      <c r="J366" s="192" t="str">
        <f t="shared" si="38"/>
        <v/>
      </c>
      <c r="K366" s="192" t="str">
        <f t="shared" si="39"/>
        <v/>
      </c>
      <c r="L366" s="192" t="str">
        <f t="shared" si="40"/>
        <v/>
      </c>
      <c r="M366" s="200" t="str">
        <f t="shared" si="35"/>
        <v/>
      </c>
      <c r="N366" s="201" t="str">
        <f t="shared" si="36"/>
        <v/>
      </c>
      <c r="O366" s="196" t="str">
        <f>IFERROR(RANK(M366,$M$9:$M$408)+COUNTIF(M$9:M366,M366)-1,"")</f>
        <v/>
      </c>
      <c r="P366" s="173"/>
    </row>
    <row r="367" spans="1:16" ht="20.100000000000001" customHeight="1">
      <c r="A367" s="173"/>
      <c r="B367" s="190" t="str">
        <f>BIODATA_SISWA!B368</f>
        <v/>
      </c>
      <c r="C367" s="191" t="str">
        <f>IF(BIODATA_SISWA!C368="","",BIODATA_SISWA!C368)</f>
        <v/>
      </c>
      <c r="D367" s="191" t="str">
        <f>IF(BIODATA_SISWA!L368="","",BIODATA_SISWA!L368)</f>
        <v/>
      </c>
      <c r="E367" s="202"/>
      <c r="F367" s="202"/>
      <c r="G367" s="202"/>
      <c r="H367" s="202"/>
      <c r="I367" s="192" t="str">
        <f t="shared" si="37"/>
        <v/>
      </c>
      <c r="J367" s="192" t="str">
        <f t="shared" si="38"/>
        <v/>
      </c>
      <c r="K367" s="192" t="str">
        <f t="shared" si="39"/>
        <v/>
      </c>
      <c r="L367" s="192" t="str">
        <f t="shared" si="40"/>
        <v/>
      </c>
      <c r="M367" s="200" t="str">
        <f t="shared" si="35"/>
        <v/>
      </c>
      <c r="N367" s="201" t="str">
        <f t="shared" si="36"/>
        <v/>
      </c>
      <c r="O367" s="196" t="str">
        <f>IFERROR(RANK(M367,$M$9:$M$408)+COUNTIF(M$9:M367,M367)-1,"")</f>
        <v/>
      </c>
      <c r="P367" s="173"/>
    </row>
    <row r="368" spans="1:16" ht="20.100000000000001" customHeight="1">
      <c r="A368" s="173"/>
      <c r="B368" s="190" t="str">
        <f>BIODATA_SISWA!B369</f>
        <v/>
      </c>
      <c r="C368" s="191" t="str">
        <f>IF(BIODATA_SISWA!C369="","",BIODATA_SISWA!C369)</f>
        <v/>
      </c>
      <c r="D368" s="191" t="str">
        <f>IF(BIODATA_SISWA!L369="","",BIODATA_SISWA!L369)</f>
        <v/>
      </c>
      <c r="E368" s="202"/>
      <c r="F368" s="202"/>
      <c r="G368" s="202"/>
      <c r="H368" s="202"/>
      <c r="I368" s="192" t="str">
        <f t="shared" si="37"/>
        <v/>
      </c>
      <c r="J368" s="192" t="str">
        <f t="shared" si="38"/>
        <v/>
      </c>
      <c r="K368" s="192" t="str">
        <f t="shared" si="39"/>
        <v/>
      </c>
      <c r="L368" s="192" t="str">
        <f t="shared" si="40"/>
        <v/>
      </c>
      <c r="M368" s="200" t="str">
        <f t="shared" si="35"/>
        <v/>
      </c>
      <c r="N368" s="201" t="str">
        <f t="shared" si="36"/>
        <v/>
      </c>
      <c r="O368" s="196" t="str">
        <f>IFERROR(RANK(M368,$M$9:$M$408)+COUNTIF(M$9:M368,M368)-1,"")</f>
        <v/>
      </c>
      <c r="P368" s="173"/>
    </row>
    <row r="369" spans="1:16" ht="20.100000000000001" customHeight="1">
      <c r="A369" s="173"/>
      <c r="B369" s="190" t="str">
        <f>BIODATA_SISWA!B370</f>
        <v/>
      </c>
      <c r="C369" s="191" t="str">
        <f>IF(BIODATA_SISWA!C370="","",BIODATA_SISWA!C370)</f>
        <v/>
      </c>
      <c r="D369" s="191" t="str">
        <f>IF(BIODATA_SISWA!L370="","",BIODATA_SISWA!L370)</f>
        <v/>
      </c>
      <c r="E369" s="202"/>
      <c r="F369" s="202"/>
      <c r="G369" s="202"/>
      <c r="H369" s="202"/>
      <c r="I369" s="192" t="str">
        <f t="shared" si="37"/>
        <v/>
      </c>
      <c r="J369" s="192" t="str">
        <f t="shared" si="38"/>
        <v/>
      </c>
      <c r="K369" s="192" t="str">
        <f t="shared" si="39"/>
        <v/>
      </c>
      <c r="L369" s="192" t="str">
        <f t="shared" si="40"/>
        <v/>
      </c>
      <c r="M369" s="200" t="str">
        <f t="shared" si="35"/>
        <v/>
      </c>
      <c r="N369" s="201" t="str">
        <f t="shared" si="36"/>
        <v/>
      </c>
      <c r="O369" s="196" t="str">
        <f>IFERROR(RANK(M369,$M$9:$M$408)+COUNTIF(M$9:M369,M369)-1,"")</f>
        <v/>
      </c>
      <c r="P369" s="173"/>
    </row>
    <row r="370" spans="1:16" ht="20.100000000000001" customHeight="1">
      <c r="A370" s="173"/>
      <c r="B370" s="190" t="str">
        <f>BIODATA_SISWA!B371</f>
        <v/>
      </c>
      <c r="C370" s="191" t="str">
        <f>IF(BIODATA_SISWA!C371="","",BIODATA_SISWA!C371)</f>
        <v/>
      </c>
      <c r="D370" s="191" t="str">
        <f>IF(BIODATA_SISWA!L371="","",BIODATA_SISWA!L371)</f>
        <v/>
      </c>
      <c r="E370" s="202"/>
      <c r="F370" s="202"/>
      <c r="G370" s="202"/>
      <c r="H370" s="202"/>
      <c r="I370" s="192" t="str">
        <f t="shared" si="37"/>
        <v/>
      </c>
      <c r="J370" s="192" t="str">
        <f t="shared" si="38"/>
        <v/>
      </c>
      <c r="K370" s="192" t="str">
        <f t="shared" si="39"/>
        <v/>
      </c>
      <c r="L370" s="192" t="str">
        <f t="shared" si="40"/>
        <v/>
      </c>
      <c r="M370" s="200" t="str">
        <f t="shared" si="35"/>
        <v/>
      </c>
      <c r="N370" s="201" t="str">
        <f t="shared" si="36"/>
        <v/>
      </c>
      <c r="O370" s="196" t="str">
        <f>IFERROR(RANK(M370,$M$9:$M$408)+COUNTIF(M$9:M370,M370)-1,"")</f>
        <v/>
      </c>
      <c r="P370" s="173"/>
    </row>
    <row r="371" spans="1:16" ht="20.100000000000001" customHeight="1">
      <c r="A371" s="173"/>
      <c r="B371" s="190" t="str">
        <f>BIODATA_SISWA!B372</f>
        <v/>
      </c>
      <c r="C371" s="191" t="str">
        <f>IF(BIODATA_SISWA!C372="","",BIODATA_SISWA!C372)</f>
        <v/>
      </c>
      <c r="D371" s="191" t="str">
        <f>IF(BIODATA_SISWA!L372="","",BIODATA_SISWA!L372)</f>
        <v/>
      </c>
      <c r="E371" s="202"/>
      <c r="F371" s="202"/>
      <c r="G371" s="202"/>
      <c r="H371" s="202"/>
      <c r="I371" s="192" t="str">
        <f t="shared" si="37"/>
        <v/>
      </c>
      <c r="J371" s="192" t="str">
        <f t="shared" si="38"/>
        <v/>
      </c>
      <c r="K371" s="192" t="str">
        <f t="shared" si="39"/>
        <v/>
      </c>
      <c r="L371" s="192" t="str">
        <f t="shared" si="40"/>
        <v/>
      </c>
      <c r="M371" s="200" t="str">
        <f t="shared" si="35"/>
        <v/>
      </c>
      <c r="N371" s="201" t="str">
        <f t="shared" si="36"/>
        <v/>
      </c>
      <c r="O371" s="196" t="str">
        <f>IFERROR(RANK(M371,$M$9:$M$408)+COUNTIF(M$9:M371,M371)-1,"")</f>
        <v/>
      </c>
      <c r="P371" s="173"/>
    </row>
    <row r="372" spans="1:16" ht="20.100000000000001" customHeight="1">
      <c r="A372" s="173"/>
      <c r="B372" s="190" t="str">
        <f>BIODATA_SISWA!B373</f>
        <v/>
      </c>
      <c r="C372" s="191" t="str">
        <f>IF(BIODATA_SISWA!C373="","",BIODATA_SISWA!C373)</f>
        <v/>
      </c>
      <c r="D372" s="191" t="str">
        <f>IF(BIODATA_SISWA!L373="","",BIODATA_SISWA!L373)</f>
        <v/>
      </c>
      <c r="E372" s="202"/>
      <c r="F372" s="202"/>
      <c r="G372" s="202"/>
      <c r="H372" s="202"/>
      <c r="I372" s="192" t="str">
        <f t="shared" si="37"/>
        <v/>
      </c>
      <c r="J372" s="192" t="str">
        <f t="shared" si="38"/>
        <v/>
      </c>
      <c r="K372" s="192" t="str">
        <f t="shared" si="39"/>
        <v/>
      </c>
      <c r="L372" s="192" t="str">
        <f t="shared" si="40"/>
        <v/>
      </c>
      <c r="M372" s="200" t="str">
        <f t="shared" si="35"/>
        <v/>
      </c>
      <c r="N372" s="201" t="str">
        <f t="shared" si="36"/>
        <v/>
      </c>
      <c r="O372" s="196" t="str">
        <f>IFERROR(RANK(M372,$M$9:$M$408)+COUNTIF(M$9:M372,M372)-1,"")</f>
        <v/>
      </c>
      <c r="P372" s="173"/>
    </row>
    <row r="373" spans="1:16" ht="20.100000000000001" customHeight="1">
      <c r="A373" s="173"/>
      <c r="B373" s="190" t="str">
        <f>BIODATA_SISWA!B374</f>
        <v/>
      </c>
      <c r="C373" s="191" t="str">
        <f>IF(BIODATA_SISWA!C374="","",BIODATA_SISWA!C374)</f>
        <v/>
      </c>
      <c r="D373" s="191" t="str">
        <f>IF(BIODATA_SISWA!L374="","",BIODATA_SISWA!L374)</f>
        <v/>
      </c>
      <c r="E373" s="202"/>
      <c r="F373" s="202"/>
      <c r="G373" s="202"/>
      <c r="H373" s="202"/>
      <c r="I373" s="192" t="str">
        <f t="shared" si="37"/>
        <v/>
      </c>
      <c r="J373" s="192" t="str">
        <f t="shared" si="38"/>
        <v/>
      </c>
      <c r="K373" s="192" t="str">
        <f t="shared" si="39"/>
        <v/>
      </c>
      <c r="L373" s="192" t="str">
        <f t="shared" si="40"/>
        <v/>
      </c>
      <c r="M373" s="200" t="str">
        <f t="shared" si="35"/>
        <v/>
      </c>
      <c r="N373" s="201" t="str">
        <f t="shared" si="36"/>
        <v/>
      </c>
      <c r="O373" s="196" t="str">
        <f>IFERROR(RANK(M373,$M$9:$M$408)+COUNTIF(M$9:M373,M373)-1,"")</f>
        <v/>
      </c>
      <c r="P373" s="173"/>
    </row>
    <row r="374" spans="1:16" ht="20.100000000000001" customHeight="1">
      <c r="A374" s="173"/>
      <c r="B374" s="190" t="str">
        <f>BIODATA_SISWA!B375</f>
        <v/>
      </c>
      <c r="C374" s="191" t="str">
        <f>IF(BIODATA_SISWA!C375="","",BIODATA_SISWA!C375)</f>
        <v/>
      </c>
      <c r="D374" s="191" t="str">
        <f>IF(BIODATA_SISWA!L375="","",BIODATA_SISWA!L375)</f>
        <v/>
      </c>
      <c r="E374" s="202"/>
      <c r="F374" s="202"/>
      <c r="G374" s="202"/>
      <c r="H374" s="202"/>
      <c r="I374" s="192" t="str">
        <f t="shared" si="37"/>
        <v/>
      </c>
      <c r="J374" s="192" t="str">
        <f t="shared" si="38"/>
        <v/>
      </c>
      <c r="K374" s="192" t="str">
        <f t="shared" si="39"/>
        <v/>
      </c>
      <c r="L374" s="192" t="str">
        <f t="shared" si="40"/>
        <v/>
      </c>
      <c r="M374" s="200" t="str">
        <f t="shared" si="35"/>
        <v/>
      </c>
      <c r="N374" s="201" t="str">
        <f t="shared" si="36"/>
        <v/>
      </c>
      <c r="O374" s="196" t="str">
        <f>IFERROR(RANK(M374,$M$9:$M$408)+COUNTIF(M$9:M374,M374)-1,"")</f>
        <v/>
      </c>
      <c r="P374" s="173"/>
    </row>
    <row r="375" spans="1:16" ht="20.100000000000001" customHeight="1">
      <c r="A375" s="173"/>
      <c r="B375" s="190" t="str">
        <f>BIODATA_SISWA!B376</f>
        <v/>
      </c>
      <c r="C375" s="191" t="str">
        <f>IF(BIODATA_SISWA!C376="","",BIODATA_SISWA!C376)</f>
        <v/>
      </c>
      <c r="D375" s="191" t="str">
        <f>IF(BIODATA_SISWA!L376="","",BIODATA_SISWA!L376)</f>
        <v/>
      </c>
      <c r="E375" s="202"/>
      <c r="F375" s="202"/>
      <c r="G375" s="202"/>
      <c r="H375" s="202"/>
      <c r="I375" s="192" t="str">
        <f t="shared" si="37"/>
        <v/>
      </c>
      <c r="J375" s="192" t="str">
        <f t="shared" si="38"/>
        <v/>
      </c>
      <c r="K375" s="192" t="str">
        <f t="shared" si="39"/>
        <v/>
      </c>
      <c r="L375" s="192" t="str">
        <f t="shared" si="40"/>
        <v/>
      </c>
      <c r="M375" s="200" t="str">
        <f t="shared" si="35"/>
        <v/>
      </c>
      <c r="N375" s="201" t="str">
        <f t="shared" si="36"/>
        <v/>
      </c>
      <c r="O375" s="196" t="str">
        <f>IFERROR(RANK(M375,$M$9:$M$408)+COUNTIF(M$9:M375,M375)-1,"")</f>
        <v/>
      </c>
      <c r="P375" s="173"/>
    </row>
    <row r="376" spans="1:16" ht="20.100000000000001" customHeight="1">
      <c r="A376" s="173"/>
      <c r="B376" s="190" t="str">
        <f>BIODATA_SISWA!B377</f>
        <v/>
      </c>
      <c r="C376" s="191" t="str">
        <f>IF(BIODATA_SISWA!C377="","",BIODATA_SISWA!C377)</f>
        <v/>
      </c>
      <c r="D376" s="191" t="str">
        <f>IF(BIODATA_SISWA!L377="","",BIODATA_SISWA!L377)</f>
        <v/>
      </c>
      <c r="E376" s="202"/>
      <c r="F376" s="202"/>
      <c r="G376" s="202"/>
      <c r="H376" s="202"/>
      <c r="I376" s="192" t="str">
        <f t="shared" si="37"/>
        <v/>
      </c>
      <c r="J376" s="192" t="str">
        <f t="shared" si="38"/>
        <v/>
      </c>
      <c r="K376" s="192" t="str">
        <f t="shared" si="39"/>
        <v/>
      </c>
      <c r="L376" s="192" t="str">
        <f t="shared" si="40"/>
        <v/>
      </c>
      <c r="M376" s="200" t="str">
        <f t="shared" si="35"/>
        <v/>
      </c>
      <c r="N376" s="201" t="str">
        <f t="shared" si="36"/>
        <v/>
      </c>
      <c r="O376" s="196" t="str">
        <f>IFERROR(RANK(M376,$M$9:$M$408)+COUNTIF(M$9:M376,M376)-1,"")</f>
        <v/>
      </c>
      <c r="P376" s="173"/>
    </row>
    <row r="377" spans="1:16" ht="20.100000000000001" customHeight="1">
      <c r="A377" s="173"/>
      <c r="B377" s="190" t="str">
        <f>BIODATA_SISWA!B378</f>
        <v/>
      </c>
      <c r="C377" s="191" t="str">
        <f>IF(BIODATA_SISWA!C378="","",BIODATA_SISWA!C378)</f>
        <v/>
      </c>
      <c r="D377" s="191" t="str">
        <f>IF(BIODATA_SISWA!L378="","",BIODATA_SISWA!L378)</f>
        <v/>
      </c>
      <c r="E377" s="202"/>
      <c r="F377" s="202"/>
      <c r="G377" s="202"/>
      <c r="H377" s="202"/>
      <c r="I377" s="192" t="str">
        <f t="shared" si="37"/>
        <v/>
      </c>
      <c r="J377" s="192" t="str">
        <f t="shared" si="38"/>
        <v/>
      </c>
      <c r="K377" s="192" t="str">
        <f t="shared" si="39"/>
        <v/>
      </c>
      <c r="L377" s="192" t="str">
        <f t="shared" si="40"/>
        <v/>
      </c>
      <c r="M377" s="200" t="str">
        <f t="shared" si="35"/>
        <v/>
      </c>
      <c r="N377" s="201" t="str">
        <f t="shared" si="36"/>
        <v/>
      </c>
      <c r="O377" s="196" t="str">
        <f>IFERROR(RANK(M377,$M$9:$M$408)+COUNTIF(M$9:M377,M377)-1,"")</f>
        <v/>
      </c>
      <c r="P377" s="173"/>
    </row>
    <row r="378" spans="1:16" ht="20.100000000000001" customHeight="1">
      <c r="A378" s="173"/>
      <c r="B378" s="190" t="str">
        <f>BIODATA_SISWA!B379</f>
        <v/>
      </c>
      <c r="C378" s="191" t="str">
        <f>IF(BIODATA_SISWA!C379="","",BIODATA_SISWA!C379)</f>
        <v/>
      </c>
      <c r="D378" s="191" t="str">
        <f>IF(BIODATA_SISWA!L379="","",BIODATA_SISWA!L379)</f>
        <v/>
      </c>
      <c r="E378" s="202"/>
      <c r="F378" s="202"/>
      <c r="G378" s="202"/>
      <c r="H378" s="202"/>
      <c r="I378" s="192" t="str">
        <f t="shared" si="37"/>
        <v/>
      </c>
      <c r="J378" s="192" t="str">
        <f t="shared" si="38"/>
        <v/>
      </c>
      <c r="K378" s="192" t="str">
        <f t="shared" si="39"/>
        <v/>
      </c>
      <c r="L378" s="192" t="str">
        <f t="shared" si="40"/>
        <v/>
      </c>
      <c r="M378" s="200" t="str">
        <f t="shared" si="35"/>
        <v/>
      </c>
      <c r="N378" s="201" t="str">
        <f t="shared" si="36"/>
        <v/>
      </c>
      <c r="O378" s="196" t="str">
        <f>IFERROR(RANK(M378,$M$9:$M$408)+COUNTIF(M$9:M378,M378)-1,"")</f>
        <v/>
      </c>
      <c r="P378" s="173"/>
    </row>
    <row r="379" spans="1:16" ht="20.100000000000001" customHeight="1">
      <c r="A379" s="173"/>
      <c r="B379" s="190" t="str">
        <f>BIODATA_SISWA!B380</f>
        <v/>
      </c>
      <c r="C379" s="191" t="str">
        <f>IF(BIODATA_SISWA!C380="","",BIODATA_SISWA!C380)</f>
        <v/>
      </c>
      <c r="D379" s="191" t="str">
        <f>IF(BIODATA_SISWA!L380="","",BIODATA_SISWA!L380)</f>
        <v/>
      </c>
      <c r="E379" s="202"/>
      <c r="F379" s="202"/>
      <c r="G379" s="202"/>
      <c r="H379" s="202"/>
      <c r="I379" s="192" t="str">
        <f t="shared" si="37"/>
        <v/>
      </c>
      <c r="J379" s="192" t="str">
        <f t="shared" si="38"/>
        <v/>
      </c>
      <c r="K379" s="192" t="str">
        <f t="shared" si="39"/>
        <v/>
      </c>
      <c r="L379" s="192" t="str">
        <f t="shared" si="40"/>
        <v/>
      </c>
      <c r="M379" s="200" t="str">
        <f t="shared" si="35"/>
        <v/>
      </c>
      <c r="N379" s="201" t="str">
        <f t="shared" si="36"/>
        <v/>
      </c>
      <c r="O379" s="196" t="str">
        <f>IFERROR(RANK(M379,$M$9:$M$408)+COUNTIF(M$9:M379,M379)-1,"")</f>
        <v/>
      </c>
      <c r="P379" s="173"/>
    </row>
    <row r="380" spans="1:16" ht="20.100000000000001" customHeight="1">
      <c r="A380" s="173"/>
      <c r="B380" s="190" t="str">
        <f>BIODATA_SISWA!B381</f>
        <v/>
      </c>
      <c r="C380" s="191" t="str">
        <f>IF(BIODATA_SISWA!C381="","",BIODATA_SISWA!C381)</f>
        <v/>
      </c>
      <c r="D380" s="191" t="str">
        <f>IF(BIODATA_SISWA!L381="","",BIODATA_SISWA!L381)</f>
        <v/>
      </c>
      <c r="E380" s="202"/>
      <c r="F380" s="202"/>
      <c r="G380" s="202"/>
      <c r="H380" s="202"/>
      <c r="I380" s="192" t="str">
        <f t="shared" si="37"/>
        <v/>
      </c>
      <c r="J380" s="192" t="str">
        <f t="shared" si="38"/>
        <v/>
      </c>
      <c r="K380" s="192" t="str">
        <f t="shared" si="39"/>
        <v/>
      </c>
      <c r="L380" s="192" t="str">
        <f t="shared" si="40"/>
        <v/>
      </c>
      <c r="M380" s="200" t="str">
        <f t="shared" si="35"/>
        <v/>
      </c>
      <c r="N380" s="201" t="str">
        <f t="shared" si="36"/>
        <v/>
      </c>
      <c r="O380" s="196" t="str">
        <f>IFERROR(RANK(M380,$M$9:$M$408)+COUNTIF(M$9:M380,M380)-1,"")</f>
        <v/>
      </c>
      <c r="P380" s="173"/>
    </row>
    <row r="381" spans="1:16" ht="20.100000000000001" customHeight="1">
      <c r="A381" s="173"/>
      <c r="B381" s="190" t="str">
        <f>BIODATA_SISWA!B382</f>
        <v/>
      </c>
      <c r="C381" s="191" t="str">
        <f>IF(BIODATA_SISWA!C382="","",BIODATA_SISWA!C382)</f>
        <v/>
      </c>
      <c r="D381" s="191" t="str">
        <f>IF(BIODATA_SISWA!L382="","",BIODATA_SISWA!L382)</f>
        <v/>
      </c>
      <c r="E381" s="202"/>
      <c r="F381" s="202"/>
      <c r="G381" s="202"/>
      <c r="H381" s="202"/>
      <c r="I381" s="192" t="str">
        <f t="shared" si="37"/>
        <v/>
      </c>
      <c r="J381" s="192" t="str">
        <f t="shared" si="38"/>
        <v/>
      </c>
      <c r="K381" s="192" t="str">
        <f t="shared" si="39"/>
        <v/>
      </c>
      <c r="L381" s="192" t="str">
        <f t="shared" si="40"/>
        <v/>
      </c>
      <c r="M381" s="200" t="str">
        <f t="shared" si="35"/>
        <v/>
      </c>
      <c r="N381" s="201" t="str">
        <f t="shared" si="36"/>
        <v/>
      </c>
      <c r="O381" s="196" t="str">
        <f>IFERROR(RANK(M381,$M$9:$M$408)+COUNTIF(M$9:M381,M381)-1,"")</f>
        <v/>
      </c>
      <c r="P381" s="173"/>
    </row>
    <row r="382" spans="1:16" ht="20.100000000000001" customHeight="1">
      <c r="A382" s="173"/>
      <c r="B382" s="190" t="str">
        <f>BIODATA_SISWA!B383</f>
        <v/>
      </c>
      <c r="C382" s="191" t="str">
        <f>IF(BIODATA_SISWA!C383="","",BIODATA_SISWA!C383)</f>
        <v/>
      </c>
      <c r="D382" s="191" t="str">
        <f>IF(BIODATA_SISWA!L383="","",BIODATA_SISWA!L383)</f>
        <v/>
      </c>
      <c r="E382" s="202"/>
      <c r="F382" s="202"/>
      <c r="G382" s="202"/>
      <c r="H382" s="202"/>
      <c r="I382" s="192" t="str">
        <f t="shared" si="37"/>
        <v/>
      </c>
      <c r="J382" s="192" t="str">
        <f t="shared" si="38"/>
        <v/>
      </c>
      <c r="K382" s="192" t="str">
        <f t="shared" si="39"/>
        <v/>
      </c>
      <c r="L382" s="192" t="str">
        <f t="shared" si="40"/>
        <v/>
      </c>
      <c r="M382" s="200" t="str">
        <f t="shared" si="35"/>
        <v/>
      </c>
      <c r="N382" s="201" t="str">
        <f t="shared" si="36"/>
        <v/>
      </c>
      <c r="O382" s="196" t="str">
        <f>IFERROR(RANK(M382,$M$9:$M$408)+COUNTIF(M$9:M382,M382)-1,"")</f>
        <v/>
      </c>
      <c r="P382" s="173"/>
    </row>
    <row r="383" spans="1:16" ht="20.100000000000001" customHeight="1">
      <c r="A383" s="173"/>
      <c r="B383" s="190" t="str">
        <f>BIODATA_SISWA!B384</f>
        <v/>
      </c>
      <c r="C383" s="191" t="str">
        <f>IF(BIODATA_SISWA!C384="","",BIODATA_SISWA!C384)</f>
        <v/>
      </c>
      <c r="D383" s="191" t="str">
        <f>IF(BIODATA_SISWA!L384="","",BIODATA_SISWA!L384)</f>
        <v/>
      </c>
      <c r="E383" s="202"/>
      <c r="F383" s="202"/>
      <c r="G383" s="202"/>
      <c r="H383" s="202"/>
      <c r="I383" s="192" t="str">
        <f t="shared" si="37"/>
        <v/>
      </c>
      <c r="J383" s="192" t="str">
        <f t="shared" si="38"/>
        <v/>
      </c>
      <c r="K383" s="192" t="str">
        <f t="shared" si="39"/>
        <v/>
      </c>
      <c r="L383" s="192" t="str">
        <f t="shared" si="40"/>
        <v/>
      </c>
      <c r="M383" s="200" t="str">
        <f t="shared" si="35"/>
        <v/>
      </c>
      <c r="N383" s="201" t="str">
        <f t="shared" si="36"/>
        <v/>
      </c>
      <c r="O383" s="196" t="str">
        <f>IFERROR(RANK(M383,$M$9:$M$408)+COUNTIF(M$9:M383,M383)-1,"")</f>
        <v/>
      </c>
      <c r="P383" s="173"/>
    </row>
    <row r="384" spans="1:16" ht="20.100000000000001" customHeight="1">
      <c r="A384" s="173"/>
      <c r="B384" s="190" t="str">
        <f>BIODATA_SISWA!B385</f>
        <v/>
      </c>
      <c r="C384" s="191" t="str">
        <f>IF(BIODATA_SISWA!C385="","",BIODATA_SISWA!C385)</f>
        <v/>
      </c>
      <c r="D384" s="191" t="str">
        <f>IF(BIODATA_SISWA!L385="","",BIODATA_SISWA!L385)</f>
        <v/>
      </c>
      <c r="E384" s="202"/>
      <c r="F384" s="202"/>
      <c r="G384" s="202"/>
      <c r="H384" s="202"/>
      <c r="I384" s="192" t="str">
        <f t="shared" si="37"/>
        <v/>
      </c>
      <c r="J384" s="192" t="str">
        <f t="shared" si="38"/>
        <v/>
      </c>
      <c r="K384" s="192" t="str">
        <f t="shared" si="39"/>
        <v/>
      </c>
      <c r="L384" s="192" t="str">
        <f t="shared" si="40"/>
        <v/>
      </c>
      <c r="M384" s="200" t="str">
        <f t="shared" si="35"/>
        <v/>
      </c>
      <c r="N384" s="201" t="str">
        <f t="shared" si="36"/>
        <v/>
      </c>
      <c r="O384" s="196" t="str">
        <f>IFERROR(RANK(M384,$M$9:$M$408)+COUNTIF(M$9:M384,M384)-1,"")</f>
        <v/>
      </c>
      <c r="P384" s="173"/>
    </row>
    <row r="385" spans="1:16" ht="20.100000000000001" customHeight="1">
      <c r="A385" s="173"/>
      <c r="B385" s="190" t="str">
        <f>BIODATA_SISWA!B386</f>
        <v/>
      </c>
      <c r="C385" s="191" t="str">
        <f>IF(BIODATA_SISWA!C386="","",BIODATA_SISWA!C386)</f>
        <v/>
      </c>
      <c r="D385" s="191" t="str">
        <f>IF(BIODATA_SISWA!L386="","",BIODATA_SISWA!L386)</f>
        <v/>
      </c>
      <c r="E385" s="202"/>
      <c r="F385" s="202"/>
      <c r="G385" s="202"/>
      <c r="H385" s="202"/>
      <c r="I385" s="192" t="str">
        <f t="shared" si="37"/>
        <v/>
      </c>
      <c r="J385" s="192" t="str">
        <f t="shared" si="38"/>
        <v/>
      </c>
      <c r="K385" s="192" t="str">
        <f t="shared" si="39"/>
        <v/>
      </c>
      <c r="L385" s="192" t="str">
        <f t="shared" si="40"/>
        <v/>
      </c>
      <c r="M385" s="200" t="str">
        <f t="shared" si="35"/>
        <v/>
      </c>
      <c r="N385" s="201" t="str">
        <f t="shared" si="36"/>
        <v/>
      </c>
      <c r="O385" s="196" t="str">
        <f>IFERROR(RANK(M385,$M$9:$M$408)+COUNTIF(M$9:M385,M385)-1,"")</f>
        <v/>
      </c>
      <c r="P385" s="173"/>
    </row>
    <row r="386" spans="1:16" ht="20.100000000000001" customHeight="1">
      <c r="A386" s="173"/>
      <c r="B386" s="190" t="str">
        <f>BIODATA_SISWA!B387</f>
        <v/>
      </c>
      <c r="C386" s="191" t="str">
        <f>IF(BIODATA_SISWA!C387="","",BIODATA_SISWA!C387)</f>
        <v/>
      </c>
      <c r="D386" s="191" t="str">
        <f>IF(BIODATA_SISWA!L387="","",BIODATA_SISWA!L387)</f>
        <v/>
      </c>
      <c r="E386" s="202"/>
      <c r="F386" s="202"/>
      <c r="G386" s="202"/>
      <c r="H386" s="202"/>
      <c r="I386" s="192" t="str">
        <f t="shared" si="37"/>
        <v/>
      </c>
      <c r="J386" s="192" t="str">
        <f t="shared" si="38"/>
        <v/>
      </c>
      <c r="K386" s="192" t="str">
        <f t="shared" si="39"/>
        <v/>
      </c>
      <c r="L386" s="192" t="str">
        <f t="shared" si="40"/>
        <v/>
      </c>
      <c r="M386" s="200" t="str">
        <f t="shared" si="35"/>
        <v/>
      </c>
      <c r="N386" s="201" t="str">
        <f t="shared" si="36"/>
        <v/>
      </c>
      <c r="O386" s="196" t="str">
        <f>IFERROR(RANK(M386,$M$9:$M$408)+COUNTIF(M$9:M386,M386)-1,"")</f>
        <v/>
      </c>
      <c r="P386" s="173"/>
    </row>
    <row r="387" spans="1:16" ht="20.100000000000001" customHeight="1">
      <c r="A387" s="173"/>
      <c r="B387" s="190" t="str">
        <f>BIODATA_SISWA!B388</f>
        <v/>
      </c>
      <c r="C387" s="191" t="str">
        <f>IF(BIODATA_SISWA!C388="","",BIODATA_SISWA!C388)</f>
        <v/>
      </c>
      <c r="D387" s="191" t="str">
        <f>IF(BIODATA_SISWA!L388="","",BIODATA_SISWA!L388)</f>
        <v/>
      </c>
      <c r="E387" s="202"/>
      <c r="F387" s="202"/>
      <c r="G387" s="202"/>
      <c r="H387" s="202"/>
      <c r="I387" s="192" t="str">
        <f t="shared" si="37"/>
        <v/>
      </c>
      <c r="J387" s="192" t="str">
        <f t="shared" si="38"/>
        <v/>
      </c>
      <c r="K387" s="192" t="str">
        <f t="shared" si="39"/>
        <v/>
      </c>
      <c r="L387" s="192" t="str">
        <f t="shared" si="40"/>
        <v/>
      </c>
      <c r="M387" s="200" t="str">
        <f t="shared" si="35"/>
        <v/>
      </c>
      <c r="N387" s="201" t="str">
        <f t="shared" si="36"/>
        <v/>
      </c>
      <c r="O387" s="196" t="str">
        <f>IFERROR(RANK(M387,$M$9:$M$408)+COUNTIF(M$9:M387,M387)-1,"")</f>
        <v/>
      </c>
      <c r="P387" s="173"/>
    </row>
    <row r="388" spans="1:16" ht="20.100000000000001" customHeight="1">
      <c r="A388" s="173"/>
      <c r="B388" s="190" t="str">
        <f>BIODATA_SISWA!B389</f>
        <v/>
      </c>
      <c r="C388" s="191" t="str">
        <f>IF(BIODATA_SISWA!C389="","",BIODATA_SISWA!C389)</f>
        <v/>
      </c>
      <c r="D388" s="191" t="str">
        <f>IF(BIODATA_SISWA!L389="","",BIODATA_SISWA!L389)</f>
        <v/>
      </c>
      <c r="E388" s="202"/>
      <c r="F388" s="202"/>
      <c r="G388" s="202"/>
      <c r="H388" s="202"/>
      <c r="I388" s="192" t="str">
        <f t="shared" si="37"/>
        <v/>
      </c>
      <c r="J388" s="192" t="str">
        <f t="shared" si="38"/>
        <v/>
      </c>
      <c r="K388" s="192" t="str">
        <f t="shared" si="39"/>
        <v/>
      </c>
      <c r="L388" s="192" t="str">
        <f t="shared" si="40"/>
        <v/>
      </c>
      <c r="M388" s="200" t="str">
        <f t="shared" si="35"/>
        <v/>
      </c>
      <c r="N388" s="201" t="str">
        <f t="shared" si="36"/>
        <v/>
      </c>
      <c r="O388" s="196" t="str">
        <f>IFERROR(RANK(M388,$M$9:$M$408)+COUNTIF(M$9:M388,M388)-1,"")</f>
        <v/>
      </c>
      <c r="P388" s="173"/>
    </row>
    <row r="389" spans="1:16" ht="20.100000000000001" customHeight="1">
      <c r="A389" s="173"/>
      <c r="B389" s="190" t="str">
        <f>BIODATA_SISWA!B390</f>
        <v/>
      </c>
      <c r="C389" s="191" t="str">
        <f>IF(BIODATA_SISWA!C390="","",BIODATA_SISWA!C390)</f>
        <v/>
      </c>
      <c r="D389" s="191" t="str">
        <f>IF(BIODATA_SISWA!L390="","",BIODATA_SISWA!L390)</f>
        <v/>
      </c>
      <c r="E389" s="202"/>
      <c r="F389" s="202"/>
      <c r="G389" s="202"/>
      <c r="H389" s="202"/>
      <c r="I389" s="192" t="str">
        <f t="shared" si="37"/>
        <v/>
      </c>
      <c r="J389" s="192" t="str">
        <f t="shared" si="38"/>
        <v/>
      </c>
      <c r="K389" s="192" t="str">
        <f t="shared" si="39"/>
        <v/>
      </c>
      <c r="L389" s="192" t="str">
        <f t="shared" si="40"/>
        <v/>
      </c>
      <c r="M389" s="200" t="str">
        <f t="shared" si="35"/>
        <v/>
      </c>
      <c r="N389" s="201" t="str">
        <f t="shared" si="36"/>
        <v/>
      </c>
      <c r="O389" s="196" t="str">
        <f>IFERROR(RANK(M389,$M$9:$M$408)+COUNTIF(M$9:M389,M389)-1,"")</f>
        <v/>
      </c>
      <c r="P389" s="173"/>
    </row>
    <row r="390" spans="1:16" ht="20.100000000000001" customHeight="1">
      <c r="A390" s="173"/>
      <c r="B390" s="190" t="str">
        <f>BIODATA_SISWA!B391</f>
        <v/>
      </c>
      <c r="C390" s="191" t="str">
        <f>IF(BIODATA_SISWA!C391="","",BIODATA_SISWA!C391)</f>
        <v/>
      </c>
      <c r="D390" s="191" t="str">
        <f>IF(BIODATA_SISWA!L391="","",BIODATA_SISWA!L391)</f>
        <v/>
      </c>
      <c r="E390" s="202"/>
      <c r="F390" s="202"/>
      <c r="G390" s="202"/>
      <c r="H390" s="202"/>
      <c r="I390" s="192" t="str">
        <f t="shared" si="37"/>
        <v/>
      </c>
      <c r="J390" s="192" t="str">
        <f t="shared" si="38"/>
        <v/>
      </c>
      <c r="K390" s="192" t="str">
        <f t="shared" si="39"/>
        <v/>
      </c>
      <c r="L390" s="192" t="str">
        <f t="shared" si="40"/>
        <v/>
      </c>
      <c r="M390" s="200" t="str">
        <f t="shared" si="35"/>
        <v/>
      </c>
      <c r="N390" s="201" t="str">
        <f t="shared" si="36"/>
        <v/>
      </c>
      <c r="O390" s="196" t="str">
        <f>IFERROR(RANK(M390,$M$9:$M$408)+COUNTIF(M$9:M390,M390)-1,"")</f>
        <v/>
      </c>
      <c r="P390" s="173"/>
    </row>
    <row r="391" spans="1:16" ht="20.100000000000001" customHeight="1">
      <c r="A391" s="173"/>
      <c r="B391" s="190" t="str">
        <f>BIODATA_SISWA!B392</f>
        <v/>
      </c>
      <c r="C391" s="191" t="str">
        <f>IF(BIODATA_SISWA!C392="","",BIODATA_SISWA!C392)</f>
        <v/>
      </c>
      <c r="D391" s="191" t="str">
        <f>IF(BIODATA_SISWA!L392="","",BIODATA_SISWA!L392)</f>
        <v/>
      </c>
      <c r="E391" s="202"/>
      <c r="F391" s="202"/>
      <c r="G391" s="202"/>
      <c r="H391" s="202"/>
      <c r="I391" s="192" t="str">
        <f t="shared" si="37"/>
        <v/>
      </c>
      <c r="J391" s="192" t="str">
        <f t="shared" si="38"/>
        <v/>
      </c>
      <c r="K391" s="192" t="str">
        <f t="shared" si="39"/>
        <v/>
      </c>
      <c r="L391" s="192" t="str">
        <f t="shared" si="40"/>
        <v/>
      </c>
      <c r="M391" s="200" t="str">
        <f t="shared" si="35"/>
        <v/>
      </c>
      <c r="N391" s="201" t="str">
        <f t="shared" si="36"/>
        <v/>
      </c>
      <c r="O391" s="196" t="str">
        <f>IFERROR(RANK(M391,$M$9:$M$408)+COUNTIF(M$9:M391,M391)-1,"")</f>
        <v/>
      </c>
      <c r="P391" s="173"/>
    </row>
    <row r="392" spans="1:16" ht="20.100000000000001" customHeight="1">
      <c r="A392" s="173"/>
      <c r="B392" s="190" t="str">
        <f>BIODATA_SISWA!B393</f>
        <v/>
      </c>
      <c r="C392" s="191" t="str">
        <f>IF(BIODATA_SISWA!C393="","",BIODATA_SISWA!C393)</f>
        <v/>
      </c>
      <c r="D392" s="191" t="str">
        <f>IF(BIODATA_SISWA!L393="","",BIODATA_SISWA!L393)</f>
        <v/>
      </c>
      <c r="E392" s="202"/>
      <c r="F392" s="202"/>
      <c r="G392" s="202"/>
      <c r="H392" s="202"/>
      <c r="I392" s="192" t="str">
        <f t="shared" si="37"/>
        <v/>
      </c>
      <c r="J392" s="192" t="str">
        <f t="shared" si="38"/>
        <v/>
      </c>
      <c r="K392" s="192" t="str">
        <f t="shared" si="39"/>
        <v/>
      </c>
      <c r="L392" s="192" t="str">
        <f t="shared" si="40"/>
        <v/>
      </c>
      <c r="M392" s="200" t="str">
        <f t="shared" si="35"/>
        <v/>
      </c>
      <c r="N392" s="201" t="str">
        <f t="shared" si="36"/>
        <v/>
      </c>
      <c r="O392" s="196" t="str">
        <f>IFERROR(RANK(M392,$M$9:$M$408)+COUNTIF(M$9:M392,M392)-1,"")</f>
        <v/>
      </c>
      <c r="P392" s="173"/>
    </row>
    <row r="393" spans="1:16" ht="20.100000000000001" customHeight="1">
      <c r="A393" s="173"/>
      <c r="B393" s="190" t="str">
        <f>BIODATA_SISWA!B394</f>
        <v/>
      </c>
      <c r="C393" s="191" t="str">
        <f>IF(BIODATA_SISWA!C394="","",BIODATA_SISWA!C394)</f>
        <v/>
      </c>
      <c r="D393" s="191" t="str">
        <f>IF(BIODATA_SISWA!L394="","",BIODATA_SISWA!L394)</f>
        <v/>
      </c>
      <c r="E393" s="202"/>
      <c r="F393" s="202"/>
      <c r="G393" s="202"/>
      <c r="H393" s="202"/>
      <c r="I393" s="192" t="str">
        <f t="shared" si="37"/>
        <v/>
      </c>
      <c r="J393" s="192" t="str">
        <f t="shared" si="38"/>
        <v/>
      </c>
      <c r="K393" s="192" t="str">
        <f t="shared" si="39"/>
        <v/>
      </c>
      <c r="L393" s="192" t="str">
        <f t="shared" si="40"/>
        <v/>
      </c>
      <c r="M393" s="200" t="str">
        <f t="shared" si="35"/>
        <v/>
      </c>
      <c r="N393" s="201" t="str">
        <f t="shared" si="36"/>
        <v/>
      </c>
      <c r="O393" s="196" t="str">
        <f>IFERROR(RANK(M393,$M$9:$M$408)+COUNTIF(M$9:M393,M393)-1,"")</f>
        <v/>
      </c>
      <c r="P393" s="173"/>
    </row>
    <row r="394" spans="1:16" ht="20.100000000000001" customHeight="1">
      <c r="A394" s="173"/>
      <c r="B394" s="190" t="str">
        <f>BIODATA_SISWA!B395</f>
        <v/>
      </c>
      <c r="C394" s="191" t="str">
        <f>IF(BIODATA_SISWA!C395="","",BIODATA_SISWA!C395)</f>
        <v/>
      </c>
      <c r="D394" s="191" t="str">
        <f>IF(BIODATA_SISWA!L395="","",BIODATA_SISWA!L395)</f>
        <v/>
      </c>
      <c r="E394" s="202"/>
      <c r="F394" s="202"/>
      <c r="G394" s="202"/>
      <c r="H394" s="202"/>
      <c r="I394" s="192" t="str">
        <f t="shared" si="37"/>
        <v/>
      </c>
      <c r="J394" s="192" t="str">
        <f t="shared" si="38"/>
        <v/>
      </c>
      <c r="K394" s="192" t="str">
        <f t="shared" si="39"/>
        <v/>
      </c>
      <c r="L394" s="192" t="str">
        <f t="shared" si="40"/>
        <v/>
      </c>
      <c r="M394" s="200" t="str">
        <f t="shared" ref="M394:M408" si="41">IF(OR(C394="",E394=""),"",SUM(E394:H394))</f>
        <v/>
      </c>
      <c r="N394" s="201" t="str">
        <f t="shared" ref="N394:N408" si="42">IF(OR(C394="",E394=""),"",AVERAGE(E394:H394))</f>
        <v/>
      </c>
      <c r="O394" s="196" t="str">
        <f>IFERROR(RANK(M394,$M$9:$M$408)+COUNTIF(M$9:M394,M394)-1,"")</f>
        <v/>
      </c>
      <c r="P394" s="173"/>
    </row>
    <row r="395" spans="1:16" ht="20.100000000000001" customHeight="1">
      <c r="A395" s="173"/>
      <c r="B395" s="190" t="str">
        <f>BIODATA_SISWA!B396</f>
        <v/>
      </c>
      <c r="C395" s="191" t="str">
        <f>IF(BIODATA_SISWA!C396="","",BIODATA_SISWA!C396)</f>
        <v/>
      </c>
      <c r="D395" s="191" t="str">
        <f>IF(BIODATA_SISWA!L396="","",BIODATA_SISWA!L396)</f>
        <v/>
      </c>
      <c r="E395" s="202"/>
      <c r="F395" s="202"/>
      <c r="G395" s="202"/>
      <c r="H395" s="202"/>
      <c r="I395" s="192" t="str">
        <f t="shared" si="37"/>
        <v/>
      </c>
      <c r="J395" s="192" t="str">
        <f t="shared" si="38"/>
        <v/>
      </c>
      <c r="K395" s="192" t="str">
        <f t="shared" si="39"/>
        <v/>
      </c>
      <c r="L395" s="192" t="str">
        <f t="shared" si="40"/>
        <v/>
      </c>
      <c r="M395" s="200" t="str">
        <f t="shared" si="41"/>
        <v/>
      </c>
      <c r="N395" s="201" t="str">
        <f t="shared" si="42"/>
        <v/>
      </c>
      <c r="O395" s="196" t="str">
        <f>IFERROR(RANK(M395,$M$9:$M$408)+COUNTIF(M$9:M395,M395)-1,"")</f>
        <v/>
      </c>
      <c r="P395" s="173"/>
    </row>
    <row r="396" spans="1:16" ht="20.100000000000001" customHeight="1">
      <c r="A396" s="173"/>
      <c r="B396" s="190" t="str">
        <f>BIODATA_SISWA!B397</f>
        <v/>
      </c>
      <c r="C396" s="191" t="str">
        <f>IF(BIODATA_SISWA!C397="","",BIODATA_SISWA!C397)</f>
        <v/>
      </c>
      <c r="D396" s="191" t="str">
        <f>IF(BIODATA_SISWA!L397="","",BIODATA_SISWA!L397)</f>
        <v/>
      </c>
      <c r="E396" s="202"/>
      <c r="F396" s="202"/>
      <c r="G396" s="202"/>
      <c r="H396" s="202"/>
      <c r="I396" s="192" t="str">
        <f t="shared" si="37"/>
        <v/>
      </c>
      <c r="J396" s="192" t="str">
        <f t="shared" si="38"/>
        <v/>
      </c>
      <c r="K396" s="192" t="str">
        <f t="shared" si="39"/>
        <v/>
      </c>
      <c r="L396" s="192" t="str">
        <f t="shared" si="40"/>
        <v/>
      </c>
      <c r="M396" s="200" t="str">
        <f t="shared" si="41"/>
        <v/>
      </c>
      <c r="N396" s="201" t="str">
        <f t="shared" si="42"/>
        <v/>
      </c>
      <c r="O396" s="196" t="str">
        <f>IFERROR(RANK(M396,$M$9:$M$408)+COUNTIF(M$9:M396,M396)-1,"")</f>
        <v/>
      </c>
      <c r="P396" s="173"/>
    </row>
    <row r="397" spans="1:16" ht="20.100000000000001" customHeight="1">
      <c r="A397" s="173"/>
      <c r="B397" s="190" t="str">
        <f>BIODATA_SISWA!B398</f>
        <v/>
      </c>
      <c r="C397" s="191" t="str">
        <f>IF(BIODATA_SISWA!C398="","",BIODATA_SISWA!C398)</f>
        <v/>
      </c>
      <c r="D397" s="191" t="str">
        <f>IF(BIODATA_SISWA!L398="","",BIODATA_SISWA!L398)</f>
        <v/>
      </c>
      <c r="E397" s="202"/>
      <c r="F397" s="202"/>
      <c r="G397" s="202"/>
      <c r="H397" s="202"/>
      <c r="I397" s="192" t="str">
        <f t="shared" si="37"/>
        <v/>
      </c>
      <c r="J397" s="192" t="str">
        <f t="shared" si="38"/>
        <v/>
      </c>
      <c r="K397" s="192" t="str">
        <f t="shared" si="39"/>
        <v/>
      </c>
      <c r="L397" s="192" t="str">
        <f t="shared" si="40"/>
        <v/>
      </c>
      <c r="M397" s="200" t="str">
        <f t="shared" si="41"/>
        <v/>
      </c>
      <c r="N397" s="201" t="str">
        <f t="shared" si="42"/>
        <v/>
      </c>
      <c r="O397" s="196" t="str">
        <f>IFERROR(RANK(M397,$M$9:$M$408)+COUNTIF(M$9:M397,M397)-1,"")</f>
        <v/>
      </c>
      <c r="P397" s="173"/>
    </row>
    <row r="398" spans="1:16" ht="20.100000000000001" customHeight="1">
      <c r="A398" s="173"/>
      <c r="B398" s="190" t="str">
        <f>BIODATA_SISWA!B399</f>
        <v/>
      </c>
      <c r="C398" s="191" t="str">
        <f>IF(BIODATA_SISWA!C399="","",BIODATA_SISWA!C399)</f>
        <v/>
      </c>
      <c r="D398" s="191" t="str">
        <f>IF(BIODATA_SISWA!L399="","",BIODATA_SISWA!L399)</f>
        <v/>
      </c>
      <c r="E398" s="202"/>
      <c r="F398" s="202"/>
      <c r="G398" s="202"/>
      <c r="H398" s="202"/>
      <c r="I398" s="192" t="str">
        <f t="shared" si="37"/>
        <v/>
      </c>
      <c r="J398" s="192" t="str">
        <f t="shared" si="38"/>
        <v/>
      </c>
      <c r="K398" s="192" t="str">
        <f t="shared" si="39"/>
        <v/>
      </c>
      <c r="L398" s="192" t="str">
        <f t="shared" si="40"/>
        <v/>
      </c>
      <c r="M398" s="200" t="str">
        <f t="shared" si="41"/>
        <v/>
      </c>
      <c r="N398" s="201" t="str">
        <f t="shared" si="42"/>
        <v/>
      </c>
      <c r="O398" s="196" t="str">
        <f>IFERROR(RANK(M398,$M$9:$M$408)+COUNTIF(M$9:M398,M398)-1,"")</f>
        <v/>
      </c>
      <c r="P398" s="173"/>
    </row>
    <row r="399" spans="1:16" ht="20.100000000000001" customHeight="1">
      <c r="A399" s="173"/>
      <c r="B399" s="190" t="str">
        <f>BIODATA_SISWA!B400</f>
        <v/>
      </c>
      <c r="C399" s="191" t="str">
        <f>IF(BIODATA_SISWA!C400="","",BIODATA_SISWA!C400)</f>
        <v/>
      </c>
      <c r="D399" s="191" t="str">
        <f>IF(BIODATA_SISWA!L400="","",BIODATA_SISWA!L400)</f>
        <v/>
      </c>
      <c r="E399" s="202"/>
      <c r="F399" s="202"/>
      <c r="G399" s="202"/>
      <c r="H399" s="202"/>
      <c r="I399" s="192" t="str">
        <f t="shared" si="37"/>
        <v/>
      </c>
      <c r="J399" s="192" t="str">
        <f t="shared" si="38"/>
        <v/>
      </c>
      <c r="K399" s="192" t="str">
        <f t="shared" si="39"/>
        <v/>
      </c>
      <c r="L399" s="192" t="str">
        <f t="shared" si="40"/>
        <v/>
      </c>
      <c r="M399" s="200" t="str">
        <f t="shared" si="41"/>
        <v/>
      </c>
      <c r="N399" s="201" t="str">
        <f t="shared" si="42"/>
        <v/>
      </c>
      <c r="O399" s="196" t="str">
        <f>IFERROR(RANK(M399,$M$9:$M$408)+COUNTIF(M$9:M399,M399)-1,"")</f>
        <v/>
      </c>
      <c r="P399" s="173"/>
    </row>
    <row r="400" spans="1:16" ht="20.100000000000001" customHeight="1">
      <c r="A400" s="173"/>
      <c r="B400" s="190" t="str">
        <f>BIODATA_SISWA!B401</f>
        <v/>
      </c>
      <c r="C400" s="191" t="str">
        <f>IF(BIODATA_SISWA!C401="","",BIODATA_SISWA!C401)</f>
        <v/>
      </c>
      <c r="D400" s="191" t="str">
        <f>IF(BIODATA_SISWA!L401="","",BIODATA_SISWA!L401)</f>
        <v/>
      </c>
      <c r="E400" s="202"/>
      <c r="F400" s="202"/>
      <c r="G400" s="202"/>
      <c r="H400" s="202"/>
      <c r="I400" s="192" t="str">
        <f t="shared" si="37"/>
        <v/>
      </c>
      <c r="J400" s="192" t="str">
        <f t="shared" si="38"/>
        <v/>
      </c>
      <c r="K400" s="192" t="str">
        <f t="shared" si="39"/>
        <v/>
      </c>
      <c r="L400" s="192" t="str">
        <f t="shared" si="40"/>
        <v/>
      </c>
      <c r="M400" s="200" t="str">
        <f t="shared" si="41"/>
        <v/>
      </c>
      <c r="N400" s="201" t="str">
        <f t="shared" si="42"/>
        <v/>
      </c>
      <c r="O400" s="196" t="str">
        <f>IFERROR(RANK(M400,$M$9:$M$408)+COUNTIF(M$9:M400,M400)-1,"")</f>
        <v/>
      </c>
      <c r="P400" s="173"/>
    </row>
    <row r="401" spans="1:16" ht="20.100000000000001" customHeight="1">
      <c r="A401" s="173"/>
      <c r="B401" s="190" t="str">
        <f>BIODATA_SISWA!B402</f>
        <v/>
      </c>
      <c r="C401" s="191" t="str">
        <f>IF(BIODATA_SISWA!C402="","",BIODATA_SISWA!C402)</f>
        <v/>
      </c>
      <c r="D401" s="191" t="str">
        <f>IF(BIODATA_SISWA!L402="","",BIODATA_SISWA!L402)</f>
        <v/>
      </c>
      <c r="E401" s="202"/>
      <c r="F401" s="202"/>
      <c r="G401" s="202"/>
      <c r="H401" s="202"/>
      <c r="I401" s="192" t="str">
        <f t="shared" ref="I401:I408" si="43">IF(OR($C401="",E401=""),"",IF(E401&lt;=55,"Kurang",IF(E401&lt;=70,"Cukup",IF(E401&lt;=85,"Baik","Sangat Baik"))))</f>
        <v/>
      </c>
      <c r="J401" s="192" t="str">
        <f t="shared" ref="J401:J408" si="44">IF(OR($C401="",F401=""),"",IF(F401&lt;=55,"Kurang",IF(F401&lt;=70,"Cukup",IF(F401&lt;=85,"Baik","Sangat Baik"))))</f>
        <v/>
      </c>
      <c r="K401" s="192" t="str">
        <f t="shared" ref="K401:K408" si="45">IF(OR($C401="",G401=""),"",IF(G401&lt;=55,"Kurang",IF(G401&lt;=70,"Cukup",IF(G401&lt;=85,"Baik","Sangat Baik"))))</f>
        <v/>
      </c>
      <c r="L401" s="192" t="str">
        <f t="shared" ref="L401:L408" si="46">IF(OR($C401="",H401=""),"",IF(H401&lt;=55,"Kurang",IF(H401&lt;=70,"Cukup",IF(H401&lt;=85,"Baik","Sangat Baik"))))</f>
        <v/>
      </c>
      <c r="M401" s="200" t="str">
        <f t="shared" si="41"/>
        <v/>
      </c>
      <c r="N401" s="201" t="str">
        <f t="shared" si="42"/>
        <v/>
      </c>
      <c r="O401" s="196" t="str">
        <f>IFERROR(RANK(M401,$M$9:$M$408)+COUNTIF(M$9:M401,M401)-1,"")</f>
        <v/>
      </c>
      <c r="P401" s="173"/>
    </row>
    <row r="402" spans="1:16" ht="20.100000000000001" customHeight="1">
      <c r="A402" s="173"/>
      <c r="B402" s="190" t="str">
        <f>BIODATA_SISWA!B403</f>
        <v/>
      </c>
      <c r="C402" s="191" t="str">
        <f>IF(BIODATA_SISWA!C403="","",BIODATA_SISWA!C403)</f>
        <v/>
      </c>
      <c r="D402" s="191" t="str">
        <f>IF(BIODATA_SISWA!L403="","",BIODATA_SISWA!L403)</f>
        <v/>
      </c>
      <c r="E402" s="202"/>
      <c r="F402" s="202"/>
      <c r="G402" s="202"/>
      <c r="H402" s="202"/>
      <c r="I402" s="192" t="str">
        <f t="shared" si="43"/>
        <v/>
      </c>
      <c r="J402" s="192" t="str">
        <f t="shared" si="44"/>
        <v/>
      </c>
      <c r="K402" s="192" t="str">
        <f t="shared" si="45"/>
        <v/>
      </c>
      <c r="L402" s="192" t="str">
        <f t="shared" si="46"/>
        <v/>
      </c>
      <c r="M402" s="200" t="str">
        <f t="shared" si="41"/>
        <v/>
      </c>
      <c r="N402" s="201" t="str">
        <f t="shared" si="42"/>
        <v/>
      </c>
      <c r="O402" s="196" t="str">
        <f>IFERROR(RANK(M402,$M$9:$M$408)+COUNTIF(M$9:M402,M402)-1,"")</f>
        <v/>
      </c>
      <c r="P402" s="173"/>
    </row>
    <row r="403" spans="1:16" ht="20.100000000000001" customHeight="1">
      <c r="A403" s="173"/>
      <c r="B403" s="190" t="str">
        <f>BIODATA_SISWA!B404</f>
        <v/>
      </c>
      <c r="C403" s="191" t="str">
        <f>IF(BIODATA_SISWA!C404="","",BIODATA_SISWA!C404)</f>
        <v/>
      </c>
      <c r="D403" s="191" t="str">
        <f>IF(BIODATA_SISWA!L404="","",BIODATA_SISWA!L404)</f>
        <v/>
      </c>
      <c r="E403" s="202"/>
      <c r="F403" s="202"/>
      <c r="G403" s="202"/>
      <c r="H403" s="202"/>
      <c r="I403" s="192" t="str">
        <f t="shared" si="43"/>
        <v/>
      </c>
      <c r="J403" s="192" t="str">
        <f t="shared" si="44"/>
        <v/>
      </c>
      <c r="K403" s="192" t="str">
        <f t="shared" si="45"/>
        <v/>
      </c>
      <c r="L403" s="192" t="str">
        <f t="shared" si="46"/>
        <v/>
      </c>
      <c r="M403" s="200" t="str">
        <f t="shared" si="41"/>
        <v/>
      </c>
      <c r="N403" s="201" t="str">
        <f t="shared" si="42"/>
        <v/>
      </c>
      <c r="O403" s="196" t="str">
        <f>IFERROR(RANK(M403,$M$9:$M$408)+COUNTIF(M$9:M403,M403)-1,"")</f>
        <v/>
      </c>
      <c r="P403" s="173"/>
    </row>
    <row r="404" spans="1:16" ht="20.100000000000001" customHeight="1">
      <c r="A404" s="173"/>
      <c r="B404" s="190" t="str">
        <f>BIODATA_SISWA!B405</f>
        <v/>
      </c>
      <c r="C404" s="191" t="str">
        <f>IF(BIODATA_SISWA!C405="","",BIODATA_SISWA!C405)</f>
        <v/>
      </c>
      <c r="D404" s="191" t="str">
        <f>IF(BIODATA_SISWA!L405="","",BIODATA_SISWA!L405)</f>
        <v/>
      </c>
      <c r="E404" s="202"/>
      <c r="F404" s="202"/>
      <c r="G404" s="202"/>
      <c r="H404" s="202"/>
      <c r="I404" s="192" t="str">
        <f t="shared" si="43"/>
        <v/>
      </c>
      <c r="J404" s="192" t="str">
        <f t="shared" si="44"/>
        <v/>
      </c>
      <c r="K404" s="192" t="str">
        <f t="shared" si="45"/>
        <v/>
      </c>
      <c r="L404" s="192" t="str">
        <f t="shared" si="46"/>
        <v/>
      </c>
      <c r="M404" s="200" t="str">
        <f t="shared" si="41"/>
        <v/>
      </c>
      <c r="N404" s="201" t="str">
        <f t="shared" si="42"/>
        <v/>
      </c>
      <c r="O404" s="196" t="str">
        <f>IFERROR(RANK(M404,$M$9:$M$408)+COUNTIF(M$9:M404,M404)-1,"")</f>
        <v/>
      </c>
      <c r="P404" s="173"/>
    </row>
    <row r="405" spans="1:16" ht="20.100000000000001" customHeight="1">
      <c r="A405" s="173"/>
      <c r="B405" s="190" t="str">
        <f>BIODATA_SISWA!B406</f>
        <v/>
      </c>
      <c r="C405" s="191" t="str">
        <f>IF(BIODATA_SISWA!C406="","",BIODATA_SISWA!C406)</f>
        <v/>
      </c>
      <c r="D405" s="191" t="str">
        <f>IF(BIODATA_SISWA!L406="","",BIODATA_SISWA!L406)</f>
        <v/>
      </c>
      <c r="E405" s="202"/>
      <c r="F405" s="202"/>
      <c r="G405" s="202"/>
      <c r="H405" s="202"/>
      <c r="I405" s="192" t="str">
        <f t="shared" si="43"/>
        <v/>
      </c>
      <c r="J405" s="192" t="str">
        <f t="shared" si="44"/>
        <v/>
      </c>
      <c r="K405" s="192" t="str">
        <f t="shared" si="45"/>
        <v/>
      </c>
      <c r="L405" s="192" t="str">
        <f t="shared" si="46"/>
        <v/>
      </c>
      <c r="M405" s="200" t="str">
        <f t="shared" si="41"/>
        <v/>
      </c>
      <c r="N405" s="201" t="str">
        <f t="shared" si="42"/>
        <v/>
      </c>
      <c r="O405" s="196" t="str">
        <f>IFERROR(RANK(M405,$M$9:$M$408)+COUNTIF(M$9:M405,M405)-1,"")</f>
        <v/>
      </c>
      <c r="P405" s="173"/>
    </row>
    <row r="406" spans="1:16" ht="20.100000000000001" customHeight="1">
      <c r="A406" s="173"/>
      <c r="B406" s="190" t="str">
        <f>BIODATA_SISWA!B407</f>
        <v/>
      </c>
      <c r="C406" s="191" t="str">
        <f>IF(BIODATA_SISWA!C407="","",BIODATA_SISWA!C407)</f>
        <v/>
      </c>
      <c r="D406" s="191" t="str">
        <f>IF(BIODATA_SISWA!L407="","",BIODATA_SISWA!L407)</f>
        <v/>
      </c>
      <c r="E406" s="202"/>
      <c r="F406" s="202"/>
      <c r="G406" s="202"/>
      <c r="H406" s="202"/>
      <c r="I406" s="192" t="str">
        <f t="shared" si="43"/>
        <v/>
      </c>
      <c r="J406" s="192" t="str">
        <f t="shared" si="44"/>
        <v/>
      </c>
      <c r="K406" s="192" t="str">
        <f t="shared" si="45"/>
        <v/>
      </c>
      <c r="L406" s="192" t="str">
        <f t="shared" si="46"/>
        <v/>
      </c>
      <c r="M406" s="200" t="str">
        <f t="shared" si="41"/>
        <v/>
      </c>
      <c r="N406" s="201" t="str">
        <f t="shared" si="42"/>
        <v/>
      </c>
      <c r="O406" s="196" t="str">
        <f>IFERROR(RANK(M406,$M$9:$M$408)+COUNTIF(M$9:M406,M406)-1,"")</f>
        <v/>
      </c>
      <c r="P406" s="173"/>
    </row>
    <row r="407" spans="1:16" ht="20.100000000000001" customHeight="1">
      <c r="A407" s="173"/>
      <c r="B407" s="190" t="str">
        <f>BIODATA_SISWA!B408</f>
        <v/>
      </c>
      <c r="C407" s="191" t="str">
        <f>IF(BIODATA_SISWA!C408="","",BIODATA_SISWA!C408)</f>
        <v/>
      </c>
      <c r="D407" s="191" t="str">
        <f>IF(BIODATA_SISWA!L408="","",BIODATA_SISWA!L408)</f>
        <v/>
      </c>
      <c r="E407" s="202"/>
      <c r="F407" s="202"/>
      <c r="G407" s="202"/>
      <c r="H407" s="202"/>
      <c r="I407" s="192" t="str">
        <f t="shared" si="43"/>
        <v/>
      </c>
      <c r="J407" s="192" t="str">
        <f t="shared" si="44"/>
        <v/>
      </c>
      <c r="K407" s="192" t="str">
        <f t="shared" si="45"/>
        <v/>
      </c>
      <c r="L407" s="192" t="str">
        <f t="shared" si="46"/>
        <v/>
      </c>
      <c r="M407" s="200" t="str">
        <f t="shared" si="41"/>
        <v/>
      </c>
      <c r="N407" s="201" t="str">
        <f t="shared" si="42"/>
        <v/>
      </c>
      <c r="O407" s="196" t="str">
        <f>IFERROR(RANK(M407,$M$9:$M$408)+COUNTIF(M$9:M407,M407)-1,"")</f>
        <v/>
      </c>
      <c r="P407" s="173"/>
    </row>
    <row r="408" spans="1:16" ht="20.100000000000001" customHeight="1">
      <c r="A408" s="173"/>
      <c r="B408" s="190" t="str">
        <f>BIODATA_SISWA!B409</f>
        <v/>
      </c>
      <c r="C408" s="191" t="str">
        <f>IF(BIODATA_SISWA!C409="","",BIODATA_SISWA!C409)</f>
        <v/>
      </c>
      <c r="D408" s="191" t="str">
        <f>IF(BIODATA_SISWA!L409="","",BIODATA_SISWA!L409)</f>
        <v/>
      </c>
      <c r="E408" s="202"/>
      <c r="F408" s="202"/>
      <c r="G408" s="202"/>
      <c r="H408" s="202"/>
      <c r="I408" s="192" t="str">
        <f t="shared" si="43"/>
        <v/>
      </c>
      <c r="J408" s="192" t="str">
        <f t="shared" si="44"/>
        <v/>
      </c>
      <c r="K408" s="192" t="str">
        <f t="shared" si="45"/>
        <v/>
      </c>
      <c r="L408" s="192" t="str">
        <f t="shared" si="46"/>
        <v/>
      </c>
      <c r="M408" s="200" t="str">
        <f t="shared" si="41"/>
        <v/>
      </c>
      <c r="N408" s="201" t="str">
        <f t="shared" si="42"/>
        <v/>
      </c>
      <c r="O408" s="196" t="str">
        <f>IFERROR(RANK(M408,$M$9:$M$408)+COUNTIF(M$9:M408,M408)-1,"")</f>
        <v/>
      </c>
      <c r="P408" s="173"/>
    </row>
    <row r="409" spans="1:16" ht="20.100000000000001" customHeight="1">
      <c r="A409" s="173"/>
      <c r="B409" s="178"/>
      <c r="C409" s="179"/>
      <c r="D409" s="179"/>
      <c r="E409" s="198"/>
      <c r="F409" s="198"/>
      <c r="G409" s="198"/>
      <c r="H409" s="198"/>
      <c r="I409" s="198"/>
      <c r="J409" s="198"/>
      <c r="K409" s="198"/>
      <c r="L409" s="198"/>
      <c r="M409" s="198"/>
      <c r="N409" s="198"/>
      <c r="O409" s="198"/>
      <c r="P409" s="173"/>
    </row>
    <row r="410" spans="1:16" ht="20.100000000000001" customHeight="1">
      <c r="A410" s="173"/>
      <c r="B410" s="178"/>
      <c r="C410" s="179"/>
      <c r="D410" s="179"/>
      <c r="E410" s="198"/>
      <c r="F410" s="198"/>
      <c r="G410" s="198"/>
      <c r="H410" s="198"/>
      <c r="I410" s="198"/>
      <c r="J410" s="198"/>
      <c r="K410" s="198"/>
      <c r="L410" s="198"/>
      <c r="M410" s="198"/>
      <c r="N410" s="198"/>
      <c r="O410" s="198"/>
      <c r="P410" s="173"/>
    </row>
    <row r="411" spans="1:16" s="183" customFormat="1" ht="20.100000000000001" hidden="1" customHeight="1">
      <c r="B411" s="189"/>
      <c r="C411" s="188"/>
      <c r="D411" s="188"/>
      <c r="E411" s="326"/>
      <c r="F411" s="326"/>
      <c r="G411" s="326"/>
      <c r="H411" s="326"/>
      <c r="I411" s="326"/>
      <c r="J411" s="326"/>
      <c r="K411" s="326"/>
      <c r="L411" s="326"/>
      <c r="M411" s="326"/>
      <c r="N411" s="326"/>
      <c r="O411" s="326"/>
    </row>
    <row r="412" spans="1:16" ht="20.100000000000001" hidden="1" customHeight="1"/>
    <row r="413" spans="1:16" ht="20.100000000000001" hidden="1" customHeight="1"/>
    <row r="414" spans="1:16" ht="20.100000000000001" hidden="1" customHeight="1"/>
    <row r="415" spans="1:16" ht="20.100000000000001" hidden="1" customHeight="1"/>
    <row r="416" spans="1:16" ht="20.100000000000001" hidden="1" customHeight="1"/>
    <row r="417" ht="20.100000000000001" hidden="1" customHeight="1"/>
    <row r="418" ht="20.100000000000001" hidden="1" customHeight="1"/>
    <row r="419" ht="20.100000000000001" hidden="1" customHeight="1"/>
    <row r="420" ht="20.100000000000001" hidden="1" customHeight="1"/>
    <row r="421" ht="20.100000000000001" hidden="1" customHeight="1"/>
    <row r="422" ht="20.100000000000001" hidden="1" customHeight="1"/>
    <row r="423" ht="20.100000000000001" hidden="1" customHeight="1"/>
    <row r="424" ht="20.100000000000001" hidden="1" customHeight="1"/>
    <row r="425" ht="20.100000000000001" hidden="1" customHeight="1"/>
    <row r="426" ht="20.100000000000001" hidden="1" customHeight="1"/>
    <row r="427" ht="20.100000000000001" hidden="1" customHeight="1"/>
    <row r="428" ht="20.100000000000001" hidden="1" customHeight="1"/>
    <row r="429" ht="20.100000000000001" hidden="1" customHeight="1"/>
    <row r="430" ht="20.100000000000001" hidden="1" customHeight="1"/>
    <row r="431" ht="20.100000000000001" hidden="1" customHeight="1"/>
    <row r="432" ht="20.100000000000001" hidden="1" customHeight="1"/>
    <row r="433" ht="20.100000000000001" hidden="1" customHeight="1"/>
    <row r="434" ht="20.100000000000001" hidden="1" customHeight="1"/>
    <row r="435" ht="20.100000000000001" hidden="1" customHeight="1"/>
    <row r="436" ht="20.100000000000001" hidden="1" customHeight="1"/>
    <row r="437" ht="20.100000000000001" hidden="1" customHeight="1"/>
    <row r="438" ht="20.100000000000001" hidden="1" customHeight="1"/>
    <row r="439" ht="20.100000000000001" hidden="1" customHeight="1"/>
    <row r="440" ht="20.100000000000001" hidden="1" customHeight="1"/>
    <row r="441" ht="20.100000000000001" hidden="1" customHeight="1"/>
    <row r="442" ht="20.100000000000001" hidden="1" customHeight="1"/>
    <row r="443" ht="20.100000000000001" hidden="1" customHeight="1"/>
    <row r="444" ht="20.100000000000001" hidden="1" customHeight="1"/>
    <row r="445" ht="20.100000000000001" hidden="1" customHeight="1"/>
    <row r="446" ht="20.100000000000001" hidden="1" customHeight="1"/>
    <row r="447" ht="20.100000000000001" hidden="1" customHeight="1"/>
    <row r="448" ht="20.100000000000001" hidden="1" customHeight="1"/>
    <row r="449" ht="20.100000000000001" hidden="1" customHeight="1"/>
    <row r="450" ht="20.100000000000001" hidden="1" customHeight="1"/>
    <row r="451" ht="20.100000000000001" hidden="1" customHeight="1"/>
    <row r="452" ht="20.100000000000001" hidden="1" customHeight="1"/>
    <row r="453" ht="20.100000000000001" hidden="1" customHeight="1"/>
    <row r="454" ht="20.100000000000001" hidden="1" customHeight="1"/>
    <row r="455" ht="20.100000000000001" hidden="1" customHeight="1"/>
    <row r="456" ht="20.100000000000001" hidden="1" customHeight="1"/>
    <row r="457" ht="20.100000000000001" hidden="1" customHeight="1"/>
    <row r="458" ht="20.100000000000001" hidden="1" customHeight="1"/>
    <row r="459" ht="20.100000000000001" hidden="1" customHeight="1"/>
    <row r="460" ht="20.100000000000001" hidden="1" customHeight="1"/>
    <row r="461" ht="20.100000000000001" hidden="1" customHeight="1"/>
    <row r="462" ht="20.100000000000001" hidden="1" customHeight="1"/>
    <row r="463" ht="20.100000000000001" hidden="1" customHeight="1"/>
    <row r="464" ht="20.100000000000001" hidden="1" customHeight="1"/>
    <row r="465" ht="20.100000000000001" hidden="1" customHeight="1"/>
    <row r="466" ht="20.100000000000001" hidden="1" customHeight="1"/>
    <row r="467" ht="20.100000000000001" hidden="1" customHeight="1"/>
    <row r="468" ht="20.100000000000001" hidden="1" customHeight="1"/>
    <row r="469" ht="20.100000000000001" hidden="1" customHeight="1"/>
    <row r="470" ht="20.100000000000001" hidden="1" customHeight="1"/>
    <row r="471" ht="20.100000000000001" hidden="1" customHeight="1"/>
    <row r="472" ht="20.100000000000001" hidden="1" customHeight="1"/>
    <row r="473" ht="20.100000000000001" hidden="1" customHeight="1"/>
    <row r="474" ht="20.100000000000001" hidden="1" customHeight="1"/>
    <row r="475" ht="20.100000000000001" hidden="1" customHeight="1"/>
    <row r="476" ht="20.100000000000001" hidden="1" customHeight="1"/>
    <row r="477" ht="20.100000000000001" hidden="1" customHeight="1"/>
    <row r="478" ht="20.100000000000001" hidden="1" customHeight="1"/>
    <row r="479" ht="20.100000000000001" hidden="1" customHeight="1"/>
    <row r="480" ht="20.100000000000001" hidden="1" customHeight="1"/>
    <row r="481" ht="20.100000000000001" hidden="1" customHeight="1"/>
    <row r="482" ht="20.100000000000001" hidden="1" customHeight="1"/>
    <row r="483" ht="20.100000000000001" hidden="1" customHeight="1"/>
    <row r="484" ht="20.100000000000001" hidden="1" customHeight="1"/>
    <row r="485" ht="20.100000000000001" hidden="1" customHeight="1"/>
    <row r="486" ht="20.100000000000001" hidden="1" customHeight="1"/>
    <row r="487" ht="20.100000000000001" hidden="1" customHeight="1"/>
    <row r="488" ht="20.100000000000001" hidden="1" customHeight="1"/>
    <row r="489" ht="20.100000000000001" hidden="1" customHeight="1"/>
    <row r="490" ht="20.100000000000001" hidden="1" customHeight="1"/>
    <row r="491" ht="20.100000000000001" hidden="1" customHeight="1"/>
    <row r="492" ht="20.100000000000001" hidden="1" customHeight="1"/>
    <row r="493" ht="20.100000000000001" hidden="1" customHeight="1"/>
    <row r="494" ht="20.100000000000001" hidden="1" customHeight="1"/>
    <row r="495" ht="20.100000000000001" hidden="1" customHeight="1"/>
    <row r="496" ht="20.100000000000001" hidden="1" customHeight="1"/>
    <row r="497" ht="20.100000000000001" hidden="1" customHeight="1"/>
    <row r="498" ht="20.100000000000001" hidden="1" customHeight="1"/>
    <row r="499" ht="20.100000000000001" hidden="1" customHeight="1"/>
    <row r="500" ht="20.100000000000001" hidden="1" customHeight="1"/>
    <row r="501" ht="20.100000000000001" hidden="1" customHeight="1"/>
    <row r="502" ht="20.100000000000001" hidden="1" customHeight="1"/>
    <row r="503" ht="20.100000000000001" hidden="1" customHeight="1"/>
    <row r="504" ht="20.100000000000001" hidden="1" customHeight="1"/>
    <row r="505" ht="20.100000000000001" hidden="1" customHeight="1"/>
    <row r="506" ht="20.100000000000001" hidden="1" customHeight="1"/>
    <row r="507" ht="20.100000000000001" hidden="1" customHeight="1"/>
    <row r="508" ht="20.100000000000001" hidden="1" customHeight="1"/>
    <row r="509" ht="20.100000000000001" hidden="1" customHeight="1"/>
    <row r="510" ht="20.100000000000001" hidden="1" customHeight="1"/>
    <row r="511" ht="20.100000000000001" hidden="1" customHeight="1"/>
  </sheetData>
  <sheetProtection algorithmName="SHA-512" hashValue="lwE05rSiOax07+ddahee1tdTmvhT3tPAADWIZVw821Tc9I5XbPN7vrkAC4TKpuo4SutjYwX7PH06Xnw1/RKmYw==" saltValue="vZCzc6/ar1JgPCO0/ZxtBw==" spinCount="100000" sheet="1" selectLockedCells="1"/>
  <mergeCells count="10">
    <mergeCell ref="B7:B8"/>
    <mergeCell ref="C7:C8"/>
    <mergeCell ref="B4:O4"/>
    <mergeCell ref="B5:O5"/>
    <mergeCell ref="E7:H7"/>
    <mergeCell ref="I7:L7"/>
    <mergeCell ref="M7:M8"/>
    <mergeCell ref="N7:N8"/>
    <mergeCell ref="O7:O8"/>
    <mergeCell ref="D7:D8"/>
  </mergeCells>
  <conditionalFormatting sqref="I9:L408">
    <cfRule type="containsText" dxfId="12" priority="1" operator="containsText" text="Sangat Baik">
      <formula>NOT(ISERROR(SEARCH("Sangat Baik",I9)))</formula>
    </cfRule>
    <cfRule type="containsText" dxfId="11" priority="2" operator="containsText" text="Baik">
      <formula>NOT(ISERROR(SEARCH("Baik",I9)))</formula>
    </cfRule>
    <cfRule type="containsText" dxfId="10" priority="3" operator="containsText" text="Kurang">
      <formula>NOT(ISERROR(SEARCH("Kurang",I9)))</formula>
    </cfRule>
    <cfRule type="containsText" dxfId="9" priority="4" operator="containsText" text="Cukup">
      <formula>NOT(ISERROR(SEARCH("Cukup",I9)))</formula>
    </cfRule>
  </conditionalFormatting>
  <conditionalFormatting sqref="B9:O408">
    <cfRule type="expression" dxfId="8" priority="6">
      <formula>$B9&lt;&gt;""</formula>
    </cfRule>
  </conditionalFormatting>
  <dataValidations count="1">
    <dataValidation type="decimal" allowBlank="1" showInputMessage="1" showErrorMessage="1" errorTitle="Maaf!" error="Nilai di Input dari Rentang 0-100" promptTitle="Input Nilai:" prompt="0-100" sqref="E9:H408">
      <formula1>0</formula1>
      <formula2>100</formula2>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T411"/>
  <sheetViews>
    <sheetView showGridLines="0" showRowColHeaders="0" zoomScaleNormal="100" workbookViewId="0">
      <pane xSplit="3" ySplit="9" topLeftCell="D10" activePane="bottomRight" state="frozen"/>
      <selection pane="topRight" activeCell="E1" sqref="E1"/>
      <selection pane="bottomLeft" activeCell="A10" sqref="A10"/>
      <selection pane="bottomRight" activeCell="C411" sqref="C411"/>
    </sheetView>
  </sheetViews>
  <sheetFormatPr defaultColWidth="0" defaultRowHeight="0" customHeight="1" zeroHeight="1"/>
  <cols>
    <col min="1" max="1" width="2.7109375" style="172" customWidth="1"/>
    <col min="2" max="2" width="8" style="174" customWidth="1"/>
    <col min="3" max="3" width="36.85546875" style="176" customWidth="1"/>
    <col min="4" max="4" width="27.5703125" style="176" customWidth="1"/>
    <col min="5" max="38" width="6.7109375" style="197" customWidth="1"/>
    <col min="39" max="42" width="6.140625" style="197" customWidth="1"/>
    <col min="43" max="45" width="11.28515625" style="197" customWidth="1"/>
    <col min="46" max="46" width="9.140625" style="172" customWidth="1"/>
    <col min="47" max="16384" width="9.140625" style="172" hidden="1"/>
  </cols>
  <sheetData>
    <row r="1" spans="1:46" ht="14.25" hidden="1" customHeight="1">
      <c r="B1" s="172"/>
      <c r="C1" s="172"/>
      <c r="D1" s="172"/>
      <c r="E1" s="172"/>
      <c r="F1" s="172"/>
      <c r="G1" s="172"/>
      <c r="H1" s="172"/>
      <c r="I1" s="172"/>
      <c r="J1" s="172"/>
      <c r="K1" s="172"/>
      <c r="L1" s="172"/>
      <c r="M1" s="172"/>
      <c r="N1" s="172"/>
      <c r="O1" s="172"/>
      <c r="P1" s="172"/>
      <c r="Q1" s="172"/>
      <c r="R1" s="172"/>
      <c r="S1" s="172"/>
      <c r="T1" s="172"/>
      <c r="U1" s="172"/>
      <c r="V1" s="172"/>
      <c r="W1" s="172"/>
      <c r="X1" s="172"/>
      <c r="Y1" s="172"/>
      <c r="Z1" s="172"/>
      <c r="AA1" s="172"/>
      <c r="AB1" s="172"/>
      <c r="AC1" s="172"/>
      <c r="AD1" s="172"/>
      <c r="AE1" s="172"/>
      <c r="AF1" s="172"/>
      <c r="AG1" s="172"/>
      <c r="AH1" s="172"/>
      <c r="AI1" s="172"/>
      <c r="AJ1" s="172"/>
      <c r="AK1" s="172"/>
      <c r="AL1" s="172"/>
      <c r="AM1" s="172"/>
      <c r="AN1" s="172"/>
      <c r="AO1" s="172"/>
      <c r="AP1" s="172"/>
      <c r="AQ1" s="172"/>
      <c r="AR1" s="172"/>
      <c r="AS1" s="172"/>
    </row>
    <row r="2" spans="1:46" ht="14.25" hidden="1" customHeight="1">
      <c r="B2" s="172"/>
      <c r="C2" s="172"/>
      <c r="D2" s="172"/>
      <c r="E2" s="172"/>
      <c r="F2" s="172"/>
      <c r="G2" s="172"/>
      <c r="H2" s="172"/>
      <c r="I2" s="172"/>
      <c r="J2" s="172"/>
      <c r="K2" s="172"/>
      <c r="L2" s="172"/>
      <c r="M2" s="172"/>
      <c r="N2" s="172"/>
      <c r="O2" s="172"/>
      <c r="P2" s="172"/>
      <c r="Q2" s="172"/>
      <c r="R2" s="172"/>
      <c r="S2" s="172"/>
      <c r="T2" s="172"/>
      <c r="U2" s="172"/>
      <c r="V2" s="172"/>
      <c r="W2" s="172"/>
      <c r="X2" s="172"/>
      <c r="Y2" s="172"/>
      <c r="Z2" s="172"/>
      <c r="AA2" s="172"/>
      <c r="AB2" s="172"/>
      <c r="AC2" s="172"/>
      <c r="AD2" s="172"/>
      <c r="AE2" s="172"/>
      <c r="AF2" s="172"/>
      <c r="AG2" s="172"/>
      <c r="AH2" s="172"/>
      <c r="AI2" s="172"/>
      <c r="AJ2" s="172"/>
      <c r="AK2" s="172"/>
      <c r="AL2" s="172"/>
      <c r="AM2" s="172"/>
      <c r="AN2" s="172"/>
      <c r="AO2" s="172"/>
      <c r="AP2" s="172"/>
      <c r="AQ2" s="172"/>
      <c r="AR2" s="172"/>
      <c r="AS2" s="172"/>
    </row>
    <row r="3" spans="1:46" ht="8.25" customHeight="1" thickBot="1">
      <c r="A3" s="173"/>
      <c r="B3" s="178"/>
      <c r="C3" s="178"/>
      <c r="D3" s="178"/>
      <c r="E3" s="178"/>
      <c r="F3" s="178"/>
      <c r="G3" s="178"/>
      <c r="H3" s="178"/>
      <c r="I3" s="178"/>
      <c r="J3" s="178"/>
      <c r="K3" s="178"/>
      <c r="L3" s="178"/>
      <c r="M3" s="178"/>
      <c r="N3" s="178"/>
      <c r="O3" s="178"/>
      <c r="P3" s="178"/>
      <c r="Q3" s="178"/>
      <c r="R3" s="178"/>
      <c r="S3" s="178"/>
      <c r="T3" s="178"/>
      <c r="U3" s="178"/>
      <c r="V3" s="178"/>
      <c r="W3" s="178"/>
      <c r="X3" s="178"/>
      <c r="Y3" s="178"/>
      <c r="Z3" s="178"/>
      <c r="AA3" s="178"/>
      <c r="AB3" s="178"/>
      <c r="AC3" s="178"/>
      <c r="AD3" s="178"/>
      <c r="AE3" s="178"/>
      <c r="AF3" s="178"/>
      <c r="AG3" s="178"/>
      <c r="AH3" s="178"/>
      <c r="AI3" s="178"/>
      <c r="AJ3" s="178"/>
      <c r="AK3" s="178"/>
      <c r="AL3" s="178"/>
      <c r="AM3" s="178"/>
      <c r="AN3" s="178"/>
      <c r="AO3" s="178"/>
      <c r="AP3" s="178"/>
      <c r="AQ3" s="178"/>
      <c r="AR3" s="178"/>
      <c r="AS3" s="178"/>
      <c r="AT3" s="173"/>
    </row>
    <row r="4" spans="1:46" ht="20.25" customHeight="1">
      <c r="A4" s="173"/>
      <c r="B4" s="414" t="s">
        <v>64</v>
      </c>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415"/>
      <c r="AC4" s="415"/>
      <c r="AD4" s="415"/>
      <c r="AE4" s="415"/>
      <c r="AF4" s="415"/>
      <c r="AG4" s="415"/>
      <c r="AH4" s="415"/>
      <c r="AI4" s="415"/>
      <c r="AJ4" s="415"/>
      <c r="AK4" s="415"/>
      <c r="AL4" s="415"/>
      <c r="AM4" s="415"/>
      <c r="AN4" s="415"/>
      <c r="AO4" s="415"/>
      <c r="AP4" s="415"/>
      <c r="AQ4" s="415"/>
      <c r="AR4" s="415"/>
      <c r="AS4" s="416"/>
      <c r="AT4" s="173"/>
    </row>
    <row r="5" spans="1:46" ht="20.25" customHeight="1" thickBot="1">
      <c r="A5" s="173"/>
      <c r="B5" s="417" t="str">
        <f>BIODATA_SISWA!B5</f>
        <v>SMKN 1 MAJALENGKA - TAHUN AJARAN 2018/2019</v>
      </c>
      <c r="C5" s="418"/>
      <c r="D5" s="418"/>
      <c r="E5" s="418"/>
      <c r="F5" s="418"/>
      <c r="G5" s="418"/>
      <c r="H5" s="418"/>
      <c r="I5" s="418"/>
      <c r="J5" s="418"/>
      <c r="K5" s="418"/>
      <c r="L5" s="418"/>
      <c r="M5" s="418"/>
      <c r="N5" s="418"/>
      <c r="O5" s="418"/>
      <c r="P5" s="418"/>
      <c r="Q5" s="418"/>
      <c r="R5" s="418"/>
      <c r="S5" s="418"/>
      <c r="T5" s="418"/>
      <c r="U5" s="418"/>
      <c r="V5" s="418"/>
      <c r="W5" s="418"/>
      <c r="X5" s="418"/>
      <c r="Y5" s="418"/>
      <c r="Z5" s="418"/>
      <c r="AA5" s="418"/>
      <c r="AB5" s="418"/>
      <c r="AC5" s="418"/>
      <c r="AD5" s="418"/>
      <c r="AE5" s="418"/>
      <c r="AF5" s="418"/>
      <c r="AG5" s="418"/>
      <c r="AH5" s="418"/>
      <c r="AI5" s="418"/>
      <c r="AJ5" s="418"/>
      <c r="AK5" s="418"/>
      <c r="AL5" s="418"/>
      <c r="AM5" s="418"/>
      <c r="AN5" s="418"/>
      <c r="AO5" s="418"/>
      <c r="AP5" s="418"/>
      <c r="AQ5" s="418"/>
      <c r="AR5" s="418"/>
      <c r="AS5" s="419"/>
      <c r="AT5" s="173"/>
    </row>
    <row r="6" spans="1:46" ht="6.75" customHeight="1">
      <c r="A6" s="173"/>
      <c r="B6" s="203"/>
      <c r="C6" s="203"/>
      <c r="D6" s="203"/>
      <c r="E6" s="203"/>
      <c r="F6" s="203"/>
      <c r="G6" s="203"/>
      <c r="H6" s="203"/>
      <c r="I6" s="203"/>
      <c r="J6" s="203"/>
      <c r="K6" s="203"/>
      <c r="L6" s="203"/>
      <c r="M6" s="203"/>
      <c r="N6" s="203"/>
      <c r="O6" s="203"/>
      <c r="P6" s="203"/>
      <c r="Q6" s="203"/>
      <c r="R6" s="203"/>
      <c r="S6" s="203"/>
      <c r="T6" s="203"/>
      <c r="U6" s="203"/>
      <c r="V6" s="203"/>
      <c r="W6" s="203"/>
      <c r="X6" s="203"/>
      <c r="Y6" s="203"/>
      <c r="Z6" s="203"/>
      <c r="AA6" s="203"/>
      <c r="AB6" s="203"/>
      <c r="AC6" s="203"/>
      <c r="AD6" s="203"/>
      <c r="AE6" s="203"/>
      <c r="AF6" s="203"/>
      <c r="AG6" s="203"/>
      <c r="AH6" s="203"/>
      <c r="AI6" s="203"/>
      <c r="AJ6" s="203"/>
      <c r="AK6" s="203"/>
      <c r="AL6" s="203"/>
      <c r="AM6" s="203"/>
      <c r="AN6" s="203"/>
      <c r="AO6" s="203"/>
      <c r="AP6" s="203"/>
      <c r="AQ6" s="203"/>
      <c r="AR6" s="203"/>
      <c r="AS6" s="203"/>
      <c r="AT6" s="173"/>
    </row>
    <row r="7" spans="1:46" ht="20.100000000000001" customHeight="1">
      <c r="A7" s="173"/>
      <c r="B7" s="443" t="s">
        <v>25</v>
      </c>
      <c r="C7" s="451" t="s">
        <v>26</v>
      </c>
      <c r="D7" s="451" t="str">
        <f>BIODATA_SISWA!L8</f>
        <v>Kompetensi Keahlian</v>
      </c>
      <c r="E7" s="449" t="s">
        <v>69</v>
      </c>
      <c r="F7" s="450"/>
      <c r="G7" s="450"/>
      <c r="H7" s="450"/>
      <c r="I7" s="450"/>
      <c r="J7" s="450"/>
      <c r="K7" s="450"/>
      <c r="L7" s="450"/>
      <c r="M7" s="450"/>
      <c r="N7" s="450"/>
      <c r="O7" s="450"/>
      <c r="P7" s="450"/>
      <c r="Q7" s="450"/>
      <c r="R7" s="450"/>
      <c r="S7" s="450"/>
      <c r="T7" s="450"/>
      <c r="U7" s="450"/>
      <c r="V7" s="444" t="s">
        <v>73</v>
      </c>
      <c r="W7" s="445"/>
      <c r="X7" s="445"/>
      <c r="Y7" s="445"/>
      <c r="Z7" s="445"/>
      <c r="AA7" s="445"/>
      <c r="AB7" s="445"/>
      <c r="AC7" s="445"/>
      <c r="AD7" s="445"/>
      <c r="AE7" s="445"/>
      <c r="AF7" s="445"/>
      <c r="AG7" s="445"/>
      <c r="AH7" s="445"/>
      <c r="AI7" s="445"/>
      <c r="AJ7" s="445"/>
      <c r="AK7" s="445"/>
      <c r="AL7" s="445"/>
      <c r="AM7" s="447" t="s">
        <v>71</v>
      </c>
      <c r="AN7" s="447"/>
      <c r="AO7" s="447"/>
      <c r="AP7" s="447"/>
      <c r="AQ7" s="448" t="s">
        <v>64</v>
      </c>
      <c r="AR7" s="448"/>
      <c r="AS7" s="448"/>
      <c r="AT7" s="173"/>
    </row>
    <row r="8" spans="1:46" s="205" customFormat="1" ht="20.100000000000001" customHeight="1">
      <c r="A8" s="204"/>
      <c r="B8" s="443"/>
      <c r="C8" s="451"/>
      <c r="D8" s="404"/>
      <c r="E8" s="442" t="str">
        <f>IF('MAPPING-MAPEL'!C8="","",'MAPPING-MAPEL'!C8)</f>
        <v>I. Normatif</v>
      </c>
      <c r="F8" s="442"/>
      <c r="G8" s="442"/>
      <c r="H8" s="442"/>
      <c r="I8" s="442"/>
      <c r="J8" s="442" t="str">
        <f>IF('MAPPING-MAPEL'!C14="","",'MAPPING-MAPEL'!C14)</f>
        <v>II. Adaptif</v>
      </c>
      <c r="K8" s="442"/>
      <c r="L8" s="442"/>
      <c r="M8" s="442"/>
      <c r="N8" s="442"/>
      <c r="O8" s="442"/>
      <c r="P8" s="442"/>
      <c r="Q8" s="442"/>
      <c r="R8" s="442"/>
      <c r="S8" s="442"/>
      <c r="T8" s="442" t="str">
        <f>IF('MAPPING-MAPEL'!F8="","",'MAPPING-MAPEL'!F8)</f>
        <v>III. Produktif</v>
      </c>
      <c r="U8" s="442"/>
      <c r="V8" s="446" t="str">
        <f>E8</f>
        <v>I. Normatif</v>
      </c>
      <c r="W8" s="446"/>
      <c r="X8" s="446"/>
      <c r="Y8" s="446"/>
      <c r="Z8" s="446"/>
      <c r="AA8" s="446" t="str">
        <f>J8</f>
        <v>II. Adaptif</v>
      </c>
      <c r="AB8" s="446"/>
      <c r="AC8" s="446"/>
      <c r="AD8" s="446"/>
      <c r="AE8" s="446"/>
      <c r="AF8" s="446"/>
      <c r="AG8" s="446"/>
      <c r="AH8" s="446"/>
      <c r="AI8" s="446"/>
      <c r="AJ8" s="446"/>
      <c r="AK8" s="446" t="str">
        <f>T8</f>
        <v>III. Produktif</v>
      </c>
      <c r="AL8" s="446"/>
      <c r="AM8" s="447"/>
      <c r="AN8" s="447"/>
      <c r="AO8" s="447"/>
      <c r="AP8" s="447"/>
      <c r="AQ8" s="448"/>
      <c r="AR8" s="448"/>
      <c r="AS8" s="448"/>
      <c r="AT8" s="204"/>
    </row>
    <row r="9" spans="1:46" ht="79.5" customHeight="1">
      <c r="A9" s="173"/>
      <c r="B9" s="443"/>
      <c r="C9" s="451"/>
      <c r="D9" s="404"/>
      <c r="E9" s="25" t="str">
        <f>'NILAI-USBN'!E8</f>
        <v>Pendidikan Agama</v>
      </c>
      <c r="F9" s="25" t="str">
        <f>'NILAI-USBN'!F8</f>
        <v>Pendidikan Kewarganegaraan</v>
      </c>
      <c r="G9" s="25" t="str">
        <f>'NILAI-USBN'!G8</f>
        <v>Bahasa Indonesia</v>
      </c>
      <c r="H9" s="25" t="str">
        <f>'NILAI-USBN'!H8</f>
        <v>Penjaskes</v>
      </c>
      <c r="I9" s="25" t="str">
        <f>'NILAI-USBN'!I8</f>
        <v>Seni Budaya</v>
      </c>
      <c r="J9" s="25" t="str">
        <f>'NILAI-USBN'!J8</f>
        <v>Matematika</v>
      </c>
      <c r="K9" s="25" t="str">
        <f>'NILAI-USBN'!K8</f>
        <v>Bahasa Inggris</v>
      </c>
      <c r="L9" s="25" t="str">
        <f>'NILAI-USBN'!L8</f>
        <v>Keterampilan Komputer dan Pengelolaan Informasi (KKPI)</v>
      </c>
      <c r="M9" s="25" t="str">
        <f>'NILAI-USBN'!M8</f>
        <v>Kewira Usahaan</v>
      </c>
      <c r="N9" s="25" t="str">
        <f>'NILAI-USBN'!N8</f>
        <v>Ilmu Pengetahuan Alam (IPA)</v>
      </c>
      <c r="O9" s="25" t="str">
        <f>'NILAI-USBN'!O8</f>
        <v>Ilmu Pengetahuan Sosial (IPS)</v>
      </c>
      <c r="P9" s="25" t="str">
        <f>'NILAI-USBN'!P8</f>
        <v>Fisika</v>
      </c>
      <c r="Q9" s="25" t="str">
        <f>'NILAI-USBN'!Q8</f>
        <v>Kimia</v>
      </c>
      <c r="R9" s="25" t="str">
        <f>'NILAI-USBN'!R8</f>
        <v>a. Bahasa Sunda</v>
      </c>
      <c r="S9" s="25" t="str">
        <f>'NILAI-USBN'!S8</f>
        <v>b. ..................</v>
      </c>
      <c r="T9" s="26" t="str">
        <f>IF('MAPPING-MAPEL'!F9="","",'MAPPING-MAPEL'!F9)</f>
        <v>Dasar Kompetensi Kejuruan</v>
      </c>
      <c r="U9" s="26" t="str">
        <f>IF('MAPPING-MAPEL'!F10="","",'MAPPING-MAPEL'!F10)</f>
        <v>Kompetensi Kejuruan</v>
      </c>
      <c r="V9" s="27" t="str">
        <f>E9</f>
        <v>Pendidikan Agama</v>
      </c>
      <c r="W9" s="27" t="str">
        <f>F9</f>
        <v>Pendidikan Kewarganegaraan</v>
      </c>
      <c r="X9" s="27" t="str">
        <f>G9</f>
        <v>Bahasa Indonesia</v>
      </c>
      <c r="Y9" s="27" t="str">
        <f>H9</f>
        <v>Penjaskes</v>
      </c>
      <c r="Z9" s="27" t="str">
        <f>I9</f>
        <v>Seni Budaya</v>
      </c>
      <c r="AA9" s="27" t="str">
        <f>J9</f>
        <v>Matematika</v>
      </c>
      <c r="AB9" s="27" t="str">
        <f>K9</f>
        <v>Bahasa Inggris</v>
      </c>
      <c r="AC9" s="27" t="str">
        <f>L9</f>
        <v>Keterampilan Komputer dan Pengelolaan Informasi (KKPI)</v>
      </c>
      <c r="AD9" s="27" t="str">
        <f>M9</f>
        <v>Kewira Usahaan</v>
      </c>
      <c r="AE9" s="27" t="str">
        <f t="shared" ref="AE9:AL9" si="0">N9</f>
        <v>Ilmu Pengetahuan Alam (IPA)</v>
      </c>
      <c r="AF9" s="27" t="str">
        <f t="shared" si="0"/>
        <v>Ilmu Pengetahuan Sosial (IPS)</v>
      </c>
      <c r="AG9" s="27" t="str">
        <f t="shared" si="0"/>
        <v>Fisika</v>
      </c>
      <c r="AH9" s="27" t="str">
        <f t="shared" si="0"/>
        <v>Kimia</v>
      </c>
      <c r="AI9" s="27" t="str">
        <f t="shared" si="0"/>
        <v>a. Bahasa Sunda</v>
      </c>
      <c r="AJ9" s="27" t="str">
        <f t="shared" si="0"/>
        <v>b. ..................</v>
      </c>
      <c r="AK9" s="27" t="str">
        <f t="shared" si="0"/>
        <v>Dasar Kompetensi Kejuruan</v>
      </c>
      <c r="AL9" s="27" t="str">
        <f t="shared" si="0"/>
        <v>Kompetensi Kejuruan</v>
      </c>
      <c r="AM9" s="28" t="str">
        <f>'NILAI-UN'!E8</f>
        <v>B.INDONESIA</v>
      </c>
      <c r="AN9" s="28" t="str">
        <f>'NILAI-UN'!F8</f>
        <v>B.INGGRIS</v>
      </c>
      <c r="AO9" s="28" t="str">
        <f>'NILAI-UN'!G8</f>
        <v>MATEMATIKA</v>
      </c>
      <c r="AP9" s="28" t="str">
        <f>'NILAI-UN'!H8</f>
        <v>TEORI KEJURUAN</v>
      </c>
      <c r="AQ9" s="29" t="s">
        <v>72</v>
      </c>
      <c r="AR9" s="24" t="s">
        <v>74</v>
      </c>
      <c r="AS9" s="30" t="s">
        <v>75</v>
      </c>
      <c r="AT9" s="173"/>
    </row>
    <row r="10" spans="1:46" ht="20.100000000000001" customHeight="1">
      <c r="A10" s="173"/>
      <c r="B10" s="190">
        <f>BIODATA_SISWA!B10</f>
        <v>1</v>
      </c>
      <c r="C10" s="191" t="str">
        <f>IF(BIODATA_SISWA!C10="","",BIODATA_SISWA!C10)</f>
        <v>Maulidaini</v>
      </c>
      <c r="D10" s="191" t="str">
        <f>IF(BIODATA_SISWA!L10="","",BIODATA_SISWA!L10)</f>
        <v>Akuntansi</v>
      </c>
      <c r="E10" s="206">
        <f>'NILAI-RAPOR'!K9</f>
        <v>60</v>
      </c>
      <c r="F10" s="206">
        <f>'NILAI-RAPOR'!R9</f>
        <v>60</v>
      </c>
      <c r="G10" s="206">
        <f>'NILAI-RAPOR'!Y9</f>
        <v>60</v>
      </c>
      <c r="H10" s="206">
        <f>'NILAI-RAPOR'!AF9</f>
        <v>60</v>
      </c>
      <c r="I10" s="206">
        <f>'NILAI-RAPOR'!AM9</f>
        <v>60</v>
      </c>
      <c r="J10" s="206">
        <f>'NILAI-RAPOR'!AT9</f>
        <v>60</v>
      </c>
      <c r="K10" s="206">
        <f>'NILAI-RAPOR'!BA9</f>
        <v>60</v>
      </c>
      <c r="L10" s="206">
        <f>'NILAI-RAPOR'!BH9</f>
        <v>60</v>
      </c>
      <c r="M10" s="206">
        <f>'NILAI-RAPOR'!BO9</f>
        <v>60</v>
      </c>
      <c r="N10" s="206">
        <f>'NILAI-RAPOR'!BV9</f>
        <v>60</v>
      </c>
      <c r="O10" s="206">
        <f>'NILAI-RAPOR'!CC9</f>
        <v>60</v>
      </c>
      <c r="P10" s="206">
        <f>'NILAI-RAPOR'!CJ9</f>
        <v>60</v>
      </c>
      <c r="Q10" s="206">
        <f>'NILAI-RAPOR'!CQ9</f>
        <v>60</v>
      </c>
      <c r="R10" s="206">
        <f>'NILAI-RAPOR'!CX9</f>
        <v>60</v>
      </c>
      <c r="S10" s="206" t="str">
        <f>'NILAI-RAPOR'!DE9</f>
        <v/>
      </c>
      <c r="T10" s="206">
        <f>'NILAI-RAPOR'!DL9</f>
        <v>60</v>
      </c>
      <c r="U10" s="206">
        <f>'NILAI-RAPOR'!DS9</f>
        <v>60</v>
      </c>
      <c r="V10" s="206">
        <f>IF('NILAI-USBN'!E9="","",'NILAI-USBN'!E9)</f>
        <v>18</v>
      </c>
      <c r="W10" s="206">
        <f>IF('NILAI-USBN'!F9="","",'NILAI-USBN'!F9)</f>
        <v>19</v>
      </c>
      <c r="X10" s="206">
        <f>IF('NILAI-USBN'!G9="","",'NILAI-USBN'!G9)</f>
        <v>20</v>
      </c>
      <c r="Y10" s="206">
        <f>IF('NILAI-USBN'!H9="","",'NILAI-USBN'!H9)</f>
        <v>21</v>
      </c>
      <c r="Z10" s="206">
        <f>IF('NILAI-USBN'!I9="","",'NILAI-USBN'!I9)</f>
        <v>22</v>
      </c>
      <c r="AA10" s="206">
        <f>IF('NILAI-USBN'!J9="","",'NILAI-USBN'!J9)</f>
        <v>23</v>
      </c>
      <c r="AB10" s="206">
        <f>IF('NILAI-USBN'!K9="","",'NILAI-USBN'!K9)</f>
        <v>24</v>
      </c>
      <c r="AC10" s="206">
        <f>IF('NILAI-USBN'!L9="","",'NILAI-USBN'!L9)</f>
        <v>25</v>
      </c>
      <c r="AD10" s="206">
        <f>IF('NILAI-USBN'!M9="","",'NILAI-USBN'!M9)</f>
        <v>26</v>
      </c>
      <c r="AE10" s="206">
        <f>IF('NILAI-USBN'!N9="","",'NILAI-USBN'!N9)</f>
        <v>27</v>
      </c>
      <c r="AF10" s="206">
        <f>IF('NILAI-USBN'!O9="","",'NILAI-USBN'!O9)</f>
        <v>28</v>
      </c>
      <c r="AG10" s="206">
        <f>IF('NILAI-USBN'!P9="","",'NILAI-USBN'!P9)</f>
        <v>29</v>
      </c>
      <c r="AH10" s="206">
        <f>IF('NILAI-USBN'!Q9="","",'NILAI-USBN'!Q9)</f>
        <v>30</v>
      </c>
      <c r="AI10" s="206">
        <f>IF('NILAI-USBN'!R9="","",'NILAI-USBN'!R9)</f>
        <v>31</v>
      </c>
      <c r="AJ10" s="206" t="str">
        <f>IF('NILAI-USBN'!S9="","",'NILAI-USBN'!S9)</f>
        <v/>
      </c>
      <c r="AK10" s="206">
        <f>IF('NILAI-USBN'!T9="","",'NILAI-USBN'!T9)</f>
        <v>33</v>
      </c>
      <c r="AL10" s="206">
        <f>IF('NILAI-USBN'!U9="","",'NILAI-USBN'!U9)</f>
        <v>34</v>
      </c>
      <c r="AM10" s="206">
        <f>IF('NILAI-UN'!E9="","",'NILAI-UN'!E9)</f>
        <v>1</v>
      </c>
      <c r="AN10" s="206">
        <f>IF('NILAI-UN'!F9="","",'NILAI-UN'!F9)</f>
        <v>2</v>
      </c>
      <c r="AO10" s="206">
        <f>IF('NILAI-UN'!G9="","",'NILAI-UN'!G9)</f>
        <v>3</v>
      </c>
      <c r="AP10" s="206">
        <f>IF('NILAI-UN'!H9="","",'NILAI-UN'!H9)</f>
        <v>4</v>
      </c>
      <c r="AQ10" s="207">
        <f t="shared" ref="AQ10:AQ73" si="1">IF(OR(C10="",E10=""),"",SUM(E10:AP10))</f>
        <v>1380</v>
      </c>
      <c r="AR10" s="208">
        <f t="shared" ref="AR10:AR73" si="2">IF(OR(C10="",E10=""),"",AVERAGE(E10:AP10))</f>
        <v>38.333333333333336</v>
      </c>
      <c r="AS10" s="196">
        <f>IF(OR(C10="",E10=""),"",RANK(AQ10,$AQ$10:$AQ$409)+COUNTIF(AQ$10:AQ10,AQ10)-1)</f>
        <v>3</v>
      </c>
      <c r="AT10" s="173"/>
    </row>
    <row r="11" spans="1:46" ht="20.100000000000001" customHeight="1">
      <c r="A11" s="173"/>
      <c r="B11" s="190">
        <f>BIODATA_SISWA!B11</f>
        <v>2</v>
      </c>
      <c r="C11" s="191" t="str">
        <f>IF(BIODATA_SISWA!C11="","",BIODATA_SISWA!C11)</f>
        <v>Syarlisma</v>
      </c>
      <c r="D11" s="191" t="str">
        <f>IF(BIODATA_SISWA!L11="","",BIODATA_SISWA!L11)</f>
        <v>Teknik Audio Video</v>
      </c>
      <c r="E11" s="206">
        <f>'NILAI-RAPOR'!K10</f>
        <v>70</v>
      </c>
      <c r="F11" s="206">
        <f>'NILAI-RAPOR'!R10</f>
        <v>70</v>
      </c>
      <c r="G11" s="206">
        <f>'NILAI-RAPOR'!Y10</f>
        <v>70</v>
      </c>
      <c r="H11" s="206">
        <f>'NILAI-RAPOR'!AF10</f>
        <v>70</v>
      </c>
      <c r="I11" s="206">
        <f>'NILAI-RAPOR'!AM10</f>
        <v>70</v>
      </c>
      <c r="J11" s="206">
        <f>'NILAI-RAPOR'!AT10</f>
        <v>70</v>
      </c>
      <c r="K11" s="206">
        <f>'NILAI-RAPOR'!BA10</f>
        <v>70</v>
      </c>
      <c r="L11" s="206">
        <f>'NILAI-RAPOR'!BH10</f>
        <v>70</v>
      </c>
      <c r="M11" s="206">
        <f>'NILAI-RAPOR'!BO10</f>
        <v>70</v>
      </c>
      <c r="N11" s="206">
        <f>'NILAI-RAPOR'!BV10</f>
        <v>70</v>
      </c>
      <c r="O11" s="206">
        <f>'NILAI-RAPOR'!CC10</f>
        <v>70</v>
      </c>
      <c r="P11" s="206">
        <f>'NILAI-RAPOR'!CJ10</f>
        <v>70</v>
      </c>
      <c r="Q11" s="206">
        <f>'NILAI-RAPOR'!CQ10</f>
        <v>70</v>
      </c>
      <c r="R11" s="206">
        <f>'NILAI-RAPOR'!CX10</f>
        <v>70</v>
      </c>
      <c r="S11" s="206" t="str">
        <f>'NILAI-RAPOR'!DE10</f>
        <v/>
      </c>
      <c r="T11" s="206">
        <f>'NILAI-RAPOR'!DL10</f>
        <v>70</v>
      </c>
      <c r="U11" s="206">
        <f>'NILAI-RAPOR'!DS10</f>
        <v>70</v>
      </c>
      <c r="V11" s="206">
        <f>IF('NILAI-USBN'!E10="","",'NILAI-USBN'!E10)</f>
        <v>70</v>
      </c>
      <c r="W11" s="206">
        <f>IF('NILAI-USBN'!F10="","",'NILAI-USBN'!F10)</f>
        <v>70</v>
      </c>
      <c r="X11" s="206">
        <f>IF('NILAI-USBN'!G10="","",'NILAI-USBN'!G10)</f>
        <v>70</v>
      </c>
      <c r="Y11" s="206">
        <f>IF('NILAI-USBN'!H10="","",'NILAI-USBN'!H10)</f>
        <v>70</v>
      </c>
      <c r="Z11" s="206">
        <f>IF('NILAI-USBN'!I10="","",'NILAI-USBN'!I10)</f>
        <v>70</v>
      </c>
      <c r="AA11" s="206">
        <f>IF('NILAI-USBN'!J10="","",'NILAI-USBN'!J10)</f>
        <v>70</v>
      </c>
      <c r="AB11" s="206">
        <f>IF('NILAI-USBN'!K10="","",'NILAI-USBN'!K10)</f>
        <v>70</v>
      </c>
      <c r="AC11" s="206">
        <f>IF('NILAI-USBN'!L10="","",'NILAI-USBN'!L10)</f>
        <v>70</v>
      </c>
      <c r="AD11" s="206">
        <f>IF('NILAI-USBN'!M10="","",'NILAI-USBN'!M10)</f>
        <v>70</v>
      </c>
      <c r="AE11" s="206">
        <f>IF('NILAI-USBN'!N10="","",'NILAI-USBN'!N10)</f>
        <v>70</v>
      </c>
      <c r="AF11" s="206">
        <f>IF('NILAI-USBN'!O10="","",'NILAI-USBN'!O10)</f>
        <v>70</v>
      </c>
      <c r="AG11" s="206">
        <f>IF('NILAI-USBN'!P10="","",'NILAI-USBN'!P10)</f>
        <v>70</v>
      </c>
      <c r="AH11" s="206">
        <f>IF('NILAI-USBN'!Q10="","",'NILAI-USBN'!Q10)</f>
        <v>70</v>
      </c>
      <c r="AI11" s="206">
        <f>IF('NILAI-USBN'!R10="","",'NILAI-USBN'!R10)</f>
        <v>31</v>
      </c>
      <c r="AJ11" s="206" t="str">
        <f>IF('NILAI-USBN'!S10="","",'NILAI-USBN'!S10)</f>
        <v/>
      </c>
      <c r="AK11" s="206">
        <f>IF('NILAI-USBN'!T10="","",'NILAI-USBN'!T10)</f>
        <v>70</v>
      </c>
      <c r="AL11" s="206">
        <f>IF('NILAI-USBN'!U10="","",'NILAI-USBN'!U10)</f>
        <v>70</v>
      </c>
      <c r="AM11" s="206">
        <f>IF('NILAI-UN'!E10="","",'NILAI-UN'!E10)</f>
        <v>60</v>
      </c>
      <c r="AN11" s="206">
        <f>IF('NILAI-UN'!F10="","",'NILAI-UN'!F10)</f>
        <v>60</v>
      </c>
      <c r="AO11" s="206">
        <f>IF('NILAI-UN'!G10="","",'NILAI-UN'!G10)</f>
        <v>60</v>
      </c>
      <c r="AP11" s="206">
        <f>IF('NILAI-UN'!H10="","",'NILAI-UN'!H10)</f>
        <v>60</v>
      </c>
      <c r="AQ11" s="207">
        <f t="shared" si="1"/>
        <v>2441</v>
      </c>
      <c r="AR11" s="208">
        <f t="shared" si="2"/>
        <v>67.805555555555557</v>
      </c>
      <c r="AS11" s="196">
        <f>IF(OR(C11="",E11=""),"",RANK(AQ11,$AQ$10:$AQ$409)+COUNTIF(AQ$10:AQ11,AQ11)-1)</f>
        <v>2</v>
      </c>
      <c r="AT11" s="173"/>
    </row>
    <row r="12" spans="1:46" ht="20.100000000000001" customHeight="1">
      <c r="A12" s="173"/>
      <c r="B12" s="190">
        <f>BIODATA_SISWA!B12</f>
        <v>3</v>
      </c>
      <c r="C12" s="191" t="str">
        <f>IF(BIODATA_SISWA!C12="","",BIODATA_SISWA!C12)</f>
        <v>Wanita</v>
      </c>
      <c r="D12" s="191" t="str">
        <f>IF(BIODATA_SISWA!L12="","",BIODATA_SISWA!L12)</f>
        <v>Teknik Kendaraan Ringan</v>
      </c>
      <c r="E12" s="206">
        <f>'NILAI-RAPOR'!K11</f>
        <v>80</v>
      </c>
      <c r="F12" s="206">
        <f>'NILAI-RAPOR'!R11</f>
        <v>80</v>
      </c>
      <c r="G12" s="206">
        <f>'NILAI-RAPOR'!Y11</f>
        <v>80</v>
      </c>
      <c r="H12" s="206">
        <f>'NILAI-RAPOR'!AF11</f>
        <v>80</v>
      </c>
      <c r="I12" s="206">
        <f>'NILAI-RAPOR'!AM11</f>
        <v>80</v>
      </c>
      <c r="J12" s="206">
        <f>'NILAI-RAPOR'!AT11</f>
        <v>80</v>
      </c>
      <c r="K12" s="206">
        <f>'NILAI-RAPOR'!BA11</f>
        <v>80</v>
      </c>
      <c r="L12" s="206">
        <f>'NILAI-RAPOR'!BH11</f>
        <v>80</v>
      </c>
      <c r="M12" s="206">
        <f>'NILAI-RAPOR'!BO11</f>
        <v>80</v>
      </c>
      <c r="N12" s="206">
        <f>'NILAI-RAPOR'!BV11</f>
        <v>80</v>
      </c>
      <c r="O12" s="206">
        <f>'NILAI-RAPOR'!CC11</f>
        <v>80</v>
      </c>
      <c r="P12" s="206">
        <f>'NILAI-RAPOR'!CJ11</f>
        <v>80</v>
      </c>
      <c r="Q12" s="206">
        <f>'NILAI-RAPOR'!CQ11</f>
        <v>80</v>
      </c>
      <c r="R12" s="206">
        <f>'NILAI-RAPOR'!CX11</f>
        <v>80</v>
      </c>
      <c r="S12" s="206" t="str">
        <f>'NILAI-RAPOR'!DE11</f>
        <v/>
      </c>
      <c r="T12" s="206">
        <f>'NILAI-RAPOR'!DL11</f>
        <v>80</v>
      </c>
      <c r="U12" s="206">
        <f>'NILAI-RAPOR'!DS11</f>
        <v>80</v>
      </c>
      <c r="V12" s="206">
        <f>IF('NILAI-USBN'!E11="","",'NILAI-USBN'!E11)</f>
        <v>80</v>
      </c>
      <c r="W12" s="206">
        <f>IF('NILAI-USBN'!F11="","",'NILAI-USBN'!F11)</f>
        <v>80</v>
      </c>
      <c r="X12" s="206">
        <f>IF('NILAI-USBN'!G11="","",'NILAI-USBN'!G11)</f>
        <v>80</v>
      </c>
      <c r="Y12" s="206">
        <f>IF('NILAI-USBN'!H11="","",'NILAI-USBN'!H11)</f>
        <v>80</v>
      </c>
      <c r="Z12" s="206">
        <f>IF('NILAI-USBN'!I11="","",'NILAI-USBN'!I11)</f>
        <v>80</v>
      </c>
      <c r="AA12" s="206">
        <f>IF('NILAI-USBN'!J11="","",'NILAI-USBN'!J11)</f>
        <v>80</v>
      </c>
      <c r="AB12" s="206">
        <f>IF('NILAI-USBN'!K11="","",'NILAI-USBN'!K11)</f>
        <v>80</v>
      </c>
      <c r="AC12" s="206">
        <f>IF('NILAI-USBN'!L11="","",'NILAI-USBN'!L11)</f>
        <v>80</v>
      </c>
      <c r="AD12" s="206">
        <f>IF('NILAI-USBN'!M11="","",'NILAI-USBN'!M11)</f>
        <v>80</v>
      </c>
      <c r="AE12" s="206">
        <f>IF('NILAI-USBN'!N11="","",'NILAI-USBN'!N11)</f>
        <v>80</v>
      </c>
      <c r="AF12" s="206">
        <f>IF('NILAI-USBN'!O11="","",'NILAI-USBN'!O11)</f>
        <v>80</v>
      </c>
      <c r="AG12" s="206">
        <f>IF('NILAI-USBN'!P11="","",'NILAI-USBN'!P11)</f>
        <v>80</v>
      </c>
      <c r="AH12" s="206">
        <f>IF('NILAI-USBN'!Q11="","",'NILAI-USBN'!Q11)</f>
        <v>80</v>
      </c>
      <c r="AI12" s="206">
        <f>IF('NILAI-USBN'!R11="","",'NILAI-USBN'!R11)</f>
        <v>80</v>
      </c>
      <c r="AJ12" s="206" t="str">
        <f>IF('NILAI-USBN'!S11="","",'NILAI-USBN'!S11)</f>
        <v/>
      </c>
      <c r="AK12" s="206">
        <f>IF('NILAI-USBN'!T11="","",'NILAI-USBN'!T11)</f>
        <v>80</v>
      </c>
      <c r="AL12" s="206">
        <f>IF('NILAI-USBN'!U11="","",'NILAI-USBN'!U11)</f>
        <v>80</v>
      </c>
      <c r="AM12" s="206">
        <f>IF('NILAI-UN'!E11="","",'NILAI-UN'!E11)</f>
        <v>70</v>
      </c>
      <c r="AN12" s="206">
        <f>IF('NILAI-UN'!F11="","",'NILAI-UN'!F11)</f>
        <v>70</v>
      </c>
      <c r="AO12" s="206">
        <f>IF('NILAI-UN'!G11="","",'NILAI-UN'!G11)</f>
        <v>70</v>
      </c>
      <c r="AP12" s="206">
        <f>IF('NILAI-UN'!H11="","",'NILAI-UN'!H11)</f>
        <v>70</v>
      </c>
      <c r="AQ12" s="207">
        <f t="shared" si="1"/>
        <v>2840</v>
      </c>
      <c r="AR12" s="208">
        <f t="shared" si="2"/>
        <v>78.888888888888886</v>
      </c>
      <c r="AS12" s="196">
        <f>IF(OR(C12="",E12=""),"",RANK(AQ12,$AQ$10:$AQ$409)+COUNTIF(AQ$10:AQ12,AQ12)-1)</f>
        <v>1</v>
      </c>
      <c r="AT12" s="173"/>
    </row>
    <row r="13" spans="1:46" ht="20.100000000000001" customHeight="1">
      <c r="A13" s="173"/>
      <c r="B13" s="190" t="str">
        <f>BIODATA_SISWA!B13</f>
        <v/>
      </c>
      <c r="C13" s="191" t="str">
        <f>IF(BIODATA_SISWA!C13="","",BIODATA_SISWA!C13)</f>
        <v/>
      </c>
      <c r="D13" s="191" t="str">
        <f>IF(BIODATA_SISWA!L13="","",BIODATA_SISWA!L13)</f>
        <v/>
      </c>
      <c r="E13" s="206" t="str">
        <f>'NILAI-RAPOR'!K12</f>
        <v/>
      </c>
      <c r="F13" s="206" t="str">
        <f>'NILAI-RAPOR'!R12</f>
        <v/>
      </c>
      <c r="G13" s="206" t="str">
        <f>'NILAI-RAPOR'!Y12</f>
        <v/>
      </c>
      <c r="H13" s="206" t="str">
        <f>'NILAI-RAPOR'!AF12</f>
        <v/>
      </c>
      <c r="I13" s="206" t="str">
        <f>'NILAI-RAPOR'!AM12</f>
        <v/>
      </c>
      <c r="J13" s="206" t="str">
        <f>'NILAI-RAPOR'!AT12</f>
        <v/>
      </c>
      <c r="K13" s="206" t="str">
        <f>'NILAI-RAPOR'!BA12</f>
        <v/>
      </c>
      <c r="L13" s="206" t="str">
        <f>'NILAI-RAPOR'!BH12</f>
        <v/>
      </c>
      <c r="M13" s="206" t="str">
        <f>'NILAI-RAPOR'!BO12</f>
        <v/>
      </c>
      <c r="N13" s="206" t="str">
        <f>'NILAI-RAPOR'!BV12</f>
        <v/>
      </c>
      <c r="O13" s="206" t="str">
        <f>'NILAI-RAPOR'!CC12</f>
        <v/>
      </c>
      <c r="P13" s="206" t="str">
        <f>'NILAI-RAPOR'!CJ12</f>
        <v/>
      </c>
      <c r="Q13" s="206" t="str">
        <f>'NILAI-RAPOR'!CQ12</f>
        <v/>
      </c>
      <c r="R13" s="206" t="str">
        <f>'NILAI-RAPOR'!CX12</f>
        <v/>
      </c>
      <c r="S13" s="206" t="str">
        <f>'NILAI-RAPOR'!DE12</f>
        <v/>
      </c>
      <c r="T13" s="206" t="str">
        <f>'NILAI-RAPOR'!DL12</f>
        <v/>
      </c>
      <c r="U13" s="206" t="str">
        <f>'NILAI-RAPOR'!DS12</f>
        <v/>
      </c>
      <c r="V13" s="206" t="str">
        <f>IF('NILAI-USBN'!E12="","",'NILAI-USBN'!E12)</f>
        <v/>
      </c>
      <c r="W13" s="206" t="str">
        <f>IF('NILAI-USBN'!F12="","",'NILAI-USBN'!F12)</f>
        <v/>
      </c>
      <c r="X13" s="206" t="str">
        <f>IF('NILAI-USBN'!G12="","",'NILAI-USBN'!G12)</f>
        <v/>
      </c>
      <c r="Y13" s="206" t="str">
        <f>IF('NILAI-USBN'!H12="","",'NILAI-USBN'!H12)</f>
        <v/>
      </c>
      <c r="Z13" s="206" t="str">
        <f>IF('NILAI-USBN'!I12="","",'NILAI-USBN'!I12)</f>
        <v/>
      </c>
      <c r="AA13" s="206" t="str">
        <f>IF('NILAI-USBN'!J12="","",'NILAI-USBN'!J12)</f>
        <v/>
      </c>
      <c r="AB13" s="206" t="str">
        <f>IF('NILAI-USBN'!K12="","",'NILAI-USBN'!K12)</f>
        <v/>
      </c>
      <c r="AC13" s="206" t="str">
        <f>IF('NILAI-USBN'!L12="","",'NILAI-USBN'!L12)</f>
        <v/>
      </c>
      <c r="AD13" s="206" t="str">
        <f>IF('NILAI-USBN'!M12="","",'NILAI-USBN'!M12)</f>
        <v/>
      </c>
      <c r="AE13" s="206" t="str">
        <f>IF('NILAI-USBN'!N12="","",'NILAI-USBN'!N12)</f>
        <v/>
      </c>
      <c r="AF13" s="206" t="str">
        <f>IF('NILAI-USBN'!O12="","",'NILAI-USBN'!O12)</f>
        <v/>
      </c>
      <c r="AG13" s="206" t="str">
        <f>IF('NILAI-USBN'!P12="","",'NILAI-USBN'!P12)</f>
        <v/>
      </c>
      <c r="AH13" s="206" t="str">
        <f>IF('NILAI-USBN'!Q12="","",'NILAI-USBN'!Q12)</f>
        <v/>
      </c>
      <c r="AI13" s="206" t="str">
        <f>IF('NILAI-USBN'!R12="","",'NILAI-USBN'!R12)</f>
        <v/>
      </c>
      <c r="AJ13" s="206" t="str">
        <f>IF('NILAI-USBN'!S12="","",'NILAI-USBN'!S12)</f>
        <v/>
      </c>
      <c r="AK13" s="206" t="str">
        <f>IF('NILAI-USBN'!T12="","",'NILAI-USBN'!T12)</f>
        <v/>
      </c>
      <c r="AL13" s="206" t="str">
        <f>IF('NILAI-USBN'!U12="","",'NILAI-USBN'!U12)</f>
        <v/>
      </c>
      <c r="AM13" s="206" t="str">
        <f>IF('NILAI-UN'!E12="","",'NILAI-UN'!E12)</f>
        <v/>
      </c>
      <c r="AN13" s="206" t="str">
        <f>IF('NILAI-UN'!F12="","",'NILAI-UN'!F12)</f>
        <v/>
      </c>
      <c r="AO13" s="206" t="str">
        <f>IF('NILAI-UN'!G12="","",'NILAI-UN'!G12)</f>
        <v/>
      </c>
      <c r="AP13" s="206" t="str">
        <f>IF('NILAI-UN'!H12="","",'NILAI-UN'!H12)</f>
        <v/>
      </c>
      <c r="AQ13" s="207" t="str">
        <f t="shared" si="1"/>
        <v/>
      </c>
      <c r="AR13" s="208" t="str">
        <f t="shared" si="2"/>
        <v/>
      </c>
      <c r="AS13" s="196" t="str">
        <f>IF(OR(C13="",E13=""),"",RANK(AQ13,$AQ$10:$AQ$409)+COUNTIF(AQ$10:AQ13,AQ13)-1)</f>
        <v/>
      </c>
      <c r="AT13" s="173"/>
    </row>
    <row r="14" spans="1:46" ht="20.100000000000001" customHeight="1">
      <c r="A14" s="173"/>
      <c r="B14" s="190" t="str">
        <f>BIODATA_SISWA!B14</f>
        <v/>
      </c>
      <c r="C14" s="191" t="str">
        <f>IF(BIODATA_SISWA!C14="","",BIODATA_SISWA!C14)</f>
        <v/>
      </c>
      <c r="D14" s="191" t="str">
        <f>IF(BIODATA_SISWA!L14="","",BIODATA_SISWA!L14)</f>
        <v/>
      </c>
      <c r="E14" s="206" t="str">
        <f>'NILAI-RAPOR'!K13</f>
        <v/>
      </c>
      <c r="F14" s="206" t="str">
        <f>'NILAI-RAPOR'!R13</f>
        <v/>
      </c>
      <c r="G14" s="206" t="str">
        <f>'NILAI-RAPOR'!Y13</f>
        <v/>
      </c>
      <c r="H14" s="206" t="str">
        <f>'NILAI-RAPOR'!AF13</f>
        <v/>
      </c>
      <c r="I14" s="206" t="str">
        <f>'NILAI-RAPOR'!AM13</f>
        <v/>
      </c>
      <c r="J14" s="206" t="str">
        <f>'NILAI-RAPOR'!AT13</f>
        <v/>
      </c>
      <c r="K14" s="206" t="str">
        <f>'NILAI-RAPOR'!BA13</f>
        <v/>
      </c>
      <c r="L14" s="206" t="str">
        <f>'NILAI-RAPOR'!BH13</f>
        <v/>
      </c>
      <c r="M14" s="206" t="str">
        <f>'NILAI-RAPOR'!BO13</f>
        <v/>
      </c>
      <c r="N14" s="206" t="str">
        <f>'NILAI-RAPOR'!BV13</f>
        <v/>
      </c>
      <c r="O14" s="206" t="str">
        <f>'NILAI-RAPOR'!CC13</f>
        <v/>
      </c>
      <c r="P14" s="206" t="str">
        <f>'NILAI-RAPOR'!CJ13</f>
        <v/>
      </c>
      <c r="Q14" s="206" t="str">
        <f>'NILAI-RAPOR'!CQ13</f>
        <v/>
      </c>
      <c r="R14" s="206" t="str">
        <f>'NILAI-RAPOR'!CX13</f>
        <v/>
      </c>
      <c r="S14" s="206" t="str">
        <f>'NILAI-RAPOR'!DE13</f>
        <v/>
      </c>
      <c r="T14" s="206" t="str">
        <f>'NILAI-RAPOR'!DL13</f>
        <v/>
      </c>
      <c r="U14" s="206" t="str">
        <f>'NILAI-RAPOR'!DS13</f>
        <v/>
      </c>
      <c r="V14" s="206" t="str">
        <f>IF('NILAI-USBN'!E13="","",'NILAI-USBN'!E13)</f>
        <v/>
      </c>
      <c r="W14" s="206" t="str">
        <f>IF('NILAI-USBN'!F13="","",'NILAI-USBN'!F13)</f>
        <v/>
      </c>
      <c r="X14" s="206" t="str">
        <f>IF('NILAI-USBN'!G13="","",'NILAI-USBN'!G13)</f>
        <v/>
      </c>
      <c r="Y14" s="206" t="str">
        <f>IF('NILAI-USBN'!H13="","",'NILAI-USBN'!H13)</f>
        <v/>
      </c>
      <c r="Z14" s="206" t="str">
        <f>IF('NILAI-USBN'!I13="","",'NILAI-USBN'!I13)</f>
        <v/>
      </c>
      <c r="AA14" s="206" t="str">
        <f>IF('NILAI-USBN'!J13="","",'NILAI-USBN'!J13)</f>
        <v/>
      </c>
      <c r="AB14" s="206" t="str">
        <f>IF('NILAI-USBN'!K13="","",'NILAI-USBN'!K13)</f>
        <v/>
      </c>
      <c r="AC14" s="206" t="str">
        <f>IF('NILAI-USBN'!L13="","",'NILAI-USBN'!L13)</f>
        <v/>
      </c>
      <c r="AD14" s="206" t="str">
        <f>IF('NILAI-USBN'!M13="","",'NILAI-USBN'!M13)</f>
        <v/>
      </c>
      <c r="AE14" s="206" t="str">
        <f>IF('NILAI-USBN'!N13="","",'NILAI-USBN'!N13)</f>
        <v/>
      </c>
      <c r="AF14" s="206" t="str">
        <f>IF('NILAI-USBN'!O13="","",'NILAI-USBN'!O13)</f>
        <v/>
      </c>
      <c r="AG14" s="206" t="str">
        <f>IF('NILAI-USBN'!P13="","",'NILAI-USBN'!P13)</f>
        <v/>
      </c>
      <c r="AH14" s="206" t="str">
        <f>IF('NILAI-USBN'!Q13="","",'NILAI-USBN'!Q13)</f>
        <v/>
      </c>
      <c r="AI14" s="206" t="str">
        <f>IF('NILAI-USBN'!R13="","",'NILAI-USBN'!R13)</f>
        <v/>
      </c>
      <c r="AJ14" s="206" t="str">
        <f>IF('NILAI-USBN'!S13="","",'NILAI-USBN'!S13)</f>
        <v/>
      </c>
      <c r="AK14" s="206" t="str">
        <f>IF('NILAI-USBN'!T13="","",'NILAI-USBN'!T13)</f>
        <v/>
      </c>
      <c r="AL14" s="206" t="str">
        <f>IF('NILAI-USBN'!U13="","",'NILAI-USBN'!U13)</f>
        <v/>
      </c>
      <c r="AM14" s="206" t="str">
        <f>IF('NILAI-UN'!E13="","",'NILAI-UN'!E13)</f>
        <v/>
      </c>
      <c r="AN14" s="206" t="str">
        <f>IF('NILAI-UN'!F13="","",'NILAI-UN'!F13)</f>
        <v/>
      </c>
      <c r="AO14" s="206" t="str">
        <f>IF('NILAI-UN'!G13="","",'NILAI-UN'!G13)</f>
        <v/>
      </c>
      <c r="AP14" s="206" t="str">
        <f>IF('NILAI-UN'!H13="","",'NILAI-UN'!H13)</f>
        <v/>
      </c>
      <c r="AQ14" s="207" t="str">
        <f t="shared" si="1"/>
        <v/>
      </c>
      <c r="AR14" s="208" t="str">
        <f t="shared" si="2"/>
        <v/>
      </c>
      <c r="AS14" s="196" t="str">
        <f>IF(OR(C14="",E14=""),"",RANK(AQ14,$AQ$10:$AQ$409)+COUNTIF(AQ$10:AQ14,AQ14)-1)</f>
        <v/>
      </c>
      <c r="AT14" s="173"/>
    </row>
    <row r="15" spans="1:46" ht="20.100000000000001" customHeight="1">
      <c r="A15" s="173"/>
      <c r="B15" s="190" t="str">
        <f>BIODATA_SISWA!B15</f>
        <v/>
      </c>
      <c r="C15" s="191" t="str">
        <f>IF(BIODATA_SISWA!C15="","",BIODATA_SISWA!C15)</f>
        <v/>
      </c>
      <c r="D15" s="191" t="str">
        <f>IF(BIODATA_SISWA!L15="","",BIODATA_SISWA!L15)</f>
        <v/>
      </c>
      <c r="E15" s="206" t="str">
        <f>'NILAI-RAPOR'!K14</f>
        <v/>
      </c>
      <c r="F15" s="206" t="str">
        <f>'NILAI-RAPOR'!R14</f>
        <v/>
      </c>
      <c r="G15" s="206" t="str">
        <f>'NILAI-RAPOR'!Y14</f>
        <v/>
      </c>
      <c r="H15" s="206" t="str">
        <f>'NILAI-RAPOR'!AF14</f>
        <v/>
      </c>
      <c r="I15" s="206" t="str">
        <f>'NILAI-RAPOR'!AM14</f>
        <v/>
      </c>
      <c r="J15" s="206" t="str">
        <f>'NILAI-RAPOR'!AT14</f>
        <v/>
      </c>
      <c r="K15" s="206" t="str">
        <f>'NILAI-RAPOR'!BA14</f>
        <v/>
      </c>
      <c r="L15" s="206" t="str">
        <f>'NILAI-RAPOR'!BH14</f>
        <v/>
      </c>
      <c r="M15" s="206" t="str">
        <f>'NILAI-RAPOR'!BO14</f>
        <v/>
      </c>
      <c r="N15" s="206" t="str">
        <f>'NILAI-RAPOR'!BV14</f>
        <v/>
      </c>
      <c r="O15" s="206" t="str">
        <f>'NILAI-RAPOR'!CC14</f>
        <v/>
      </c>
      <c r="P15" s="206" t="str">
        <f>'NILAI-RAPOR'!CJ14</f>
        <v/>
      </c>
      <c r="Q15" s="206" t="str">
        <f>'NILAI-RAPOR'!CQ14</f>
        <v/>
      </c>
      <c r="R15" s="206" t="str">
        <f>'NILAI-RAPOR'!CX14</f>
        <v/>
      </c>
      <c r="S15" s="206" t="str">
        <f>'NILAI-RAPOR'!DE14</f>
        <v/>
      </c>
      <c r="T15" s="206" t="str">
        <f>'NILAI-RAPOR'!DL14</f>
        <v/>
      </c>
      <c r="U15" s="206" t="str">
        <f>'NILAI-RAPOR'!DS14</f>
        <v/>
      </c>
      <c r="V15" s="206" t="str">
        <f>IF('NILAI-USBN'!E14="","",'NILAI-USBN'!E14)</f>
        <v/>
      </c>
      <c r="W15" s="206" t="str">
        <f>IF('NILAI-USBN'!F14="","",'NILAI-USBN'!F14)</f>
        <v/>
      </c>
      <c r="X15" s="206" t="str">
        <f>IF('NILAI-USBN'!G14="","",'NILAI-USBN'!G14)</f>
        <v/>
      </c>
      <c r="Y15" s="206" t="str">
        <f>IF('NILAI-USBN'!H14="","",'NILAI-USBN'!H14)</f>
        <v/>
      </c>
      <c r="Z15" s="206" t="str">
        <f>IF('NILAI-USBN'!I14="","",'NILAI-USBN'!I14)</f>
        <v/>
      </c>
      <c r="AA15" s="206" t="str">
        <f>IF('NILAI-USBN'!J14="","",'NILAI-USBN'!J14)</f>
        <v/>
      </c>
      <c r="AB15" s="206" t="str">
        <f>IF('NILAI-USBN'!K14="","",'NILAI-USBN'!K14)</f>
        <v/>
      </c>
      <c r="AC15" s="206" t="str">
        <f>IF('NILAI-USBN'!L14="","",'NILAI-USBN'!L14)</f>
        <v/>
      </c>
      <c r="AD15" s="206" t="str">
        <f>IF('NILAI-USBN'!M14="","",'NILAI-USBN'!M14)</f>
        <v/>
      </c>
      <c r="AE15" s="206" t="str">
        <f>IF('NILAI-USBN'!N14="","",'NILAI-USBN'!N14)</f>
        <v/>
      </c>
      <c r="AF15" s="206" t="str">
        <f>IF('NILAI-USBN'!O14="","",'NILAI-USBN'!O14)</f>
        <v/>
      </c>
      <c r="AG15" s="206" t="str">
        <f>IF('NILAI-USBN'!P14="","",'NILAI-USBN'!P14)</f>
        <v/>
      </c>
      <c r="AH15" s="206" t="str">
        <f>IF('NILAI-USBN'!Q14="","",'NILAI-USBN'!Q14)</f>
        <v/>
      </c>
      <c r="AI15" s="206" t="str">
        <f>IF('NILAI-USBN'!R14="","",'NILAI-USBN'!R14)</f>
        <v/>
      </c>
      <c r="AJ15" s="206" t="str">
        <f>IF('NILAI-USBN'!S14="","",'NILAI-USBN'!S14)</f>
        <v/>
      </c>
      <c r="AK15" s="206" t="str">
        <f>IF('NILAI-USBN'!T14="","",'NILAI-USBN'!T14)</f>
        <v/>
      </c>
      <c r="AL15" s="206" t="str">
        <f>IF('NILAI-USBN'!U14="","",'NILAI-USBN'!U14)</f>
        <v/>
      </c>
      <c r="AM15" s="206" t="str">
        <f>IF('NILAI-UN'!E14="","",'NILAI-UN'!E14)</f>
        <v/>
      </c>
      <c r="AN15" s="206" t="str">
        <f>IF('NILAI-UN'!F14="","",'NILAI-UN'!F14)</f>
        <v/>
      </c>
      <c r="AO15" s="206" t="str">
        <f>IF('NILAI-UN'!G14="","",'NILAI-UN'!G14)</f>
        <v/>
      </c>
      <c r="AP15" s="206" t="str">
        <f>IF('NILAI-UN'!H14="","",'NILAI-UN'!H14)</f>
        <v/>
      </c>
      <c r="AQ15" s="207" t="str">
        <f t="shared" si="1"/>
        <v/>
      </c>
      <c r="AR15" s="208" t="str">
        <f t="shared" si="2"/>
        <v/>
      </c>
      <c r="AS15" s="196" t="str">
        <f>IF(OR(C15="",E15=""),"",RANK(AQ15,$AQ$10:$AQ$409)+COUNTIF(AQ$10:AQ15,AQ15)-1)</f>
        <v/>
      </c>
      <c r="AT15" s="173"/>
    </row>
    <row r="16" spans="1:46" ht="20.100000000000001" customHeight="1">
      <c r="A16" s="173"/>
      <c r="B16" s="190" t="str">
        <f>BIODATA_SISWA!B16</f>
        <v/>
      </c>
      <c r="C16" s="191" t="str">
        <f>IF(BIODATA_SISWA!C16="","",BIODATA_SISWA!C16)</f>
        <v/>
      </c>
      <c r="D16" s="191" t="str">
        <f>IF(BIODATA_SISWA!L16="","",BIODATA_SISWA!L16)</f>
        <v/>
      </c>
      <c r="E16" s="206" t="str">
        <f>'NILAI-RAPOR'!K15</f>
        <v/>
      </c>
      <c r="F16" s="206" t="str">
        <f>'NILAI-RAPOR'!R15</f>
        <v/>
      </c>
      <c r="G16" s="206" t="str">
        <f>'NILAI-RAPOR'!Y15</f>
        <v/>
      </c>
      <c r="H16" s="206" t="str">
        <f>'NILAI-RAPOR'!AF15</f>
        <v/>
      </c>
      <c r="I16" s="206" t="str">
        <f>'NILAI-RAPOR'!AM15</f>
        <v/>
      </c>
      <c r="J16" s="206" t="str">
        <f>'NILAI-RAPOR'!AT15</f>
        <v/>
      </c>
      <c r="K16" s="206" t="str">
        <f>'NILAI-RAPOR'!BA15</f>
        <v/>
      </c>
      <c r="L16" s="206" t="str">
        <f>'NILAI-RAPOR'!BH15</f>
        <v/>
      </c>
      <c r="M16" s="206" t="str">
        <f>'NILAI-RAPOR'!BO15</f>
        <v/>
      </c>
      <c r="N16" s="206" t="str">
        <f>'NILAI-RAPOR'!BV15</f>
        <v/>
      </c>
      <c r="O16" s="206" t="str">
        <f>'NILAI-RAPOR'!CC15</f>
        <v/>
      </c>
      <c r="P16" s="206" t="str">
        <f>'NILAI-RAPOR'!CJ15</f>
        <v/>
      </c>
      <c r="Q16" s="206" t="str">
        <f>'NILAI-RAPOR'!CQ15</f>
        <v/>
      </c>
      <c r="R16" s="206" t="str">
        <f>'NILAI-RAPOR'!CX15</f>
        <v/>
      </c>
      <c r="S16" s="206" t="str">
        <f>'NILAI-RAPOR'!DE15</f>
        <v/>
      </c>
      <c r="T16" s="206" t="str">
        <f>'NILAI-RAPOR'!DL15</f>
        <v/>
      </c>
      <c r="U16" s="206" t="str">
        <f>'NILAI-RAPOR'!DS15</f>
        <v/>
      </c>
      <c r="V16" s="206" t="str">
        <f>IF('NILAI-USBN'!E15="","",'NILAI-USBN'!E15)</f>
        <v/>
      </c>
      <c r="W16" s="206" t="str">
        <f>IF('NILAI-USBN'!F15="","",'NILAI-USBN'!F15)</f>
        <v/>
      </c>
      <c r="X16" s="206" t="str">
        <f>IF('NILAI-USBN'!G15="","",'NILAI-USBN'!G15)</f>
        <v/>
      </c>
      <c r="Y16" s="206" t="str">
        <f>IF('NILAI-USBN'!H15="","",'NILAI-USBN'!H15)</f>
        <v/>
      </c>
      <c r="Z16" s="206" t="str">
        <f>IF('NILAI-USBN'!I15="","",'NILAI-USBN'!I15)</f>
        <v/>
      </c>
      <c r="AA16" s="206" t="str">
        <f>IF('NILAI-USBN'!J15="","",'NILAI-USBN'!J15)</f>
        <v/>
      </c>
      <c r="AB16" s="206" t="str">
        <f>IF('NILAI-USBN'!K15="","",'NILAI-USBN'!K15)</f>
        <v/>
      </c>
      <c r="AC16" s="206" t="str">
        <f>IF('NILAI-USBN'!L15="","",'NILAI-USBN'!L15)</f>
        <v/>
      </c>
      <c r="AD16" s="206" t="str">
        <f>IF('NILAI-USBN'!M15="","",'NILAI-USBN'!M15)</f>
        <v/>
      </c>
      <c r="AE16" s="206" t="str">
        <f>IF('NILAI-USBN'!N15="","",'NILAI-USBN'!N15)</f>
        <v/>
      </c>
      <c r="AF16" s="206" t="str">
        <f>IF('NILAI-USBN'!O15="","",'NILAI-USBN'!O15)</f>
        <v/>
      </c>
      <c r="AG16" s="206" t="str">
        <f>IF('NILAI-USBN'!P15="","",'NILAI-USBN'!P15)</f>
        <v/>
      </c>
      <c r="AH16" s="206" t="str">
        <f>IF('NILAI-USBN'!Q15="","",'NILAI-USBN'!Q15)</f>
        <v/>
      </c>
      <c r="AI16" s="206" t="str">
        <f>IF('NILAI-USBN'!R15="","",'NILAI-USBN'!R15)</f>
        <v/>
      </c>
      <c r="AJ16" s="206" t="str">
        <f>IF('NILAI-USBN'!S15="","",'NILAI-USBN'!S15)</f>
        <v/>
      </c>
      <c r="AK16" s="206" t="str">
        <f>IF('NILAI-USBN'!T15="","",'NILAI-USBN'!T15)</f>
        <v/>
      </c>
      <c r="AL16" s="206" t="str">
        <f>IF('NILAI-USBN'!U15="","",'NILAI-USBN'!U15)</f>
        <v/>
      </c>
      <c r="AM16" s="206" t="str">
        <f>IF('NILAI-UN'!E15="","",'NILAI-UN'!E15)</f>
        <v/>
      </c>
      <c r="AN16" s="206" t="str">
        <f>IF('NILAI-UN'!F15="","",'NILAI-UN'!F15)</f>
        <v/>
      </c>
      <c r="AO16" s="206" t="str">
        <f>IF('NILAI-UN'!G15="","",'NILAI-UN'!G15)</f>
        <v/>
      </c>
      <c r="AP16" s="206" t="str">
        <f>IF('NILAI-UN'!H15="","",'NILAI-UN'!H15)</f>
        <v/>
      </c>
      <c r="AQ16" s="207" t="str">
        <f t="shared" si="1"/>
        <v/>
      </c>
      <c r="AR16" s="208" t="str">
        <f t="shared" si="2"/>
        <v/>
      </c>
      <c r="AS16" s="196" t="str">
        <f>IF(OR(C16="",E16=""),"",RANK(AQ16,$AQ$10:$AQ$409)+COUNTIF(AQ$10:AQ16,AQ16)-1)</f>
        <v/>
      </c>
      <c r="AT16" s="173"/>
    </row>
    <row r="17" spans="1:46" ht="20.100000000000001" customHeight="1">
      <c r="A17" s="173"/>
      <c r="B17" s="190" t="str">
        <f>BIODATA_SISWA!B17</f>
        <v/>
      </c>
      <c r="C17" s="191" t="str">
        <f>IF(BIODATA_SISWA!C17="","",BIODATA_SISWA!C17)</f>
        <v/>
      </c>
      <c r="D17" s="191" t="str">
        <f>IF(BIODATA_SISWA!L17="","",BIODATA_SISWA!L17)</f>
        <v/>
      </c>
      <c r="E17" s="206" t="str">
        <f>'NILAI-RAPOR'!K16</f>
        <v/>
      </c>
      <c r="F17" s="206" t="str">
        <f>'NILAI-RAPOR'!R16</f>
        <v/>
      </c>
      <c r="G17" s="206" t="str">
        <f>'NILAI-RAPOR'!Y16</f>
        <v/>
      </c>
      <c r="H17" s="206" t="str">
        <f>'NILAI-RAPOR'!AF16</f>
        <v/>
      </c>
      <c r="I17" s="206" t="str">
        <f>'NILAI-RAPOR'!AM16</f>
        <v/>
      </c>
      <c r="J17" s="206" t="str">
        <f>'NILAI-RAPOR'!AT16</f>
        <v/>
      </c>
      <c r="K17" s="206" t="str">
        <f>'NILAI-RAPOR'!BA16</f>
        <v/>
      </c>
      <c r="L17" s="206" t="str">
        <f>'NILAI-RAPOR'!BH16</f>
        <v/>
      </c>
      <c r="M17" s="206" t="str">
        <f>'NILAI-RAPOR'!BO16</f>
        <v/>
      </c>
      <c r="N17" s="206" t="str">
        <f>'NILAI-RAPOR'!BV16</f>
        <v/>
      </c>
      <c r="O17" s="206" t="str">
        <f>'NILAI-RAPOR'!CC16</f>
        <v/>
      </c>
      <c r="P17" s="206" t="str">
        <f>'NILAI-RAPOR'!CJ16</f>
        <v/>
      </c>
      <c r="Q17" s="206" t="str">
        <f>'NILAI-RAPOR'!CQ16</f>
        <v/>
      </c>
      <c r="R17" s="206" t="str">
        <f>'NILAI-RAPOR'!CX16</f>
        <v/>
      </c>
      <c r="S17" s="206" t="str">
        <f>'NILAI-RAPOR'!DE16</f>
        <v/>
      </c>
      <c r="T17" s="206" t="str">
        <f>'NILAI-RAPOR'!DL16</f>
        <v/>
      </c>
      <c r="U17" s="206" t="str">
        <f>'NILAI-RAPOR'!DS16</f>
        <v/>
      </c>
      <c r="V17" s="206" t="str">
        <f>IF('NILAI-USBN'!E16="","",'NILAI-USBN'!E16)</f>
        <v/>
      </c>
      <c r="W17" s="206" t="str">
        <f>IF('NILAI-USBN'!F16="","",'NILAI-USBN'!F16)</f>
        <v/>
      </c>
      <c r="X17" s="206" t="str">
        <f>IF('NILAI-USBN'!G16="","",'NILAI-USBN'!G16)</f>
        <v/>
      </c>
      <c r="Y17" s="206" t="str">
        <f>IF('NILAI-USBN'!H16="","",'NILAI-USBN'!H16)</f>
        <v/>
      </c>
      <c r="Z17" s="206" t="str">
        <f>IF('NILAI-USBN'!I16="","",'NILAI-USBN'!I16)</f>
        <v/>
      </c>
      <c r="AA17" s="206" t="str">
        <f>IF('NILAI-USBN'!J16="","",'NILAI-USBN'!J16)</f>
        <v/>
      </c>
      <c r="AB17" s="206" t="str">
        <f>IF('NILAI-USBN'!K16="","",'NILAI-USBN'!K16)</f>
        <v/>
      </c>
      <c r="AC17" s="206" t="str">
        <f>IF('NILAI-USBN'!L16="","",'NILAI-USBN'!L16)</f>
        <v/>
      </c>
      <c r="AD17" s="206" t="str">
        <f>IF('NILAI-USBN'!M16="","",'NILAI-USBN'!M16)</f>
        <v/>
      </c>
      <c r="AE17" s="206" t="str">
        <f>IF('NILAI-USBN'!N16="","",'NILAI-USBN'!N16)</f>
        <v/>
      </c>
      <c r="AF17" s="206" t="str">
        <f>IF('NILAI-USBN'!O16="","",'NILAI-USBN'!O16)</f>
        <v/>
      </c>
      <c r="AG17" s="206" t="str">
        <f>IF('NILAI-USBN'!P16="","",'NILAI-USBN'!P16)</f>
        <v/>
      </c>
      <c r="AH17" s="206" t="str">
        <f>IF('NILAI-USBN'!Q16="","",'NILAI-USBN'!Q16)</f>
        <v/>
      </c>
      <c r="AI17" s="206" t="str">
        <f>IF('NILAI-USBN'!R16="","",'NILAI-USBN'!R16)</f>
        <v/>
      </c>
      <c r="AJ17" s="206" t="str">
        <f>IF('NILAI-USBN'!S16="","",'NILAI-USBN'!S16)</f>
        <v/>
      </c>
      <c r="AK17" s="206" t="str">
        <f>IF('NILAI-USBN'!T16="","",'NILAI-USBN'!T16)</f>
        <v/>
      </c>
      <c r="AL17" s="206" t="str">
        <f>IF('NILAI-USBN'!U16="","",'NILAI-USBN'!U16)</f>
        <v/>
      </c>
      <c r="AM17" s="206" t="str">
        <f>IF('NILAI-UN'!E16="","",'NILAI-UN'!E16)</f>
        <v/>
      </c>
      <c r="AN17" s="206" t="str">
        <f>IF('NILAI-UN'!F16="","",'NILAI-UN'!F16)</f>
        <v/>
      </c>
      <c r="AO17" s="206" t="str">
        <f>IF('NILAI-UN'!G16="","",'NILAI-UN'!G16)</f>
        <v/>
      </c>
      <c r="AP17" s="206" t="str">
        <f>IF('NILAI-UN'!H16="","",'NILAI-UN'!H16)</f>
        <v/>
      </c>
      <c r="AQ17" s="207" t="str">
        <f t="shared" si="1"/>
        <v/>
      </c>
      <c r="AR17" s="208" t="str">
        <f t="shared" si="2"/>
        <v/>
      </c>
      <c r="AS17" s="196" t="str">
        <f>IF(OR(C17="",E17=""),"",RANK(AQ17,$AQ$10:$AQ$409)+COUNTIF(AQ$10:AQ17,AQ17)-1)</f>
        <v/>
      </c>
      <c r="AT17" s="173"/>
    </row>
    <row r="18" spans="1:46" ht="20.100000000000001" customHeight="1">
      <c r="A18" s="173"/>
      <c r="B18" s="190" t="str">
        <f>BIODATA_SISWA!B18</f>
        <v/>
      </c>
      <c r="C18" s="191" t="str">
        <f>IF(BIODATA_SISWA!C18="","",BIODATA_SISWA!C18)</f>
        <v/>
      </c>
      <c r="D18" s="191" t="str">
        <f>IF(BIODATA_SISWA!L18="","",BIODATA_SISWA!L18)</f>
        <v/>
      </c>
      <c r="E18" s="206" t="str">
        <f>'NILAI-RAPOR'!K17</f>
        <v/>
      </c>
      <c r="F18" s="206" t="str">
        <f>'NILAI-RAPOR'!R17</f>
        <v/>
      </c>
      <c r="G18" s="206" t="str">
        <f>'NILAI-RAPOR'!Y17</f>
        <v/>
      </c>
      <c r="H18" s="206" t="str">
        <f>'NILAI-RAPOR'!AF17</f>
        <v/>
      </c>
      <c r="I18" s="206" t="str">
        <f>'NILAI-RAPOR'!AM17</f>
        <v/>
      </c>
      <c r="J18" s="206" t="str">
        <f>'NILAI-RAPOR'!AT17</f>
        <v/>
      </c>
      <c r="K18" s="206" t="str">
        <f>'NILAI-RAPOR'!BA17</f>
        <v/>
      </c>
      <c r="L18" s="206" t="str">
        <f>'NILAI-RAPOR'!BH17</f>
        <v/>
      </c>
      <c r="M18" s="206" t="str">
        <f>'NILAI-RAPOR'!BO17</f>
        <v/>
      </c>
      <c r="N18" s="206" t="str">
        <f>'NILAI-RAPOR'!BV17</f>
        <v/>
      </c>
      <c r="O18" s="206" t="str">
        <f>'NILAI-RAPOR'!CC17</f>
        <v/>
      </c>
      <c r="P18" s="206" t="str">
        <f>'NILAI-RAPOR'!CJ17</f>
        <v/>
      </c>
      <c r="Q18" s="206" t="str">
        <f>'NILAI-RAPOR'!CQ17</f>
        <v/>
      </c>
      <c r="R18" s="206" t="str">
        <f>'NILAI-RAPOR'!CX17</f>
        <v/>
      </c>
      <c r="S18" s="206" t="str">
        <f>'NILAI-RAPOR'!DE17</f>
        <v/>
      </c>
      <c r="T18" s="206" t="str">
        <f>'NILAI-RAPOR'!DL17</f>
        <v/>
      </c>
      <c r="U18" s="206" t="str">
        <f>'NILAI-RAPOR'!DS17</f>
        <v/>
      </c>
      <c r="V18" s="206" t="str">
        <f>IF('NILAI-USBN'!E17="","",'NILAI-USBN'!E17)</f>
        <v/>
      </c>
      <c r="W18" s="206" t="str">
        <f>IF('NILAI-USBN'!F17="","",'NILAI-USBN'!F17)</f>
        <v/>
      </c>
      <c r="X18" s="206" t="str">
        <f>IF('NILAI-USBN'!G17="","",'NILAI-USBN'!G17)</f>
        <v/>
      </c>
      <c r="Y18" s="206" t="str">
        <f>IF('NILAI-USBN'!H17="","",'NILAI-USBN'!H17)</f>
        <v/>
      </c>
      <c r="Z18" s="206" t="str">
        <f>IF('NILAI-USBN'!I17="","",'NILAI-USBN'!I17)</f>
        <v/>
      </c>
      <c r="AA18" s="206" t="str">
        <f>IF('NILAI-USBN'!J17="","",'NILAI-USBN'!J17)</f>
        <v/>
      </c>
      <c r="AB18" s="206" t="str">
        <f>IF('NILAI-USBN'!K17="","",'NILAI-USBN'!K17)</f>
        <v/>
      </c>
      <c r="AC18" s="206" t="str">
        <f>IF('NILAI-USBN'!L17="","",'NILAI-USBN'!L17)</f>
        <v/>
      </c>
      <c r="AD18" s="206" t="str">
        <f>IF('NILAI-USBN'!M17="","",'NILAI-USBN'!M17)</f>
        <v/>
      </c>
      <c r="AE18" s="206" t="str">
        <f>IF('NILAI-USBN'!N17="","",'NILAI-USBN'!N17)</f>
        <v/>
      </c>
      <c r="AF18" s="206" t="str">
        <f>IF('NILAI-USBN'!O17="","",'NILAI-USBN'!O17)</f>
        <v/>
      </c>
      <c r="AG18" s="206" t="str">
        <f>IF('NILAI-USBN'!P17="","",'NILAI-USBN'!P17)</f>
        <v/>
      </c>
      <c r="AH18" s="206" t="str">
        <f>IF('NILAI-USBN'!Q17="","",'NILAI-USBN'!Q17)</f>
        <v/>
      </c>
      <c r="AI18" s="206" t="str">
        <f>IF('NILAI-USBN'!R17="","",'NILAI-USBN'!R17)</f>
        <v/>
      </c>
      <c r="AJ18" s="206" t="str">
        <f>IF('NILAI-USBN'!S17="","",'NILAI-USBN'!S17)</f>
        <v/>
      </c>
      <c r="AK18" s="206" t="str">
        <f>IF('NILAI-USBN'!T17="","",'NILAI-USBN'!T17)</f>
        <v/>
      </c>
      <c r="AL18" s="206" t="str">
        <f>IF('NILAI-USBN'!U17="","",'NILAI-USBN'!U17)</f>
        <v/>
      </c>
      <c r="AM18" s="206" t="str">
        <f>IF('NILAI-UN'!E17="","",'NILAI-UN'!E17)</f>
        <v/>
      </c>
      <c r="AN18" s="206" t="str">
        <f>IF('NILAI-UN'!F17="","",'NILAI-UN'!F17)</f>
        <v/>
      </c>
      <c r="AO18" s="206" t="str">
        <f>IF('NILAI-UN'!G17="","",'NILAI-UN'!G17)</f>
        <v/>
      </c>
      <c r="AP18" s="206" t="str">
        <f>IF('NILAI-UN'!H17="","",'NILAI-UN'!H17)</f>
        <v/>
      </c>
      <c r="AQ18" s="207" t="str">
        <f t="shared" si="1"/>
        <v/>
      </c>
      <c r="AR18" s="208" t="str">
        <f t="shared" si="2"/>
        <v/>
      </c>
      <c r="AS18" s="196" t="str">
        <f>IF(OR(C18="",E18=""),"",RANK(AQ18,$AQ$10:$AQ$409)+COUNTIF(AQ$10:AQ18,AQ18)-1)</f>
        <v/>
      </c>
      <c r="AT18" s="173"/>
    </row>
    <row r="19" spans="1:46" ht="20.100000000000001" customHeight="1">
      <c r="A19" s="173"/>
      <c r="B19" s="190" t="str">
        <f>BIODATA_SISWA!B19</f>
        <v/>
      </c>
      <c r="C19" s="191" t="str">
        <f>IF(BIODATA_SISWA!C19="","",BIODATA_SISWA!C19)</f>
        <v/>
      </c>
      <c r="D19" s="191" t="str">
        <f>IF(BIODATA_SISWA!L19="","",BIODATA_SISWA!L19)</f>
        <v/>
      </c>
      <c r="E19" s="206" t="str">
        <f>'NILAI-RAPOR'!K18</f>
        <v/>
      </c>
      <c r="F19" s="206" t="str">
        <f>'NILAI-RAPOR'!R18</f>
        <v/>
      </c>
      <c r="G19" s="206" t="str">
        <f>'NILAI-RAPOR'!Y18</f>
        <v/>
      </c>
      <c r="H19" s="206" t="str">
        <f>'NILAI-RAPOR'!AF18</f>
        <v/>
      </c>
      <c r="I19" s="206" t="str">
        <f>'NILAI-RAPOR'!AM18</f>
        <v/>
      </c>
      <c r="J19" s="206" t="str">
        <f>'NILAI-RAPOR'!AT18</f>
        <v/>
      </c>
      <c r="K19" s="206" t="str">
        <f>'NILAI-RAPOR'!BA18</f>
        <v/>
      </c>
      <c r="L19" s="206" t="str">
        <f>'NILAI-RAPOR'!BH18</f>
        <v/>
      </c>
      <c r="M19" s="206" t="str">
        <f>'NILAI-RAPOR'!BO18</f>
        <v/>
      </c>
      <c r="N19" s="206" t="str">
        <f>'NILAI-RAPOR'!BV18</f>
        <v/>
      </c>
      <c r="O19" s="206" t="str">
        <f>'NILAI-RAPOR'!CC18</f>
        <v/>
      </c>
      <c r="P19" s="206" t="str">
        <f>'NILAI-RAPOR'!CJ18</f>
        <v/>
      </c>
      <c r="Q19" s="206" t="str">
        <f>'NILAI-RAPOR'!CQ18</f>
        <v/>
      </c>
      <c r="R19" s="206" t="str">
        <f>'NILAI-RAPOR'!CX18</f>
        <v/>
      </c>
      <c r="S19" s="206" t="str">
        <f>'NILAI-RAPOR'!DE18</f>
        <v/>
      </c>
      <c r="T19" s="206" t="str">
        <f>'NILAI-RAPOR'!DL18</f>
        <v/>
      </c>
      <c r="U19" s="206" t="str">
        <f>'NILAI-RAPOR'!DS18</f>
        <v/>
      </c>
      <c r="V19" s="206" t="str">
        <f>IF('NILAI-USBN'!E18="","",'NILAI-USBN'!E18)</f>
        <v/>
      </c>
      <c r="W19" s="206" t="str">
        <f>IF('NILAI-USBN'!F18="","",'NILAI-USBN'!F18)</f>
        <v/>
      </c>
      <c r="X19" s="206" t="str">
        <f>IF('NILAI-USBN'!G18="","",'NILAI-USBN'!G18)</f>
        <v/>
      </c>
      <c r="Y19" s="206" t="str">
        <f>IF('NILAI-USBN'!H18="","",'NILAI-USBN'!H18)</f>
        <v/>
      </c>
      <c r="Z19" s="206" t="str">
        <f>IF('NILAI-USBN'!I18="","",'NILAI-USBN'!I18)</f>
        <v/>
      </c>
      <c r="AA19" s="206" t="str">
        <f>IF('NILAI-USBN'!J18="","",'NILAI-USBN'!J18)</f>
        <v/>
      </c>
      <c r="AB19" s="206" t="str">
        <f>IF('NILAI-USBN'!K18="","",'NILAI-USBN'!K18)</f>
        <v/>
      </c>
      <c r="AC19" s="206" t="str">
        <f>IF('NILAI-USBN'!L18="","",'NILAI-USBN'!L18)</f>
        <v/>
      </c>
      <c r="AD19" s="206" t="str">
        <f>IF('NILAI-USBN'!M18="","",'NILAI-USBN'!M18)</f>
        <v/>
      </c>
      <c r="AE19" s="206" t="str">
        <f>IF('NILAI-USBN'!N18="","",'NILAI-USBN'!N18)</f>
        <v/>
      </c>
      <c r="AF19" s="206" t="str">
        <f>IF('NILAI-USBN'!O18="","",'NILAI-USBN'!O18)</f>
        <v/>
      </c>
      <c r="AG19" s="206" t="str">
        <f>IF('NILAI-USBN'!P18="","",'NILAI-USBN'!P18)</f>
        <v/>
      </c>
      <c r="AH19" s="206" t="str">
        <f>IF('NILAI-USBN'!Q18="","",'NILAI-USBN'!Q18)</f>
        <v/>
      </c>
      <c r="AI19" s="206" t="str">
        <f>IF('NILAI-USBN'!R18="","",'NILAI-USBN'!R18)</f>
        <v/>
      </c>
      <c r="AJ19" s="206" t="str">
        <f>IF('NILAI-USBN'!S18="","",'NILAI-USBN'!S18)</f>
        <v/>
      </c>
      <c r="AK19" s="206" t="str">
        <f>IF('NILAI-USBN'!T18="","",'NILAI-USBN'!T18)</f>
        <v/>
      </c>
      <c r="AL19" s="206" t="str">
        <f>IF('NILAI-USBN'!U18="","",'NILAI-USBN'!U18)</f>
        <v/>
      </c>
      <c r="AM19" s="206" t="str">
        <f>IF('NILAI-UN'!E18="","",'NILAI-UN'!E18)</f>
        <v/>
      </c>
      <c r="AN19" s="206" t="str">
        <f>IF('NILAI-UN'!F18="","",'NILAI-UN'!F18)</f>
        <v/>
      </c>
      <c r="AO19" s="206" t="str">
        <f>IF('NILAI-UN'!G18="","",'NILAI-UN'!G18)</f>
        <v/>
      </c>
      <c r="AP19" s="206" t="str">
        <f>IF('NILAI-UN'!H18="","",'NILAI-UN'!H18)</f>
        <v/>
      </c>
      <c r="AQ19" s="207" t="str">
        <f t="shared" si="1"/>
        <v/>
      </c>
      <c r="AR19" s="208" t="str">
        <f t="shared" si="2"/>
        <v/>
      </c>
      <c r="AS19" s="196" t="str">
        <f>IF(OR(C19="",E19=""),"",RANK(AQ19,$AQ$10:$AQ$409)+COUNTIF(AQ$10:AQ19,AQ19)-1)</f>
        <v/>
      </c>
      <c r="AT19" s="173"/>
    </row>
    <row r="20" spans="1:46" ht="20.100000000000001" customHeight="1">
      <c r="A20" s="173"/>
      <c r="B20" s="190" t="str">
        <f>BIODATA_SISWA!B20</f>
        <v/>
      </c>
      <c r="C20" s="191" t="str">
        <f>IF(BIODATA_SISWA!C20="","",BIODATA_SISWA!C20)</f>
        <v/>
      </c>
      <c r="D20" s="191" t="str">
        <f>IF(BIODATA_SISWA!L20="","",BIODATA_SISWA!L20)</f>
        <v/>
      </c>
      <c r="E20" s="206" t="str">
        <f>'NILAI-RAPOR'!K19</f>
        <v/>
      </c>
      <c r="F20" s="206" t="str">
        <f>'NILAI-RAPOR'!R19</f>
        <v/>
      </c>
      <c r="G20" s="206" t="str">
        <f>'NILAI-RAPOR'!Y19</f>
        <v/>
      </c>
      <c r="H20" s="206" t="str">
        <f>'NILAI-RAPOR'!AF19</f>
        <v/>
      </c>
      <c r="I20" s="206" t="str">
        <f>'NILAI-RAPOR'!AM19</f>
        <v/>
      </c>
      <c r="J20" s="206" t="str">
        <f>'NILAI-RAPOR'!AT19</f>
        <v/>
      </c>
      <c r="K20" s="206" t="str">
        <f>'NILAI-RAPOR'!BA19</f>
        <v/>
      </c>
      <c r="L20" s="206" t="str">
        <f>'NILAI-RAPOR'!BH19</f>
        <v/>
      </c>
      <c r="M20" s="206" t="str">
        <f>'NILAI-RAPOR'!BO19</f>
        <v/>
      </c>
      <c r="N20" s="206" t="str">
        <f>'NILAI-RAPOR'!BV19</f>
        <v/>
      </c>
      <c r="O20" s="206" t="str">
        <f>'NILAI-RAPOR'!CC19</f>
        <v/>
      </c>
      <c r="P20" s="206" t="str">
        <f>'NILAI-RAPOR'!CJ19</f>
        <v/>
      </c>
      <c r="Q20" s="206" t="str">
        <f>'NILAI-RAPOR'!CQ19</f>
        <v/>
      </c>
      <c r="R20" s="206" t="str">
        <f>'NILAI-RAPOR'!CX19</f>
        <v/>
      </c>
      <c r="S20" s="206" t="str">
        <f>'NILAI-RAPOR'!DE19</f>
        <v/>
      </c>
      <c r="T20" s="206" t="str">
        <f>'NILAI-RAPOR'!DL19</f>
        <v/>
      </c>
      <c r="U20" s="206" t="str">
        <f>'NILAI-RAPOR'!DS19</f>
        <v/>
      </c>
      <c r="V20" s="206" t="str">
        <f>IF('NILAI-USBN'!E19="","",'NILAI-USBN'!E19)</f>
        <v/>
      </c>
      <c r="W20" s="206" t="str">
        <f>IF('NILAI-USBN'!F19="","",'NILAI-USBN'!F19)</f>
        <v/>
      </c>
      <c r="X20" s="206" t="str">
        <f>IF('NILAI-USBN'!G19="","",'NILAI-USBN'!G19)</f>
        <v/>
      </c>
      <c r="Y20" s="206" t="str">
        <f>IF('NILAI-USBN'!H19="","",'NILAI-USBN'!H19)</f>
        <v/>
      </c>
      <c r="Z20" s="206" t="str">
        <f>IF('NILAI-USBN'!I19="","",'NILAI-USBN'!I19)</f>
        <v/>
      </c>
      <c r="AA20" s="206" t="str">
        <f>IF('NILAI-USBN'!J19="","",'NILAI-USBN'!J19)</f>
        <v/>
      </c>
      <c r="AB20" s="206" t="str">
        <f>IF('NILAI-USBN'!K19="","",'NILAI-USBN'!K19)</f>
        <v/>
      </c>
      <c r="AC20" s="206" t="str">
        <f>IF('NILAI-USBN'!L19="","",'NILAI-USBN'!L19)</f>
        <v/>
      </c>
      <c r="AD20" s="206" t="str">
        <f>IF('NILAI-USBN'!M19="","",'NILAI-USBN'!M19)</f>
        <v/>
      </c>
      <c r="AE20" s="206" t="str">
        <f>IF('NILAI-USBN'!N19="","",'NILAI-USBN'!N19)</f>
        <v/>
      </c>
      <c r="AF20" s="206" t="str">
        <f>IF('NILAI-USBN'!O19="","",'NILAI-USBN'!O19)</f>
        <v/>
      </c>
      <c r="AG20" s="206" t="str">
        <f>IF('NILAI-USBN'!P19="","",'NILAI-USBN'!P19)</f>
        <v/>
      </c>
      <c r="AH20" s="206" t="str">
        <f>IF('NILAI-USBN'!Q19="","",'NILAI-USBN'!Q19)</f>
        <v/>
      </c>
      <c r="AI20" s="206" t="str">
        <f>IF('NILAI-USBN'!R19="","",'NILAI-USBN'!R19)</f>
        <v/>
      </c>
      <c r="AJ20" s="206" t="str">
        <f>IF('NILAI-USBN'!S19="","",'NILAI-USBN'!S19)</f>
        <v/>
      </c>
      <c r="AK20" s="206" t="str">
        <f>IF('NILAI-USBN'!T19="","",'NILAI-USBN'!T19)</f>
        <v/>
      </c>
      <c r="AL20" s="206" t="str">
        <f>IF('NILAI-USBN'!U19="","",'NILAI-USBN'!U19)</f>
        <v/>
      </c>
      <c r="AM20" s="206" t="str">
        <f>IF('NILAI-UN'!E19="","",'NILAI-UN'!E19)</f>
        <v/>
      </c>
      <c r="AN20" s="206" t="str">
        <f>IF('NILAI-UN'!F19="","",'NILAI-UN'!F19)</f>
        <v/>
      </c>
      <c r="AO20" s="206" t="str">
        <f>IF('NILAI-UN'!G19="","",'NILAI-UN'!G19)</f>
        <v/>
      </c>
      <c r="AP20" s="206" t="str">
        <f>IF('NILAI-UN'!H19="","",'NILAI-UN'!H19)</f>
        <v/>
      </c>
      <c r="AQ20" s="207" t="str">
        <f t="shared" si="1"/>
        <v/>
      </c>
      <c r="AR20" s="208" t="str">
        <f t="shared" si="2"/>
        <v/>
      </c>
      <c r="AS20" s="196" t="str">
        <f>IF(OR(C20="",E20=""),"",RANK(AQ20,$AQ$10:$AQ$409)+COUNTIF(AQ$10:AQ20,AQ20)-1)</f>
        <v/>
      </c>
      <c r="AT20" s="173"/>
    </row>
    <row r="21" spans="1:46" ht="20.100000000000001" customHeight="1">
      <c r="A21" s="173"/>
      <c r="B21" s="190" t="str">
        <f>BIODATA_SISWA!B21</f>
        <v/>
      </c>
      <c r="C21" s="191" t="str">
        <f>IF(BIODATA_SISWA!C21="","",BIODATA_SISWA!C21)</f>
        <v/>
      </c>
      <c r="D21" s="191" t="str">
        <f>IF(BIODATA_SISWA!L21="","",BIODATA_SISWA!L21)</f>
        <v/>
      </c>
      <c r="E21" s="206" t="str">
        <f>'NILAI-RAPOR'!K20</f>
        <v/>
      </c>
      <c r="F21" s="206" t="str">
        <f>'NILAI-RAPOR'!R20</f>
        <v/>
      </c>
      <c r="G21" s="206" t="str">
        <f>'NILAI-RAPOR'!Y20</f>
        <v/>
      </c>
      <c r="H21" s="206" t="str">
        <f>'NILAI-RAPOR'!AF20</f>
        <v/>
      </c>
      <c r="I21" s="206" t="str">
        <f>'NILAI-RAPOR'!AM20</f>
        <v/>
      </c>
      <c r="J21" s="206" t="str">
        <f>'NILAI-RAPOR'!AT20</f>
        <v/>
      </c>
      <c r="K21" s="206" t="str">
        <f>'NILAI-RAPOR'!BA20</f>
        <v/>
      </c>
      <c r="L21" s="206" t="str">
        <f>'NILAI-RAPOR'!BH20</f>
        <v/>
      </c>
      <c r="M21" s="206" t="str">
        <f>'NILAI-RAPOR'!BO20</f>
        <v/>
      </c>
      <c r="N21" s="206" t="str">
        <f>'NILAI-RAPOR'!BV20</f>
        <v/>
      </c>
      <c r="O21" s="206" t="str">
        <f>'NILAI-RAPOR'!CC20</f>
        <v/>
      </c>
      <c r="P21" s="206" t="str">
        <f>'NILAI-RAPOR'!CJ20</f>
        <v/>
      </c>
      <c r="Q21" s="206" t="str">
        <f>'NILAI-RAPOR'!CQ20</f>
        <v/>
      </c>
      <c r="R21" s="206" t="str">
        <f>'NILAI-RAPOR'!CX20</f>
        <v/>
      </c>
      <c r="S21" s="206" t="str">
        <f>'NILAI-RAPOR'!DE20</f>
        <v/>
      </c>
      <c r="T21" s="206" t="str">
        <f>'NILAI-RAPOR'!DL20</f>
        <v/>
      </c>
      <c r="U21" s="206" t="str">
        <f>'NILAI-RAPOR'!DS20</f>
        <v/>
      </c>
      <c r="V21" s="206" t="str">
        <f>IF('NILAI-USBN'!E20="","",'NILAI-USBN'!E20)</f>
        <v/>
      </c>
      <c r="W21" s="206" t="str">
        <f>IF('NILAI-USBN'!F20="","",'NILAI-USBN'!F20)</f>
        <v/>
      </c>
      <c r="X21" s="206" t="str">
        <f>IF('NILAI-USBN'!G20="","",'NILAI-USBN'!G20)</f>
        <v/>
      </c>
      <c r="Y21" s="206" t="str">
        <f>IF('NILAI-USBN'!H20="","",'NILAI-USBN'!H20)</f>
        <v/>
      </c>
      <c r="Z21" s="206" t="str">
        <f>IF('NILAI-USBN'!I20="","",'NILAI-USBN'!I20)</f>
        <v/>
      </c>
      <c r="AA21" s="206" t="str">
        <f>IF('NILAI-USBN'!J20="","",'NILAI-USBN'!J20)</f>
        <v/>
      </c>
      <c r="AB21" s="206" t="str">
        <f>IF('NILAI-USBN'!K20="","",'NILAI-USBN'!K20)</f>
        <v/>
      </c>
      <c r="AC21" s="206" t="str">
        <f>IF('NILAI-USBN'!L20="","",'NILAI-USBN'!L20)</f>
        <v/>
      </c>
      <c r="AD21" s="206" t="str">
        <f>IF('NILAI-USBN'!M20="","",'NILAI-USBN'!M20)</f>
        <v/>
      </c>
      <c r="AE21" s="206" t="str">
        <f>IF('NILAI-USBN'!N20="","",'NILAI-USBN'!N20)</f>
        <v/>
      </c>
      <c r="AF21" s="206" t="str">
        <f>IF('NILAI-USBN'!O20="","",'NILAI-USBN'!O20)</f>
        <v/>
      </c>
      <c r="AG21" s="206" t="str">
        <f>IF('NILAI-USBN'!P20="","",'NILAI-USBN'!P20)</f>
        <v/>
      </c>
      <c r="AH21" s="206" t="str">
        <f>IF('NILAI-USBN'!Q20="","",'NILAI-USBN'!Q20)</f>
        <v/>
      </c>
      <c r="AI21" s="206" t="str">
        <f>IF('NILAI-USBN'!R20="","",'NILAI-USBN'!R20)</f>
        <v/>
      </c>
      <c r="AJ21" s="206" t="str">
        <f>IF('NILAI-USBN'!S20="","",'NILAI-USBN'!S20)</f>
        <v/>
      </c>
      <c r="AK21" s="206" t="str">
        <f>IF('NILAI-USBN'!T20="","",'NILAI-USBN'!T20)</f>
        <v/>
      </c>
      <c r="AL21" s="206" t="str">
        <f>IF('NILAI-USBN'!U20="","",'NILAI-USBN'!U20)</f>
        <v/>
      </c>
      <c r="AM21" s="206" t="str">
        <f>IF('NILAI-UN'!E20="","",'NILAI-UN'!E20)</f>
        <v/>
      </c>
      <c r="AN21" s="206" t="str">
        <f>IF('NILAI-UN'!F20="","",'NILAI-UN'!F20)</f>
        <v/>
      </c>
      <c r="AO21" s="206" t="str">
        <f>IF('NILAI-UN'!G20="","",'NILAI-UN'!G20)</f>
        <v/>
      </c>
      <c r="AP21" s="206" t="str">
        <f>IF('NILAI-UN'!H20="","",'NILAI-UN'!H20)</f>
        <v/>
      </c>
      <c r="AQ21" s="207" t="str">
        <f t="shared" si="1"/>
        <v/>
      </c>
      <c r="AR21" s="208" t="str">
        <f t="shared" si="2"/>
        <v/>
      </c>
      <c r="AS21" s="196" t="str">
        <f>IF(OR(C21="",E21=""),"",RANK(AQ21,$AQ$10:$AQ$409)+COUNTIF(AQ$10:AQ21,AQ21)-1)</f>
        <v/>
      </c>
      <c r="AT21" s="173"/>
    </row>
    <row r="22" spans="1:46" ht="20.100000000000001" customHeight="1">
      <c r="A22" s="173"/>
      <c r="B22" s="190" t="str">
        <f>BIODATA_SISWA!B22</f>
        <v/>
      </c>
      <c r="C22" s="191" t="str">
        <f>IF(BIODATA_SISWA!C22="","",BIODATA_SISWA!C22)</f>
        <v/>
      </c>
      <c r="D22" s="191" t="str">
        <f>IF(BIODATA_SISWA!L22="","",BIODATA_SISWA!L22)</f>
        <v/>
      </c>
      <c r="E22" s="206" t="str">
        <f>'NILAI-RAPOR'!K21</f>
        <v/>
      </c>
      <c r="F22" s="206" t="str">
        <f>'NILAI-RAPOR'!R21</f>
        <v/>
      </c>
      <c r="G22" s="206" t="str">
        <f>'NILAI-RAPOR'!Y21</f>
        <v/>
      </c>
      <c r="H22" s="206" t="str">
        <f>'NILAI-RAPOR'!AF21</f>
        <v/>
      </c>
      <c r="I22" s="206" t="str">
        <f>'NILAI-RAPOR'!AM21</f>
        <v/>
      </c>
      <c r="J22" s="206" t="str">
        <f>'NILAI-RAPOR'!AT21</f>
        <v/>
      </c>
      <c r="K22" s="206" t="str">
        <f>'NILAI-RAPOR'!BA21</f>
        <v/>
      </c>
      <c r="L22" s="206" t="str">
        <f>'NILAI-RAPOR'!BH21</f>
        <v/>
      </c>
      <c r="M22" s="206" t="str">
        <f>'NILAI-RAPOR'!BO21</f>
        <v/>
      </c>
      <c r="N22" s="206" t="str">
        <f>'NILAI-RAPOR'!BV21</f>
        <v/>
      </c>
      <c r="O22" s="206" t="str">
        <f>'NILAI-RAPOR'!CC21</f>
        <v/>
      </c>
      <c r="P22" s="206" t="str">
        <f>'NILAI-RAPOR'!CJ21</f>
        <v/>
      </c>
      <c r="Q22" s="206" t="str">
        <f>'NILAI-RAPOR'!CQ21</f>
        <v/>
      </c>
      <c r="R22" s="206" t="str">
        <f>'NILAI-RAPOR'!CX21</f>
        <v/>
      </c>
      <c r="S22" s="206" t="str">
        <f>'NILAI-RAPOR'!DE21</f>
        <v/>
      </c>
      <c r="T22" s="206" t="str">
        <f>'NILAI-RAPOR'!DL21</f>
        <v/>
      </c>
      <c r="U22" s="206" t="str">
        <f>'NILAI-RAPOR'!DS21</f>
        <v/>
      </c>
      <c r="V22" s="206" t="str">
        <f>IF('NILAI-USBN'!E21="","",'NILAI-USBN'!E21)</f>
        <v/>
      </c>
      <c r="W22" s="206" t="str">
        <f>IF('NILAI-USBN'!F21="","",'NILAI-USBN'!F21)</f>
        <v/>
      </c>
      <c r="X22" s="206" t="str">
        <f>IF('NILAI-USBN'!G21="","",'NILAI-USBN'!G21)</f>
        <v/>
      </c>
      <c r="Y22" s="206" t="str">
        <f>IF('NILAI-USBN'!H21="","",'NILAI-USBN'!H21)</f>
        <v/>
      </c>
      <c r="Z22" s="206" t="str">
        <f>IF('NILAI-USBN'!I21="","",'NILAI-USBN'!I21)</f>
        <v/>
      </c>
      <c r="AA22" s="206" t="str">
        <f>IF('NILAI-USBN'!J21="","",'NILAI-USBN'!J21)</f>
        <v/>
      </c>
      <c r="AB22" s="206" t="str">
        <f>IF('NILAI-USBN'!K21="","",'NILAI-USBN'!K21)</f>
        <v/>
      </c>
      <c r="AC22" s="206" t="str">
        <f>IF('NILAI-USBN'!L21="","",'NILAI-USBN'!L21)</f>
        <v/>
      </c>
      <c r="AD22" s="206" t="str">
        <f>IF('NILAI-USBN'!M21="","",'NILAI-USBN'!M21)</f>
        <v/>
      </c>
      <c r="AE22" s="206" t="str">
        <f>IF('NILAI-USBN'!N21="","",'NILAI-USBN'!N21)</f>
        <v/>
      </c>
      <c r="AF22" s="206" t="str">
        <f>IF('NILAI-USBN'!O21="","",'NILAI-USBN'!O21)</f>
        <v/>
      </c>
      <c r="AG22" s="206" t="str">
        <f>IF('NILAI-USBN'!P21="","",'NILAI-USBN'!P21)</f>
        <v/>
      </c>
      <c r="AH22" s="206" t="str">
        <f>IF('NILAI-USBN'!Q21="","",'NILAI-USBN'!Q21)</f>
        <v/>
      </c>
      <c r="AI22" s="206" t="str">
        <f>IF('NILAI-USBN'!R21="","",'NILAI-USBN'!R21)</f>
        <v/>
      </c>
      <c r="AJ22" s="206" t="str">
        <f>IF('NILAI-USBN'!S21="","",'NILAI-USBN'!S21)</f>
        <v/>
      </c>
      <c r="AK22" s="206" t="str">
        <f>IF('NILAI-USBN'!T21="","",'NILAI-USBN'!T21)</f>
        <v/>
      </c>
      <c r="AL22" s="206" t="str">
        <f>IF('NILAI-USBN'!U21="","",'NILAI-USBN'!U21)</f>
        <v/>
      </c>
      <c r="AM22" s="206" t="str">
        <f>IF('NILAI-UN'!E21="","",'NILAI-UN'!E21)</f>
        <v/>
      </c>
      <c r="AN22" s="206" t="str">
        <f>IF('NILAI-UN'!F21="","",'NILAI-UN'!F21)</f>
        <v/>
      </c>
      <c r="AO22" s="206" t="str">
        <f>IF('NILAI-UN'!G21="","",'NILAI-UN'!G21)</f>
        <v/>
      </c>
      <c r="AP22" s="206" t="str">
        <f>IF('NILAI-UN'!H21="","",'NILAI-UN'!H21)</f>
        <v/>
      </c>
      <c r="AQ22" s="207" t="str">
        <f t="shared" si="1"/>
        <v/>
      </c>
      <c r="AR22" s="208" t="str">
        <f t="shared" si="2"/>
        <v/>
      </c>
      <c r="AS22" s="196" t="str">
        <f>IF(OR(C22="",E22=""),"",RANK(AQ22,$AQ$10:$AQ$409)+COUNTIF(AQ$10:AQ22,AQ22)-1)</f>
        <v/>
      </c>
      <c r="AT22" s="173"/>
    </row>
    <row r="23" spans="1:46" ht="20.100000000000001" customHeight="1">
      <c r="A23" s="173"/>
      <c r="B23" s="190" t="str">
        <f>BIODATA_SISWA!B23</f>
        <v/>
      </c>
      <c r="C23" s="191" t="str">
        <f>IF(BIODATA_SISWA!C23="","",BIODATA_SISWA!C23)</f>
        <v/>
      </c>
      <c r="D23" s="191" t="str">
        <f>IF(BIODATA_SISWA!L23="","",BIODATA_SISWA!L23)</f>
        <v/>
      </c>
      <c r="E23" s="206" t="str">
        <f>'NILAI-RAPOR'!K22</f>
        <v/>
      </c>
      <c r="F23" s="206" t="str">
        <f>'NILAI-RAPOR'!R22</f>
        <v/>
      </c>
      <c r="G23" s="206" t="str">
        <f>'NILAI-RAPOR'!Y22</f>
        <v/>
      </c>
      <c r="H23" s="206" t="str">
        <f>'NILAI-RAPOR'!AF22</f>
        <v/>
      </c>
      <c r="I23" s="206" t="str">
        <f>'NILAI-RAPOR'!AM22</f>
        <v/>
      </c>
      <c r="J23" s="206" t="str">
        <f>'NILAI-RAPOR'!AT22</f>
        <v/>
      </c>
      <c r="K23" s="206" t="str">
        <f>'NILAI-RAPOR'!BA22</f>
        <v/>
      </c>
      <c r="L23" s="206" t="str">
        <f>'NILAI-RAPOR'!BH22</f>
        <v/>
      </c>
      <c r="M23" s="206" t="str">
        <f>'NILAI-RAPOR'!BO22</f>
        <v/>
      </c>
      <c r="N23" s="206" t="str">
        <f>'NILAI-RAPOR'!BV22</f>
        <v/>
      </c>
      <c r="O23" s="206" t="str">
        <f>'NILAI-RAPOR'!CC22</f>
        <v/>
      </c>
      <c r="P23" s="206" t="str">
        <f>'NILAI-RAPOR'!CJ22</f>
        <v/>
      </c>
      <c r="Q23" s="206" t="str">
        <f>'NILAI-RAPOR'!CQ22</f>
        <v/>
      </c>
      <c r="R23" s="206" t="str">
        <f>'NILAI-RAPOR'!CX22</f>
        <v/>
      </c>
      <c r="S23" s="206" t="str">
        <f>'NILAI-RAPOR'!DE22</f>
        <v/>
      </c>
      <c r="T23" s="206" t="str">
        <f>'NILAI-RAPOR'!DL22</f>
        <v/>
      </c>
      <c r="U23" s="206" t="str">
        <f>'NILAI-RAPOR'!DS22</f>
        <v/>
      </c>
      <c r="V23" s="206" t="str">
        <f>IF('NILAI-USBN'!E22="","",'NILAI-USBN'!E22)</f>
        <v/>
      </c>
      <c r="W23" s="206" t="str">
        <f>IF('NILAI-USBN'!F22="","",'NILAI-USBN'!F22)</f>
        <v/>
      </c>
      <c r="X23" s="206" t="str">
        <f>IF('NILAI-USBN'!G22="","",'NILAI-USBN'!G22)</f>
        <v/>
      </c>
      <c r="Y23" s="206" t="str">
        <f>IF('NILAI-USBN'!H22="","",'NILAI-USBN'!H22)</f>
        <v/>
      </c>
      <c r="Z23" s="206" t="str">
        <f>IF('NILAI-USBN'!I22="","",'NILAI-USBN'!I22)</f>
        <v/>
      </c>
      <c r="AA23" s="206" t="str">
        <f>IF('NILAI-USBN'!J22="","",'NILAI-USBN'!J22)</f>
        <v/>
      </c>
      <c r="AB23" s="206" t="str">
        <f>IF('NILAI-USBN'!K22="","",'NILAI-USBN'!K22)</f>
        <v/>
      </c>
      <c r="AC23" s="206" t="str">
        <f>IF('NILAI-USBN'!L22="","",'NILAI-USBN'!L22)</f>
        <v/>
      </c>
      <c r="AD23" s="206" t="str">
        <f>IF('NILAI-USBN'!M22="","",'NILAI-USBN'!M22)</f>
        <v/>
      </c>
      <c r="AE23" s="206" t="str">
        <f>IF('NILAI-USBN'!N22="","",'NILAI-USBN'!N22)</f>
        <v/>
      </c>
      <c r="AF23" s="206" t="str">
        <f>IF('NILAI-USBN'!O22="","",'NILAI-USBN'!O22)</f>
        <v/>
      </c>
      <c r="AG23" s="206" t="str">
        <f>IF('NILAI-USBN'!P22="","",'NILAI-USBN'!P22)</f>
        <v/>
      </c>
      <c r="AH23" s="206" t="str">
        <f>IF('NILAI-USBN'!Q22="","",'NILAI-USBN'!Q22)</f>
        <v/>
      </c>
      <c r="AI23" s="206" t="str">
        <f>IF('NILAI-USBN'!R22="","",'NILAI-USBN'!R22)</f>
        <v/>
      </c>
      <c r="AJ23" s="206" t="str">
        <f>IF('NILAI-USBN'!S22="","",'NILAI-USBN'!S22)</f>
        <v/>
      </c>
      <c r="AK23" s="206" t="str">
        <f>IF('NILAI-USBN'!T22="","",'NILAI-USBN'!T22)</f>
        <v/>
      </c>
      <c r="AL23" s="206" t="str">
        <f>IF('NILAI-USBN'!U22="","",'NILAI-USBN'!U22)</f>
        <v/>
      </c>
      <c r="AM23" s="206" t="str">
        <f>IF('NILAI-UN'!E22="","",'NILAI-UN'!E22)</f>
        <v/>
      </c>
      <c r="AN23" s="206" t="str">
        <f>IF('NILAI-UN'!F22="","",'NILAI-UN'!F22)</f>
        <v/>
      </c>
      <c r="AO23" s="206" t="str">
        <f>IF('NILAI-UN'!G22="","",'NILAI-UN'!G22)</f>
        <v/>
      </c>
      <c r="AP23" s="206" t="str">
        <f>IF('NILAI-UN'!H22="","",'NILAI-UN'!H22)</f>
        <v/>
      </c>
      <c r="AQ23" s="207" t="str">
        <f t="shared" si="1"/>
        <v/>
      </c>
      <c r="AR23" s="208" t="str">
        <f t="shared" si="2"/>
        <v/>
      </c>
      <c r="AS23" s="196" t="str">
        <f>IF(OR(C23="",E23=""),"",RANK(AQ23,$AQ$10:$AQ$409)+COUNTIF(AQ$10:AQ23,AQ23)-1)</f>
        <v/>
      </c>
      <c r="AT23" s="173"/>
    </row>
    <row r="24" spans="1:46" ht="20.100000000000001" customHeight="1">
      <c r="A24" s="173"/>
      <c r="B24" s="190" t="str">
        <f>BIODATA_SISWA!B24</f>
        <v/>
      </c>
      <c r="C24" s="191" t="str">
        <f>IF(BIODATA_SISWA!C24="","",BIODATA_SISWA!C24)</f>
        <v/>
      </c>
      <c r="D24" s="191" t="str">
        <f>IF(BIODATA_SISWA!L24="","",BIODATA_SISWA!L24)</f>
        <v/>
      </c>
      <c r="E24" s="206" t="str">
        <f>'NILAI-RAPOR'!K23</f>
        <v/>
      </c>
      <c r="F24" s="206" t="str">
        <f>'NILAI-RAPOR'!R23</f>
        <v/>
      </c>
      <c r="G24" s="206" t="str">
        <f>'NILAI-RAPOR'!Y23</f>
        <v/>
      </c>
      <c r="H24" s="206" t="str">
        <f>'NILAI-RAPOR'!AF23</f>
        <v/>
      </c>
      <c r="I24" s="206" t="str">
        <f>'NILAI-RAPOR'!AM23</f>
        <v/>
      </c>
      <c r="J24" s="206" t="str">
        <f>'NILAI-RAPOR'!AT23</f>
        <v/>
      </c>
      <c r="K24" s="206" t="str">
        <f>'NILAI-RAPOR'!BA23</f>
        <v/>
      </c>
      <c r="L24" s="206" t="str">
        <f>'NILAI-RAPOR'!BH23</f>
        <v/>
      </c>
      <c r="M24" s="206" t="str">
        <f>'NILAI-RAPOR'!BO23</f>
        <v/>
      </c>
      <c r="N24" s="206" t="str">
        <f>'NILAI-RAPOR'!BV23</f>
        <v/>
      </c>
      <c r="O24" s="206" t="str">
        <f>'NILAI-RAPOR'!CC23</f>
        <v/>
      </c>
      <c r="P24" s="206" t="str">
        <f>'NILAI-RAPOR'!CJ23</f>
        <v/>
      </c>
      <c r="Q24" s="206" t="str">
        <f>'NILAI-RAPOR'!CQ23</f>
        <v/>
      </c>
      <c r="R24" s="206" t="str">
        <f>'NILAI-RAPOR'!CX23</f>
        <v/>
      </c>
      <c r="S24" s="206" t="str">
        <f>'NILAI-RAPOR'!DE23</f>
        <v/>
      </c>
      <c r="T24" s="206" t="str">
        <f>'NILAI-RAPOR'!DL23</f>
        <v/>
      </c>
      <c r="U24" s="206" t="str">
        <f>'NILAI-RAPOR'!DS23</f>
        <v/>
      </c>
      <c r="V24" s="206" t="str">
        <f>IF('NILAI-USBN'!E23="","",'NILAI-USBN'!E23)</f>
        <v/>
      </c>
      <c r="W24" s="206" t="str">
        <f>IF('NILAI-USBN'!F23="","",'NILAI-USBN'!F23)</f>
        <v/>
      </c>
      <c r="X24" s="206" t="str">
        <f>IF('NILAI-USBN'!G23="","",'NILAI-USBN'!G23)</f>
        <v/>
      </c>
      <c r="Y24" s="206" t="str">
        <f>IF('NILAI-USBN'!H23="","",'NILAI-USBN'!H23)</f>
        <v/>
      </c>
      <c r="Z24" s="206" t="str">
        <f>IF('NILAI-USBN'!I23="","",'NILAI-USBN'!I23)</f>
        <v/>
      </c>
      <c r="AA24" s="206" t="str">
        <f>IF('NILAI-USBN'!J23="","",'NILAI-USBN'!J23)</f>
        <v/>
      </c>
      <c r="AB24" s="206" t="str">
        <f>IF('NILAI-USBN'!K23="","",'NILAI-USBN'!K23)</f>
        <v/>
      </c>
      <c r="AC24" s="206" t="str">
        <f>IF('NILAI-USBN'!L23="","",'NILAI-USBN'!L23)</f>
        <v/>
      </c>
      <c r="AD24" s="206" t="str">
        <f>IF('NILAI-USBN'!M23="","",'NILAI-USBN'!M23)</f>
        <v/>
      </c>
      <c r="AE24" s="206" t="str">
        <f>IF('NILAI-USBN'!N23="","",'NILAI-USBN'!N23)</f>
        <v/>
      </c>
      <c r="AF24" s="206" t="str">
        <f>IF('NILAI-USBN'!O23="","",'NILAI-USBN'!O23)</f>
        <v/>
      </c>
      <c r="AG24" s="206" t="str">
        <f>IF('NILAI-USBN'!P23="","",'NILAI-USBN'!P23)</f>
        <v/>
      </c>
      <c r="AH24" s="206" t="str">
        <f>IF('NILAI-USBN'!Q23="","",'NILAI-USBN'!Q23)</f>
        <v/>
      </c>
      <c r="AI24" s="206" t="str">
        <f>IF('NILAI-USBN'!R23="","",'NILAI-USBN'!R23)</f>
        <v/>
      </c>
      <c r="AJ24" s="206" t="str">
        <f>IF('NILAI-USBN'!S23="","",'NILAI-USBN'!S23)</f>
        <v/>
      </c>
      <c r="AK24" s="206" t="str">
        <f>IF('NILAI-USBN'!T23="","",'NILAI-USBN'!T23)</f>
        <v/>
      </c>
      <c r="AL24" s="206" t="str">
        <f>IF('NILAI-USBN'!U23="","",'NILAI-USBN'!U23)</f>
        <v/>
      </c>
      <c r="AM24" s="206" t="str">
        <f>IF('NILAI-UN'!E23="","",'NILAI-UN'!E23)</f>
        <v/>
      </c>
      <c r="AN24" s="206" t="str">
        <f>IF('NILAI-UN'!F23="","",'NILAI-UN'!F23)</f>
        <v/>
      </c>
      <c r="AO24" s="206" t="str">
        <f>IF('NILAI-UN'!G23="","",'NILAI-UN'!G23)</f>
        <v/>
      </c>
      <c r="AP24" s="206" t="str">
        <f>IF('NILAI-UN'!H23="","",'NILAI-UN'!H23)</f>
        <v/>
      </c>
      <c r="AQ24" s="207" t="str">
        <f t="shared" si="1"/>
        <v/>
      </c>
      <c r="AR24" s="208" t="str">
        <f t="shared" si="2"/>
        <v/>
      </c>
      <c r="AS24" s="196" t="str">
        <f>IF(OR(C24="",E24=""),"",RANK(AQ24,$AQ$10:$AQ$409)+COUNTIF(AQ$10:AQ24,AQ24)-1)</f>
        <v/>
      </c>
      <c r="AT24" s="173"/>
    </row>
    <row r="25" spans="1:46" ht="20.100000000000001" customHeight="1">
      <c r="A25" s="173"/>
      <c r="B25" s="190" t="str">
        <f>BIODATA_SISWA!B25</f>
        <v/>
      </c>
      <c r="C25" s="191" t="str">
        <f>IF(BIODATA_SISWA!C25="","",BIODATA_SISWA!C25)</f>
        <v/>
      </c>
      <c r="D25" s="191" t="str">
        <f>IF(BIODATA_SISWA!L25="","",BIODATA_SISWA!L25)</f>
        <v/>
      </c>
      <c r="E25" s="206" t="str">
        <f>'NILAI-RAPOR'!K24</f>
        <v/>
      </c>
      <c r="F25" s="206" t="str">
        <f>'NILAI-RAPOR'!R24</f>
        <v/>
      </c>
      <c r="G25" s="206" t="str">
        <f>'NILAI-RAPOR'!Y24</f>
        <v/>
      </c>
      <c r="H25" s="206" t="str">
        <f>'NILAI-RAPOR'!AF24</f>
        <v/>
      </c>
      <c r="I25" s="206" t="str">
        <f>'NILAI-RAPOR'!AM24</f>
        <v/>
      </c>
      <c r="J25" s="206" t="str">
        <f>'NILAI-RAPOR'!AT24</f>
        <v/>
      </c>
      <c r="K25" s="206" t="str">
        <f>'NILAI-RAPOR'!BA24</f>
        <v/>
      </c>
      <c r="L25" s="206" t="str">
        <f>'NILAI-RAPOR'!BH24</f>
        <v/>
      </c>
      <c r="M25" s="206" t="str">
        <f>'NILAI-RAPOR'!BO24</f>
        <v/>
      </c>
      <c r="N25" s="206" t="str">
        <f>'NILAI-RAPOR'!BV24</f>
        <v/>
      </c>
      <c r="O25" s="206" t="str">
        <f>'NILAI-RAPOR'!CC24</f>
        <v/>
      </c>
      <c r="P25" s="206" t="str">
        <f>'NILAI-RAPOR'!CJ24</f>
        <v/>
      </c>
      <c r="Q25" s="206" t="str">
        <f>'NILAI-RAPOR'!CQ24</f>
        <v/>
      </c>
      <c r="R25" s="206" t="str">
        <f>'NILAI-RAPOR'!CX24</f>
        <v/>
      </c>
      <c r="S25" s="206" t="str">
        <f>'NILAI-RAPOR'!DE24</f>
        <v/>
      </c>
      <c r="T25" s="206" t="str">
        <f>'NILAI-RAPOR'!DL24</f>
        <v/>
      </c>
      <c r="U25" s="206" t="str">
        <f>'NILAI-RAPOR'!DS24</f>
        <v/>
      </c>
      <c r="V25" s="206" t="str">
        <f>IF('NILAI-USBN'!E24="","",'NILAI-USBN'!E24)</f>
        <v/>
      </c>
      <c r="W25" s="206" t="str">
        <f>IF('NILAI-USBN'!F24="","",'NILAI-USBN'!F24)</f>
        <v/>
      </c>
      <c r="X25" s="206" t="str">
        <f>IF('NILAI-USBN'!G24="","",'NILAI-USBN'!G24)</f>
        <v/>
      </c>
      <c r="Y25" s="206" t="str">
        <f>IF('NILAI-USBN'!H24="","",'NILAI-USBN'!H24)</f>
        <v/>
      </c>
      <c r="Z25" s="206" t="str">
        <f>IF('NILAI-USBN'!I24="","",'NILAI-USBN'!I24)</f>
        <v/>
      </c>
      <c r="AA25" s="206" t="str">
        <f>IF('NILAI-USBN'!J24="","",'NILAI-USBN'!J24)</f>
        <v/>
      </c>
      <c r="AB25" s="206" t="str">
        <f>IF('NILAI-USBN'!K24="","",'NILAI-USBN'!K24)</f>
        <v/>
      </c>
      <c r="AC25" s="206" t="str">
        <f>IF('NILAI-USBN'!L24="","",'NILAI-USBN'!L24)</f>
        <v/>
      </c>
      <c r="AD25" s="206" t="str">
        <f>IF('NILAI-USBN'!M24="","",'NILAI-USBN'!M24)</f>
        <v/>
      </c>
      <c r="AE25" s="206" t="str">
        <f>IF('NILAI-USBN'!N24="","",'NILAI-USBN'!N24)</f>
        <v/>
      </c>
      <c r="AF25" s="206" t="str">
        <f>IF('NILAI-USBN'!O24="","",'NILAI-USBN'!O24)</f>
        <v/>
      </c>
      <c r="AG25" s="206" t="str">
        <f>IF('NILAI-USBN'!P24="","",'NILAI-USBN'!P24)</f>
        <v/>
      </c>
      <c r="AH25" s="206" t="str">
        <f>IF('NILAI-USBN'!Q24="","",'NILAI-USBN'!Q24)</f>
        <v/>
      </c>
      <c r="AI25" s="206" t="str">
        <f>IF('NILAI-USBN'!R24="","",'NILAI-USBN'!R24)</f>
        <v/>
      </c>
      <c r="AJ25" s="206" t="str">
        <f>IF('NILAI-USBN'!S24="","",'NILAI-USBN'!S24)</f>
        <v/>
      </c>
      <c r="AK25" s="206" t="str">
        <f>IF('NILAI-USBN'!T24="","",'NILAI-USBN'!T24)</f>
        <v/>
      </c>
      <c r="AL25" s="206" t="str">
        <f>IF('NILAI-USBN'!U24="","",'NILAI-USBN'!U24)</f>
        <v/>
      </c>
      <c r="AM25" s="206" t="str">
        <f>IF('NILAI-UN'!E24="","",'NILAI-UN'!E24)</f>
        <v/>
      </c>
      <c r="AN25" s="206" t="str">
        <f>IF('NILAI-UN'!F24="","",'NILAI-UN'!F24)</f>
        <v/>
      </c>
      <c r="AO25" s="206" t="str">
        <f>IF('NILAI-UN'!G24="","",'NILAI-UN'!G24)</f>
        <v/>
      </c>
      <c r="AP25" s="206" t="str">
        <f>IF('NILAI-UN'!H24="","",'NILAI-UN'!H24)</f>
        <v/>
      </c>
      <c r="AQ25" s="207" t="str">
        <f t="shared" si="1"/>
        <v/>
      </c>
      <c r="AR25" s="208" t="str">
        <f t="shared" si="2"/>
        <v/>
      </c>
      <c r="AS25" s="196" t="str">
        <f>IF(OR(C25="",E25=""),"",RANK(AQ25,$AQ$10:$AQ$409)+COUNTIF(AQ$10:AQ25,AQ25)-1)</f>
        <v/>
      </c>
      <c r="AT25" s="173"/>
    </row>
    <row r="26" spans="1:46" ht="20.100000000000001" customHeight="1">
      <c r="A26" s="173"/>
      <c r="B26" s="190" t="str">
        <f>BIODATA_SISWA!B26</f>
        <v/>
      </c>
      <c r="C26" s="191" t="str">
        <f>IF(BIODATA_SISWA!C26="","",BIODATA_SISWA!C26)</f>
        <v/>
      </c>
      <c r="D26" s="191" t="str">
        <f>IF(BIODATA_SISWA!L26="","",BIODATA_SISWA!L26)</f>
        <v/>
      </c>
      <c r="E26" s="206" t="str">
        <f>'NILAI-RAPOR'!K25</f>
        <v/>
      </c>
      <c r="F26" s="206" t="str">
        <f>'NILAI-RAPOR'!R25</f>
        <v/>
      </c>
      <c r="G26" s="206" t="str">
        <f>'NILAI-RAPOR'!Y25</f>
        <v/>
      </c>
      <c r="H26" s="206" t="str">
        <f>'NILAI-RAPOR'!AF25</f>
        <v/>
      </c>
      <c r="I26" s="206" t="str">
        <f>'NILAI-RAPOR'!AM25</f>
        <v/>
      </c>
      <c r="J26" s="206" t="str">
        <f>'NILAI-RAPOR'!AT25</f>
        <v/>
      </c>
      <c r="K26" s="206" t="str">
        <f>'NILAI-RAPOR'!BA25</f>
        <v/>
      </c>
      <c r="L26" s="206" t="str">
        <f>'NILAI-RAPOR'!BH25</f>
        <v/>
      </c>
      <c r="M26" s="206" t="str">
        <f>'NILAI-RAPOR'!BO25</f>
        <v/>
      </c>
      <c r="N26" s="206" t="str">
        <f>'NILAI-RAPOR'!BV25</f>
        <v/>
      </c>
      <c r="O26" s="206" t="str">
        <f>'NILAI-RAPOR'!CC25</f>
        <v/>
      </c>
      <c r="P26" s="206" t="str">
        <f>'NILAI-RAPOR'!CJ25</f>
        <v/>
      </c>
      <c r="Q26" s="206" t="str">
        <f>'NILAI-RAPOR'!CQ25</f>
        <v/>
      </c>
      <c r="R26" s="206" t="str">
        <f>'NILAI-RAPOR'!CX25</f>
        <v/>
      </c>
      <c r="S26" s="206" t="str">
        <f>'NILAI-RAPOR'!DE25</f>
        <v/>
      </c>
      <c r="T26" s="206" t="str">
        <f>'NILAI-RAPOR'!DL25</f>
        <v/>
      </c>
      <c r="U26" s="206" t="str">
        <f>'NILAI-RAPOR'!DS25</f>
        <v/>
      </c>
      <c r="V26" s="206" t="str">
        <f>IF('NILAI-USBN'!E25="","",'NILAI-USBN'!E25)</f>
        <v/>
      </c>
      <c r="W26" s="206" t="str">
        <f>IF('NILAI-USBN'!F25="","",'NILAI-USBN'!F25)</f>
        <v/>
      </c>
      <c r="X26" s="206" t="str">
        <f>IF('NILAI-USBN'!G25="","",'NILAI-USBN'!G25)</f>
        <v/>
      </c>
      <c r="Y26" s="206" t="str">
        <f>IF('NILAI-USBN'!H25="","",'NILAI-USBN'!H25)</f>
        <v/>
      </c>
      <c r="Z26" s="206" t="str">
        <f>IF('NILAI-USBN'!I25="","",'NILAI-USBN'!I25)</f>
        <v/>
      </c>
      <c r="AA26" s="206" t="str">
        <f>IF('NILAI-USBN'!J25="","",'NILAI-USBN'!J25)</f>
        <v/>
      </c>
      <c r="AB26" s="206" t="str">
        <f>IF('NILAI-USBN'!K25="","",'NILAI-USBN'!K25)</f>
        <v/>
      </c>
      <c r="AC26" s="206" t="str">
        <f>IF('NILAI-USBN'!L25="","",'NILAI-USBN'!L25)</f>
        <v/>
      </c>
      <c r="AD26" s="206" t="str">
        <f>IF('NILAI-USBN'!M25="","",'NILAI-USBN'!M25)</f>
        <v/>
      </c>
      <c r="AE26" s="206" t="str">
        <f>IF('NILAI-USBN'!N25="","",'NILAI-USBN'!N25)</f>
        <v/>
      </c>
      <c r="AF26" s="206" t="str">
        <f>IF('NILAI-USBN'!O25="","",'NILAI-USBN'!O25)</f>
        <v/>
      </c>
      <c r="AG26" s="206" t="str">
        <f>IF('NILAI-USBN'!P25="","",'NILAI-USBN'!P25)</f>
        <v/>
      </c>
      <c r="AH26" s="206" t="str">
        <f>IF('NILAI-USBN'!Q25="","",'NILAI-USBN'!Q25)</f>
        <v/>
      </c>
      <c r="AI26" s="206" t="str">
        <f>IF('NILAI-USBN'!R25="","",'NILAI-USBN'!R25)</f>
        <v/>
      </c>
      <c r="AJ26" s="206" t="str">
        <f>IF('NILAI-USBN'!S25="","",'NILAI-USBN'!S25)</f>
        <v/>
      </c>
      <c r="AK26" s="206" t="str">
        <f>IF('NILAI-USBN'!T25="","",'NILAI-USBN'!T25)</f>
        <v/>
      </c>
      <c r="AL26" s="206" t="str">
        <f>IF('NILAI-USBN'!U25="","",'NILAI-USBN'!U25)</f>
        <v/>
      </c>
      <c r="AM26" s="206" t="str">
        <f>IF('NILAI-UN'!E25="","",'NILAI-UN'!E25)</f>
        <v/>
      </c>
      <c r="AN26" s="206" t="str">
        <f>IF('NILAI-UN'!F25="","",'NILAI-UN'!F25)</f>
        <v/>
      </c>
      <c r="AO26" s="206" t="str">
        <f>IF('NILAI-UN'!G25="","",'NILAI-UN'!G25)</f>
        <v/>
      </c>
      <c r="AP26" s="206" t="str">
        <f>IF('NILAI-UN'!H25="","",'NILAI-UN'!H25)</f>
        <v/>
      </c>
      <c r="AQ26" s="207" t="str">
        <f t="shared" si="1"/>
        <v/>
      </c>
      <c r="AR26" s="208" t="str">
        <f t="shared" si="2"/>
        <v/>
      </c>
      <c r="AS26" s="196" t="str">
        <f>IF(OR(C26="",E26=""),"",RANK(AQ26,$AQ$10:$AQ$409)+COUNTIF(AQ$10:AQ26,AQ26)-1)</f>
        <v/>
      </c>
      <c r="AT26" s="173"/>
    </row>
    <row r="27" spans="1:46" ht="20.100000000000001" customHeight="1">
      <c r="A27" s="173"/>
      <c r="B27" s="190" t="str">
        <f>BIODATA_SISWA!B27</f>
        <v/>
      </c>
      <c r="C27" s="191" t="str">
        <f>IF(BIODATA_SISWA!C27="","",BIODATA_SISWA!C27)</f>
        <v/>
      </c>
      <c r="D27" s="191" t="str">
        <f>IF(BIODATA_SISWA!L27="","",BIODATA_SISWA!L27)</f>
        <v/>
      </c>
      <c r="E27" s="206" t="str">
        <f>'NILAI-RAPOR'!K26</f>
        <v/>
      </c>
      <c r="F27" s="206" t="str">
        <f>'NILAI-RAPOR'!R26</f>
        <v/>
      </c>
      <c r="G27" s="206" t="str">
        <f>'NILAI-RAPOR'!Y26</f>
        <v/>
      </c>
      <c r="H27" s="206" t="str">
        <f>'NILAI-RAPOR'!AF26</f>
        <v/>
      </c>
      <c r="I27" s="206" t="str">
        <f>'NILAI-RAPOR'!AM26</f>
        <v/>
      </c>
      <c r="J27" s="206" t="str">
        <f>'NILAI-RAPOR'!AT26</f>
        <v/>
      </c>
      <c r="K27" s="206" t="str">
        <f>'NILAI-RAPOR'!BA26</f>
        <v/>
      </c>
      <c r="L27" s="206" t="str">
        <f>'NILAI-RAPOR'!BH26</f>
        <v/>
      </c>
      <c r="M27" s="206" t="str">
        <f>'NILAI-RAPOR'!BO26</f>
        <v/>
      </c>
      <c r="N27" s="206" t="str">
        <f>'NILAI-RAPOR'!BV26</f>
        <v/>
      </c>
      <c r="O27" s="206" t="str">
        <f>'NILAI-RAPOR'!CC26</f>
        <v/>
      </c>
      <c r="P27" s="206" t="str">
        <f>'NILAI-RAPOR'!CJ26</f>
        <v/>
      </c>
      <c r="Q27" s="206" t="str">
        <f>'NILAI-RAPOR'!CQ26</f>
        <v/>
      </c>
      <c r="R27" s="206" t="str">
        <f>'NILAI-RAPOR'!CX26</f>
        <v/>
      </c>
      <c r="S27" s="206" t="str">
        <f>'NILAI-RAPOR'!DE26</f>
        <v/>
      </c>
      <c r="T27" s="206" t="str">
        <f>'NILAI-RAPOR'!DL26</f>
        <v/>
      </c>
      <c r="U27" s="206" t="str">
        <f>'NILAI-RAPOR'!DS26</f>
        <v/>
      </c>
      <c r="V27" s="206" t="str">
        <f>IF('NILAI-USBN'!E26="","",'NILAI-USBN'!E26)</f>
        <v/>
      </c>
      <c r="W27" s="206" t="str">
        <f>IF('NILAI-USBN'!F26="","",'NILAI-USBN'!F26)</f>
        <v/>
      </c>
      <c r="X27" s="206" t="str">
        <f>IF('NILAI-USBN'!G26="","",'NILAI-USBN'!G26)</f>
        <v/>
      </c>
      <c r="Y27" s="206" t="str">
        <f>IF('NILAI-USBN'!H26="","",'NILAI-USBN'!H26)</f>
        <v/>
      </c>
      <c r="Z27" s="206" t="str">
        <f>IF('NILAI-USBN'!I26="","",'NILAI-USBN'!I26)</f>
        <v/>
      </c>
      <c r="AA27" s="206" t="str">
        <f>IF('NILAI-USBN'!J26="","",'NILAI-USBN'!J26)</f>
        <v/>
      </c>
      <c r="AB27" s="206" t="str">
        <f>IF('NILAI-USBN'!K26="","",'NILAI-USBN'!K26)</f>
        <v/>
      </c>
      <c r="AC27" s="206" t="str">
        <f>IF('NILAI-USBN'!L26="","",'NILAI-USBN'!L26)</f>
        <v/>
      </c>
      <c r="AD27" s="206" t="str">
        <f>IF('NILAI-USBN'!M26="","",'NILAI-USBN'!M26)</f>
        <v/>
      </c>
      <c r="AE27" s="206" t="str">
        <f>IF('NILAI-USBN'!N26="","",'NILAI-USBN'!N26)</f>
        <v/>
      </c>
      <c r="AF27" s="206" t="str">
        <f>IF('NILAI-USBN'!O26="","",'NILAI-USBN'!O26)</f>
        <v/>
      </c>
      <c r="AG27" s="206" t="str">
        <f>IF('NILAI-USBN'!P26="","",'NILAI-USBN'!P26)</f>
        <v/>
      </c>
      <c r="AH27" s="206" t="str">
        <f>IF('NILAI-USBN'!Q26="","",'NILAI-USBN'!Q26)</f>
        <v/>
      </c>
      <c r="AI27" s="206" t="str">
        <f>IF('NILAI-USBN'!R26="","",'NILAI-USBN'!R26)</f>
        <v/>
      </c>
      <c r="AJ27" s="206" t="str">
        <f>IF('NILAI-USBN'!S26="","",'NILAI-USBN'!S26)</f>
        <v/>
      </c>
      <c r="AK27" s="206" t="str">
        <f>IF('NILAI-USBN'!T26="","",'NILAI-USBN'!T26)</f>
        <v/>
      </c>
      <c r="AL27" s="206" t="str">
        <f>IF('NILAI-USBN'!U26="","",'NILAI-USBN'!U26)</f>
        <v/>
      </c>
      <c r="AM27" s="206" t="str">
        <f>IF('NILAI-UN'!E26="","",'NILAI-UN'!E26)</f>
        <v/>
      </c>
      <c r="AN27" s="206" t="str">
        <f>IF('NILAI-UN'!F26="","",'NILAI-UN'!F26)</f>
        <v/>
      </c>
      <c r="AO27" s="206" t="str">
        <f>IF('NILAI-UN'!G26="","",'NILAI-UN'!G26)</f>
        <v/>
      </c>
      <c r="AP27" s="206" t="str">
        <f>IF('NILAI-UN'!H26="","",'NILAI-UN'!H26)</f>
        <v/>
      </c>
      <c r="AQ27" s="207" t="str">
        <f t="shared" si="1"/>
        <v/>
      </c>
      <c r="AR27" s="208" t="str">
        <f t="shared" si="2"/>
        <v/>
      </c>
      <c r="AS27" s="196" t="str">
        <f>IF(OR(C27="",E27=""),"",RANK(AQ27,$AQ$10:$AQ$409)+COUNTIF(AQ$10:AQ27,AQ27)-1)</f>
        <v/>
      </c>
      <c r="AT27" s="173"/>
    </row>
    <row r="28" spans="1:46" ht="20.100000000000001" customHeight="1">
      <c r="A28" s="173"/>
      <c r="B28" s="190" t="str">
        <f>BIODATA_SISWA!B28</f>
        <v/>
      </c>
      <c r="C28" s="191" t="str">
        <f>IF(BIODATA_SISWA!C28="","",BIODATA_SISWA!C28)</f>
        <v/>
      </c>
      <c r="D28" s="191" t="str">
        <f>IF(BIODATA_SISWA!L28="","",BIODATA_SISWA!L28)</f>
        <v/>
      </c>
      <c r="E28" s="206" t="str">
        <f>'NILAI-RAPOR'!K27</f>
        <v/>
      </c>
      <c r="F28" s="206" t="str">
        <f>'NILAI-RAPOR'!R27</f>
        <v/>
      </c>
      <c r="G28" s="206" t="str">
        <f>'NILAI-RAPOR'!Y27</f>
        <v/>
      </c>
      <c r="H28" s="206" t="str">
        <f>'NILAI-RAPOR'!AF27</f>
        <v/>
      </c>
      <c r="I28" s="206" t="str">
        <f>'NILAI-RAPOR'!AM27</f>
        <v/>
      </c>
      <c r="J28" s="206" t="str">
        <f>'NILAI-RAPOR'!AT27</f>
        <v/>
      </c>
      <c r="K28" s="206" t="str">
        <f>'NILAI-RAPOR'!BA27</f>
        <v/>
      </c>
      <c r="L28" s="206" t="str">
        <f>'NILAI-RAPOR'!BH27</f>
        <v/>
      </c>
      <c r="M28" s="206" t="str">
        <f>'NILAI-RAPOR'!BO27</f>
        <v/>
      </c>
      <c r="N28" s="206" t="str">
        <f>'NILAI-RAPOR'!BV27</f>
        <v/>
      </c>
      <c r="O28" s="206" t="str">
        <f>'NILAI-RAPOR'!CC27</f>
        <v/>
      </c>
      <c r="P28" s="206" t="str">
        <f>'NILAI-RAPOR'!CJ27</f>
        <v/>
      </c>
      <c r="Q28" s="206" t="str">
        <f>'NILAI-RAPOR'!CQ27</f>
        <v/>
      </c>
      <c r="R28" s="206" t="str">
        <f>'NILAI-RAPOR'!CX27</f>
        <v/>
      </c>
      <c r="S28" s="206" t="str">
        <f>'NILAI-RAPOR'!DE27</f>
        <v/>
      </c>
      <c r="T28" s="206" t="str">
        <f>'NILAI-RAPOR'!DL27</f>
        <v/>
      </c>
      <c r="U28" s="206" t="str">
        <f>'NILAI-RAPOR'!DS27</f>
        <v/>
      </c>
      <c r="V28" s="206" t="str">
        <f>IF('NILAI-USBN'!E27="","",'NILAI-USBN'!E27)</f>
        <v/>
      </c>
      <c r="W28" s="206" t="str">
        <f>IF('NILAI-USBN'!F27="","",'NILAI-USBN'!F27)</f>
        <v/>
      </c>
      <c r="X28" s="206" t="str">
        <f>IF('NILAI-USBN'!G27="","",'NILAI-USBN'!G27)</f>
        <v/>
      </c>
      <c r="Y28" s="206" t="str">
        <f>IF('NILAI-USBN'!H27="","",'NILAI-USBN'!H27)</f>
        <v/>
      </c>
      <c r="Z28" s="206" t="str">
        <f>IF('NILAI-USBN'!I27="","",'NILAI-USBN'!I27)</f>
        <v/>
      </c>
      <c r="AA28" s="206" t="str">
        <f>IF('NILAI-USBN'!J27="","",'NILAI-USBN'!J27)</f>
        <v/>
      </c>
      <c r="AB28" s="206" t="str">
        <f>IF('NILAI-USBN'!K27="","",'NILAI-USBN'!K27)</f>
        <v/>
      </c>
      <c r="AC28" s="206" t="str">
        <f>IF('NILAI-USBN'!L27="","",'NILAI-USBN'!L27)</f>
        <v/>
      </c>
      <c r="AD28" s="206" t="str">
        <f>IF('NILAI-USBN'!M27="","",'NILAI-USBN'!M27)</f>
        <v/>
      </c>
      <c r="AE28" s="206" t="str">
        <f>IF('NILAI-USBN'!N27="","",'NILAI-USBN'!N27)</f>
        <v/>
      </c>
      <c r="AF28" s="206" t="str">
        <f>IF('NILAI-USBN'!O27="","",'NILAI-USBN'!O27)</f>
        <v/>
      </c>
      <c r="AG28" s="206" t="str">
        <f>IF('NILAI-USBN'!P27="","",'NILAI-USBN'!P27)</f>
        <v/>
      </c>
      <c r="AH28" s="206" t="str">
        <f>IF('NILAI-USBN'!Q27="","",'NILAI-USBN'!Q27)</f>
        <v/>
      </c>
      <c r="AI28" s="206" t="str">
        <f>IF('NILAI-USBN'!R27="","",'NILAI-USBN'!R27)</f>
        <v/>
      </c>
      <c r="AJ28" s="206" t="str">
        <f>IF('NILAI-USBN'!S27="","",'NILAI-USBN'!S27)</f>
        <v/>
      </c>
      <c r="AK28" s="206" t="str">
        <f>IF('NILAI-USBN'!T27="","",'NILAI-USBN'!T27)</f>
        <v/>
      </c>
      <c r="AL28" s="206" t="str">
        <f>IF('NILAI-USBN'!U27="","",'NILAI-USBN'!U27)</f>
        <v/>
      </c>
      <c r="AM28" s="206" t="str">
        <f>IF('NILAI-UN'!E27="","",'NILAI-UN'!E27)</f>
        <v/>
      </c>
      <c r="AN28" s="206" t="str">
        <f>IF('NILAI-UN'!F27="","",'NILAI-UN'!F27)</f>
        <v/>
      </c>
      <c r="AO28" s="206" t="str">
        <f>IF('NILAI-UN'!G27="","",'NILAI-UN'!G27)</f>
        <v/>
      </c>
      <c r="AP28" s="206" t="str">
        <f>IF('NILAI-UN'!H27="","",'NILAI-UN'!H27)</f>
        <v/>
      </c>
      <c r="AQ28" s="207" t="str">
        <f t="shared" si="1"/>
        <v/>
      </c>
      <c r="AR28" s="208" t="str">
        <f t="shared" si="2"/>
        <v/>
      </c>
      <c r="AS28" s="196" t="str">
        <f>IF(OR(C28="",E28=""),"",RANK(AQ28,$AQ$10:$AQ$409)+COUNTIF(AQ$10:AQ28,AQ28)-1)</f>
        <v/>
      </c>
      <c r="AT28" s="173"/>
    </row>
    <row r="29" spans="1:46" ht="20.100000000000001" customHeight="1">
      <c r="A29" s="173"/>
      <c r="B29" s="190" t="str">
        <f>BIODATA_SISWA!B29</f>
        <v/>
      </c>
      <c r="C29" s="191" t="str">
        <f>IF(BIODATA_SISWA!C29="","",BIODATA_SISWA!C29)</f>
        <v/>
      </c>
      <c r="D29" s="191" t="str">
        <f>IF(BIODATA_SISWA!L29="","",BIODATA_SISWA!L29)</f>
        <v/>
      </c>
      <c r="E29" s="206" t="str">
        <f>'NILAI-RAPOR'!K28</f>
        <v/>
      </c>
      <c r="F29" s="206" t="str">
        <f>'NILAI-RAPOR'!R28</f>
        <v/>
      </c>
      <c r="G29" s="206" t="str">
        <f>'NILAI-RAPOR'!Y28</f>
        <v/>
      </c>
      <c r="H29" s="206" t="str">
        <f>'NILAI-RAPOR'!AF28</f>
        <v/>
      </c>
      <c r="I29" s="206" t="str">
        <f>'NILAI-RAPOR'!AM28</f>
        <v/>
      </c>
      <c r="J29" s="206" t="str">
        <f>'NILAI-RAPOR'!AT28</f>
        <v/>
      </c>
      <c r="K29" s="206" t="str">
        <f>'NILAI-RAPOR'!BA28</f>
        <v/>
      </c>
      <c r="L29" s="206" t="str">
        <f>'NILAI-RAPOR'!BH28</f>
        <v/>
      </c>
      <c r="M29" s="206" t="str">
        <f>'NILAI-RAPOR'!BO28</f>
        <v/>
      </c>
      <c r="N29" s="206" t="str">
        <f>'NILAI-RAPOR'!BV28</f>
        <v/>
      </c>
      <c r="O29" s="206" t="str">
        <f>'NILAI-RAPOR'!CC28</f>
        <v/>
      </c>
      <c r="P29" s="206" t="str">
        <f>'NILAI-RAPOR'!CJ28</f>
        <v/>
      </c>
      <c r="Q29" s="206" t="str">
        <f>'NILAI-RAPOR'!CQ28</f>
        <v/>
      </c>
      <c r="R29" s="206" t="str">
        <f>'NILAI-RAPOR'!CX28</f>
        <v/>
      </c>
      <c r="S29" s="206" t="str">
        <f>'NILAI-RAPOR'!DE28</f>
        <v/>
      </c>
      <c r="T29" s="206" t="str">
        <f>'NILAI-RAPOR'!DL28</f>
        <v/>
      </c>
      <c r="U29" s="206" t="str">
        <f>'NILAI-RAPOR'!DS28</f>
        <v/>
      </c>
      <c r="V29" s="206" t="str">
        <f>IF('NILAI-USBN'!E28="","",'NILAI-USBN'!E28)</f>
        <v/>
      </c>
      <c r="W29" s="206" t="str">
        <f>IF('NILAI-USBN'!F28="","",'NILAI-USBN'!F28)</f>
        <v/>
      </c>
      <c r="X29" s="206" t="str">
        <f>IF('NILAI-USBN'!G28="","",'NILAI-USBN'!G28)</f>
        <v/>
      </c>
      <c r="Y29" s="206" t="str">
        <f>IF('NILAI-USBN'!H28="","",'NILAI-USBN'!H28)</f>
        <v/>
      </c>
      <c r="Z29" s="206" t="str">
        <f>IF('NILAI-USBN'!I28="","",'NILAI-USBN'!I28)</f>
        <v/>
      </c>
      <c r="AA29" s="206" t="str">
        <f>IF('NILAI-USBN'!J28="","",'NILAI-USBN'!J28)</f>
        <v/>
      </c>
      <c r="AB29" s="206" t="str">
        <f>IF('NILAI-USBN'!K28="","",'NILAI-USBN'!K28)</f>
        <v/>
      </c>
      <c r="AC29" s="206" t="str">
        <f>IF('NILAI-USBN'!L28="","",'NILAI-USBN'!L28)</f>
        <v/>
      </c>
      <c r="AD29" s="206" t="str">
        <f>IF('NILAI-USBN'!M28="","",'NILAI-USBN'!M28)</f>
        <v/>
      </c>
      <c r="AE29" s="206" t="str">
        <f>IF('NILAI-USBN'!N28="","",'NILAI-USBN'!N28)</f>
        <v/>
      </c>
      <c r="AF29" s="206" t="str">
        <f>IF('NILAI-USBN'!O28="","",'NILAI-USBN'!O28)</f>
        <v/>
      </c>
      <c r="AG29" s="206" t="str">
        <f>IF('NILAI-USBN'!P28="","",'NILAI-USBN'!P28)</f>
        <v/>
      </c>
      <c r="AH29" s="206" t="str">
        <f>IF('NILAI-USBN'!Q28="","",'NILAI-USBN'!Q28)</f>
        <v/>
      </c>
      <c r="AI29" s="206" t="str">
        <f>IF('NILAI-USBN'!R28="","",'NILAI-USBN'!R28)</f>
        <v/>
      </c>
      <c r="AJ29" s="206" t="str">
        <f>IF('NILAI-USBN'!S28="","",'NILAI-USBN'!S28)</f>
        <v/>
      </c>
      <c r="AK29" s="206" t="str">
        <f>IF('NILAI-USBN'!T28="","",'NILAI-USBN'!T28)</f>
        <v/>
      </c>
      <c r="AL29" s="206" t="str">
        <f>IF('NILAI-USBN'!U28="","",'NILAI-USBN'!U28)</f>
        <v/>
      </c>
      <c r="AM29" s="206" t="str">
        <f>IF('NILAI-UN'!E28="","",'NILAI-UN'!E28)</f>
        <v/>
      </c>
      <c r="AN29" s="206" t="str">
        <f>IF('NILAI-UN'!F28="","",'NILAI-UN'!F28)</f>
        <v/>
      </c>
      <c r="AO29" s="206" t="str">
        <f>IF('NILAI-UN'!G28="","",'NILAI-UN'!G28)</f>
        <v/>
      </c>
      <c r="AP29" s="206" t="str">
        <f>IF('NILAI-UN'!H28="","",'NILAI-UN'!H28)</f>
        <v/>
      </c>
      <c r="AQ29" s="207" t="str">
        <f t="shared" si="1"/>
        <v/>
      </c>
      <c r="AR29" s="208" t="str">
        <f t="shared" si="2"/>
        <v/>
      </c>
      <c r="AS29" s="196" t="str">
        <f>IF(OR(C29="",E29=""),"",RANK(AQ29,$AQ$10:$AQ$409)+COUNTIF(AQ$10:AQ29,AQ29)-1)</f>
        <v/>
      </c>
      <c r="AT29" s="173"/>
    </row>
    <row r="30" spans="1:46" ht="20.100000000000001" customHeight="1">
      <c r="A30" s="173"/>
      <c r="B30" s="190" t="str">
        <f>BIODATA_SISWA!B30</f>
        <v/>
      </c>
      <c r="C30" s="191" t="str">
        <f>IF(BIODATA_SISWA!C30="","",BIODATA_SISWA!C30)</f>
        <v/>
      </c>
      <c r="D30" s="191" t="str">
        <f>IF(BIODATA_SISWA!L30="","",BIODATA_SISWA!L30)</f>
        <v/>
      </c>
      <c r="E30" s="206" t="str">
        <f>'NILAI-RAPOR'!K29</f>
        <v/>
      </c>
      <c r="F30" s="206" t="str">
        <f>'NILAI-RAPOR'!R29</f>
        <v/>
      </c>
      <c r="G30" s="206" t="str">
        <f>'NILAI-RAPOR'!Y29</f>
        <v/>
      </c>
      <c r="H30" s="206" t="str">
        <f>'NILAI-RAPOR'!AF29</f>
        <v/>
      </c>
      <c r="I30" s="206" t="str">
        <f>'NILAI-RAPOR'!AM29</f>
        <v/>
      </c>
      <c r="J30" s="206" t="str">
        <f>'NILAI-RAPOR'!AT29</f>
        <v/>
      </c>
      <c r="K30" s="206" t="str">
        <f>'NILAI-RAPOR'!BA29</f>
        <v/>
      </c>
      <c r="L30" s="206" t="str">
        <f>'NILAI-RAPOR'!BH29</f>
        <v/>
      </c>
      <c r="M30" s="206" t="str">
        <f>'NILAI-RAPOR'!BO29</f>
        <v/>
      </c>
      <c r="N30" s="206" t="str">
        <f>'NILAI-RAPOR'!BV29</f>
        <v/>
      </c>
      <c r="O30" s="206" t="str">
        <f>'NILAI-RAPOR'!CC29</f>
        <v/>
      </c>
      <c r="P30" s="206" t="str">
        <f>'NILAI-RAPOR'!CJ29</f>
        <v/>
      </c>
      <c r="Q30" s="206" t="str">
        <f>'NILAI-RAPOR'!CQ29</f>
        <v/>
      </c>
      <c r="R30" s="206" t="str">
        <f>'NILAI-RAPOR'!CX29</f>
        <v/>
      </c>
      <c r="S30" s="206" t="str">
        <f>'NILAI-RAPOR'!DE29</f>
        <v/>
      </c>
      <c r="T30" s="206" t="str">
        <f>'NILAI-RAPOR'!DL29</f>
        <v/>
      </c>
      <c r="U30" s="206" t="str">
        <f>'NILAI-RAPOR'!DS29</f>
        <v/>
      </c>
      <c r="V30" s="206" t="str">
        <f>IF('NILAI-USBN'!E29="","",'NILAI-USBN'!E29)</f>
        <v/>
      </c>
      <c r="W30" s="206" t="str">
        <f>IF('NILAI-USBN'!F29="","",'NILAI-USBN'!F29)</f>
        <v/>
      </c>
      <c r="X30" s="206" t="str">
        <f>IF('NILAI-USBN'!G29="","",'NILAI-USBN'!G29)</f>
        <v/>
      </c>
      <c r="Y30" s="206" t="str">
        <f>IF('NILAI-USBN'!H29="","",'NILAI-USBN'!H29)</f>
        <v/>
      </c>
      <c r="Z30" s="206" t="str">
        <f>IF('NILAI-USBN'!I29="","",'NILAI-USBN'!I29)</f>
        <v/>
      </c>
      <c r="AA30" s="206" t="str">
        <f>IF('NILAI-USBN'!J29="","",'NILAI-USBN'!J29)</f>
        <v/>
      </c>
      <c r="AB30" s="206" t="str">
        <f>IF('NILAI-USBN'!K29="","",'NILAI-USBN'!K29)</f>
        <v/>
      </c>
      <c r="AC30" s="206" t="str">
        <f>IF('NILAI-USBN'!L29="","",'NILAI-USBN'!L29)</f>
        <v/>
      </c>
      <c r="AD30" s="206" t="str">
        <f>IF('NILAI-USBN'!M29="","",'NILAI-USBN'!M29)</f>
        <v/>
      </c>
      <c r="AE30" s="206" t="str">
        <f>IF('NILAI-USBN'!N29="","",'NILAI-USBN'!N29)</f>
        <v/>
      </c>
      <c r="AF30" s="206" t="str">
        <f>IF('NILAI-USBN'!O29="","",'NILAI-USBN'!O29)</f>
        <v/>
      </c>
      <c r="AG30" s="206" t="str">
        <f>IF('NILAI-USBN'!P29="","",'NILAI-USBN'!P29)</f>
        <v/>
      </c>
      <c r="AH30" s="206" t="str">
        <f>IF('NILAI-USBN'!Q29="","",'NILAI-USBN'!Q29)</f>
        <v/>
      </c>
      <c r="AI30" s="206" t="str">
        <f>IF('NILAI-USBN'!R29="","",'NILAI-USBN'!R29)</f>
        <v/>
      </c>
      <c r="AJ30" s="206" t="str">
        <f>IF('NILAI-USBN'!S29="","",'NILAI-USBN'!S29)</f>
        <v/>
      </c>
      <c r="AK30" s="206" t="str">
        <f>IF('NILAI-USBN'!T29="","",'NILAI-USBN'!T29)</f>
        <v/>
      </c>
      <c r="AL30" s="206" t="str">
        <f>IF('NILAI-USBN'!U29="","",'NILAI-USBN'!U29)</f>
        <v/>
      </c>
      <c r="AM30" s="206" t="str">
        <f>IF('NILAI-UN'!E29="","",'NILAI-UN'!E29)</f>
        <v/>
      </c>
      <c r="AN30" s="206" t="str">
        <f>IF('NILAI-UN'!F29="","",'NILAI-UN'!F29)</f>
        <v/>
      </c>
      <c r="AO30" s="206" t="str">
        <f>IF('NILAI-UN'!G29="","",'NILAI-UN'!G29)</f>
        <v/>
      </c>
      <c r="AP30" s="206" t="str">
        <f>IF('NILAI-UN'!H29="","",'NILAI-UN'!H29)</f>
        <v/>
      </c>
      <c r="AQ30" s="207" t="str">
        <f t="shared" si="1"/>
        <v/>
      </c>
      <c r="AR30" s="208" t="str">
        <f t="shared" si="2"/>
        <v/>
      </c>
      <c r="AS30" s="196" t="str">
        <f>IF(OR(C30="",E30=""),"",RANK(AQ30,$AQ$10:$AQ$409)+COUNTIF(AQ$10:AQ30,AQ30)-1)</f>
        <v/>
      </c>
      <c r="AT30" s="173"/>
    </row>
    <row r="31" spans="1:46" ht="20.100000000000001" customHeight="1">
      <c r="A31" s="173"/>
      <c r="B31" s="190" t="str">
        <f>BIODATA_SISWA!B31</f>
        <v/>
      </c>
      <c r="C31" s="191" t="str">
        <f>IF(BIODATA_SISWA!C31="","",BIODATA_SISWA!C31)</f>
        <v/>
      </c>
      <c r="D31" s="191" t="str">
        <f>IF(BIODATA_SISWA!L31="","",BIODATA_SISWA!L31)</f>
        <v/>
      </c>
      <c r="E31" s="206" t="str">
        <f>'NILAI-RAPOR'!K30</f>
        <v/>
      </c>
      <c r="F31" s="206" t="str">
        <f>'NILAI-RAPOR'!R30</f>
        <v/>
      </c>
      <c r="G31" s="206" t="str">
        <f>'NILAI-RAPOR'!Y30</f>
        <v/>
      </c>
      <c r="H31" s="206" t="str">
        <f>'NILAI-RAPOR'!AF30</f>
        <v/>
      </c>
      <c r="I31" s="206" t="str">
        <f>'NILAI-RAPOR'!AM30</f>
        <v/>
      </c>
      <c r="J31" s="206" t="str">
        <f>'NILAI-RAPOR'!AT30</f>
        <v/>
      </c>
      <c r="K31" s="206" t="str">
        <f>'NILAI-RAPOR'!BA30</f>
        <v/>
      </c>
      <c r="L31" s="206" t="str">
        <f>'NILAI-RAPOR'!BH30</f>
        <v/>
      </c>
      <c r="M31" s="206" t="str">
        <f>'NILAI-RAPOR'!BO30</f>
        <v/>
      </c>
      <c r="N31" s="206" t="str">
        <f>'NILAI-RAPOR'!BV30</f>
        <v/>
      </c>
      <c r="O31" s="206" t="str">
        <f>'NILAI-RAPOR'!CC30</f>
        <v/>
      </c>
      <c r="P31" s="206" t="str">
        <f>'NILAI-RAPOR'!CJ30</f>
        <v/>
      </c>
      <c r="Q31" s="206" t="str">
        <f>'NILAI-RAPOR'!CQ30</f>
        <v/>
      </c>
      <c r="R31" s="206" t="str">
        <f>'NILAI-RAPOR'!CX30</f>
        <v/>
      </c>
      <c r="S31" s="206" t="str">
        <f>'NILAI-RAPOR'!DE30</f>
        <v/>
      </c>
      <c r="T31" s="206" t="str">
        <f>'NILAI-RAPOR'!DL30</f>
        <v/>
      </c>
      <c r="U31" s="206" t="str">
        <f>'NILAI-RAPOR'!DS30</f>
        <v/>
      </c>
      <c r="V31" s="206" t="str">
        <f>IF('NILAI-USBN'!E30="","",'NILAI-USBN'!E30)</f>
        <v/>
      </c>
      <c r="W31" s="206" t="str">
        <f>IF('NILAI-USBN'!F30="","",'NILAI-USBN'!F30)</f>
        <v/>
      </c>
      <c r="X31" s="206" t="str">
        <f>IF('NILAI-USBN'!G30="","",'NILAI-USBN'!G30)</f>
        <v/>
      </c>
      <c r="Y31" s="206" t="str">
        <f>IF('NILAI-USBN'!H30="","",'NILAI-USBN'!H30)</f>
        <v/>
      </c>
      <c r="Z31" s="206" t="str">
        <f>IF('NILAI-USBN'!I30="","",'NILAI-USBN'!I30)</f>
        <v/>
      </c>
      <c r="AA31" s="206" t="str">
        <f>IF('NILAI-USBN'!J30="","",'NILAI-USBN'!J30)</f>
        <v/>
      </c>
      <c r="AB31" s="206" t="str">
        <f>IF('NILAI-USBN'!K30="","",'NILAI-USBN'!K30)</f>
        <v/>
      </c>
      <c r="AC31" s="206" t="str">
        <f>IF('NILAI-USBN'!L30="","",'NILAI-USBN'!L30)</f>
        <v/>
      </c>
      <c r="AD31" s="206" t="str">
        <f>IF('NILAI-USBN'!M30="","",'NILAI-USBN'!M30)</f>
        <v/>
      </c>
      <c r="AE31" s="206" t="str">
        <f>IF('NILAI-USBN'!N30="","",'NILAI-USBN'!N30)</f>
        <v/>
      </c>
      <c r="AF31" s="206" t="str">
        <f>IF('NILAI-USBN'!O30="","",'NILAI-USBN'!O30)</f>
        <v/>
      </c>
      <c r="AG31" s="206" t="str">
        <f>IF('NILAI-USBN'!P30="","",'NILAI-USBN'!P30)</f>
        <v/>
      </c>
      <c r="AH31" s="206" t="str">
        <f>IF('NILAI-USBN'!Q30="","",'NILAI-USBN'!Q30)</f>
        <v/>
      </c>
      <c r="AI31" s="206" t="str">
        <f>IF('NILAI-USBN'!R30="","",'NILAI-USBN'!R30)</f>
        <v/>
      </c>
      <c r="AJ31" s="206" t="str">
        <f>IF('NILAI-USBN'!S30="","",'NILAI-USBN'!S30)</f>
        <v/>
      </c>
      <c r="AK31" s="206" t="str">
        <f>IF('NILAI-USBN'!T30="","",'NILAI-USBN'!T30)</f>
        <v/>
      </c>
      <c r="AL31" s="206" t="str">
        <f>IF('NILAI-USBN'!U30="","",'NILAI-USBN'!U30)</f>
        <v/>
      </c>
      <c r="AM31" s="206" t="str">
        <f>IF('NILAI-UN'!E30="","",'NILAI-UN'!E30)</f>
        <v/>
      </c>
      <c r="AN31" s="206" t="str">
        <f>IF('NILAI-UN'!F30="","",'NILAI-UN'!F30)</f>
        <v/>
      </c>
      <c r="AO31" s="206" t="str">
        <f>IF('NILAI-UN'!G30="","",'NILAI-UN'!G30)</f>
        <v/>
      </c>
      <c r="AP31" s="206" t="str">
        <f>IF('NILAI-UN'!H30="","",'NILAI-UN'!H30)</f>
        <v/>
      </c>
      <c r="AQ31" s="207" t="str">
        <f t="shared" si="1"/>
        <v/>
      </c>
      <c r="AR31" s="208" t="str">
        <f t="shared" si="2"/>
        <v/>
      </c>
      <c r="AS31" s="196" t="str">
        <f>IF(OR(C31="",E31=""),"",RANK(AQ31,$AQ$10:$AQ$409)+COUNTIF(AQ$10:AQ31,AQ31)-1)</f>
        <v/>
      </c>
      <c r="AT31" s="173"/>
    </row>
    <row r="32" spans="1:46" ht="20.100000000000001" customHeight="1">
      <c r="A32" s="173"/>
      <c r="B32" s="190" t="str">
        <f>BIODATA_SISWA!B32</f>
        <v/>
      </c>
      <c r="C32" s="191" t="str">
        <f>IF(BIODATA_SISWA!C32="","",BIODATA_SISWA!C32)</f>
        <v/>
      </c>
      <c r="D32" s="191" t="str">
        <f>IF(BIODATA_SISWA!L32="","",BIODATA_SISWA!L32)</f>
        <v/>
      </c>
      <c r="E32" s="206" t="str">
        <f>'NILAI-RAPOR'!K31</f>
        <v/>
      </c>
      <c r="F32" s="206" t="str">
        <f>'NILAI-RAPOR'!R31</f>
        <v/>
      </c>
      <c r="G32" s="206" t="str">
        <f>'NILAI-RAPOR'!Y31</f>
        <v/>
      </c>
      <c r="H32" s="206" t="str">
        <f>'NILAI-RAPOR'!AF31</f>
        <v/>
      </c>
      <c r="I32" s="206" t="str">
        <f>'NILAI-RAPOR'!AM31</f>
        <v/>
      </c>
      <c r="J32" s="206" t="str">
        <f>'NILAI-RAPOR'!AT31</f>
        <v/>
      </c>
      <c r="K32" s="206" t="str">
        <f>'NILAI-RAPOR'!BA31</f>
        <v/>
      </c>
      <c r="L32" s="206" t="str">
        <f>'NILAI-RAPOR'!BH31</f>
        <v/>
      </c>
      <c r="M32" s="206" t="str">
        <f>'NILAI-RAPOR'!BO31</f>
        <v/>
      </c>
      <c r="N32" s="206" t="str">
        <f>'NILAI-RAPOR'!BV31</f>
        <v/>
      </c>
      <c r="O32" s="206" t="str">
        <f>'NILAI-RAPOR'!CC31</f>
        <v/>
      </c>
      <c r="P32" s="206" t="str">
        <f>'NILAI-RAPOR'!CJ31</f>
        <v/>
      </c>
      <c r="Q32" s="206" t="str">
        <f>'NILAI-RAPOR'!CQ31</f>
        <v/>
      </c>
      <c r="R32" s="206" t="str">
        <f>'NILAI-RAPOR'!CX31</f>
        <v/>
      </c>
      <c r="S32" s="206" t="str">
        <f>'NILAI-RAPOR'!DE31</f>
        <v/>
      </c>
      <c r="T32" s="206" t="str">
        <f>'NILAI-RAPOR'!DL31</f>
        <v/>
      </c>
      <c r="U32" s="206" t="str">
        <f>'NILAI-RAPOR'!DS31</f>
        <v/>
      </c>
      <c r="V32" s="206" t="str">
        <f>IF('NILAI-USBN'!E31="","",'NILAI-USBN'!E31)</f>
        <v/>
      </c>
      <c r="W32" s="206" t="str">
        <f>IF('NILAI-USBN'!F31="","",'NILAI-USBN'!F31)</f>
        <v/>
      </c>
      <c r="X32" s="206" t="str">
        <f>IF('NILAI-USBN'!G31="","",'NILAI-USBN'!G31)</f>
        <v/>
      </c>
      <c r="Y32" s="206" t="str">
        <f>IF('NILAI-USBN'!H31="","",'NILAI-USBN'!H31)</f>
        <v/>
      </c>
      <c r="Z32" s="206" t="str">
        <f>IF('NILAI-USBN'!I31="","",'NILAI-USBN'!I31)</f>
        <v/>
      </c>
      <c r="AA32" s="206" t="str">
        <f>IF('NILAI-USBN'!J31="","",'NILAI-USBN'!J31)</f>
        <v/>
      </c>
      <c r="AB32" s="206" t="str">
        <f>IF('NILAI-USBN'!K31="","",'NILAI-USBN'!K31)</f>
        <v/>
      </c>
      <c r="AC32" s="206" t="str">
        <f>IF('NILAI-USBN'!L31="","",'NILAI-USBN'!L31)</f>
        <v/>
      </c>
      <c r="AD32" s="206" t="str">
        <f>IF('NILAI-USBN'!M31="","",'NILAI-USBN'!M31)</f>
        <v/>
      </c>
      <c r="AE32" s="206" t="str">
        <f>IF('NILAI-USBN'!N31="","",'NILAI-USBN'!N31)</f>
        <v/>
      </c>
      <c r="AF32" s="206" t="str">
        <f>IF('NILAI-USBN'!O31="","",'NILAI-USBN'!O31)</f>
        <v/>
      </c>
      <c r="AG32" s="206" t="str">
        <f>IF('NILAI-USBN'!P31="","",'NILAI-USBN'!P31)</f>
        <v/>
      </c>
      <c r="AH32" s="206" t="str">
        <f>IF('NILAI-USBN'!Q31="","",'NILAI-USBN'!Q31)</f>
        <v/>
      </c>
      <c r="AI32" s="206" t="str">
        <f>IF('NILAI-USBN'!R31="","",'NILAI-USBN'!R31)</f>
        <v/>
      </c>
      <c r="AJ32" s="206" t="str">
        <f>IF('NILAI-USBN'!S31="","",'NILAI-USBN'!S31)</f>
        <v/>
      </c>
      <c r="AK32" s="206" t="str">
        <f>IF('NILAI-USBN'!T31="","",'NILAI-USBN'!T31)</f>
        <v/>
      </c>
      <c r="AL32" s="206" t="str">
        <f>IF('NILAI-USBN'!U31="","",'NILAI-USBN'!U31)</f>
        <v/>
      </c>
      <c r="AM32" s="206" t="str">
        <f>IF('NILAI-UN'!E31="","",'NILAI-UN'!E31)</f>
        <v/>
      </c>
      <c r="AN32" s="206" t="str">
        <f>IF('NILAI-UN'!F31="","",'NILAI-UN'!F31)</f>
        <v/>
      </c>
      <c r="AO32" s="206" t="str">
        <f>IF('NILAI-UN'!G31="","",'NILAI-UN'!G31)</f>
        <v/>
      </c>
      <c r="AP32" s="206" t="str">
        <f>IF('NILAI-UN'!H31="","",'NILAI-UN'!H31)</f>
        <v/>
      </c>
      <c r="AQ32" s="207" t="str">
        <f t="shared" si="1"/>
        <v/>
      </c>
      <c r="AR32" s="208" t="str">
        <f t="shared" si="2"/>
        <v/>
      </c>
      <c r="AS32" s="196" t="str">
        <f>IF(OR(C32="",E32=""),"",RANK(AQ32,$AQ$10:$AQ$409)+COUNTIF(AQ$10:AQ32,AQ32)-1)</f>
        <v/>
      </c>
      <c r="AT32" s="173"/>
    </row>
    <row r="33" spans="1:46" ht="20.100000000000001" customHeight="1">
      <c r="A33" s="173"/>
      <c r="B33" s="190" t="str">
        <f>BIODATA_SISWA!B33</f>
        <v/>
      </c>
      <c r="C33" s="191" t="str">
        <f>IF(BIODATA_SISWA!C33="","",BIODATA_SISWA!C33)</f>
        <v/>
      </c>
      <c r="D33" s="191" t="str">
        <f>IF(BIODATA_SISWA!L33="","",BIODATA_SISWA!L33)</f>
        <v/>
      </c>
      <c r="E33" s="206" t="str">
        <f>'NILAI-RAPOR'!K32</f>
        <v/>
      </c>
      <c r="F33" s="206" t="str">
        <f>'NILAI-RAPOR'!R32</f>
        <v/>
      </c>
      <c r="G33" s="206" t="str">
        <f>'NILAI-RAPOR'!Y32</f>
        <v/>
      </c>
      <c r="H33" s="206" t="str">
        <f>'NILAI-RAPOR'!AF32</f>
        <v/>
      </c>
      <c r="I33" s="206" t="str">
        <f>'NILAI-RAPOR'!AM32</f>
        <v/>
      </c>
      <c r="J33" s="206" t="str">
        <f>'NILAI-RAPOR'!AT32</f>
        <v/>
      </c>
      <c r="K33" s="206" t="str">
        <f>'NILAI-RAPOR'!BA32</f>
        <v/>
      </c>
      <c r="L33" s="206" t="str">
        <f>'NILAI-RAPOR'!BH32</f>
        <v/>
      </c>
      <c r="M33" s="206" t="str">
        <f>'NILAI-RAPOR'!BO32</f>
        <v/>
      </c>
      <c r="N33" s="206" t="str">
        <f>'NILAI-RAPOR'!BV32</f>
        <v/>
      </c>
      <c r="O33" s="206" t="str">
        <f>'NILAI-RAPOR'!CC32</f>
        <v/>
      </c>
      <c r="P33" s="206" t="str">
        <f>'NILAI-RAPOR'!CJ32</f>
        <v/>
      </c>
      <c r="Q33" s="206" t="str">
        <f>'NILAI-RAPOR'!CQ32</f>
        <v/>
      </c>
      <c r="R33" s="206" t="str">
        <f>'NILAI-RAPOR'!CX32</f>
        <v/>
      </c>
      <c r="S33" s="206" t="str">
        <f>'NILAI-RAPOR'!DE32</f>
        <v/>
      </c>
      <c r="T33" s="206" t="str">
        <f>'NILAI-RAPOR'!DL32</f>
        <v/>
      </c>
      <c r="U33" s="206" t="str">
        <f>'NILAI-RAPOR'!DS32</f>
        <v/>
      </c>
      <c r="V33" s="206" t="str">
        <f>IF('NILAI-USBN'!E32="","",'NILAI-USBN'!E32)</f>
        <v/>
      </c>
      <c r="W33" s="206" t="str">
        <f>IF('NILAI-USBN'!F32="","",'NILAI-USBN'!F32)</f>
        <v/>
      </c>
      <c r="X33" s="206" t="str">
        <f>IF('NILAI-USBN'!G32="","",'NILAI-USBN'!G32)</f>
        <v/>
      </c>
      <c r="Y33" s="206" t="str">
        <f>IF('NILAI-USBN'!H32="","",'NILAI-USBN'!H32)</f>
        <v/>
      </c>
      <c r="Z33" s="206" t="str">
        <f>IF('NILAI-USBN'!I32="","",'NILAI-USBN'!I32)</f>
        <v/>
      </c>
      <c r="AA33" s="206" t="str">
        <f>IF('NILAI-USBN'!J32="","",'NILAI-USBN'!J32)</f>
        <v/>
      </c>
      <c r="AB33" s="206" t="str">
        <f>IF('NILAI-USBN'!K32="","",'NILAI-USBN'!K32)</f>
        <v/>
      </c>
      <c r="AC33" s="206" t="str">
        <f>IF('NILAI-USBN'!L32="","",'NILAI-USBN'!L32)</f>
        <v/>
      </c>
      <c r="AD33" s="206" t="str">
        <f>IF('NILAI-USBN'!M32="","",'NILAI-USBN'!M32)</f>
        <v/>
      </c>
      <c r="AE33" s="206" t="str">
        <f>IF('NILAI-USBN'!N32="","",'NILAI-USBN'!N32)</f>
        <v/>
      </c>
      <c r="AF33" s="206" t="str">
        <f>IF('NILAI-USBN'!O32="","",'NILAI-USBN'!O32)</f>
        <v/>
      </c>
      <c r="AG33" s="206" t="str">
        <f>IF('NILAI-USBN'!P32="","",'NILAI-USBN'!P32)</f>
        <v/>
      </c>
      <c r="AH33" s="206" t="str">
        <f>IF('NILAI-USBN'!Q32="","",'NILAI-USBN'!Q32)</f>
        <v/>
      </c>
      <c r="AI33" s="206" t="str">
        <f>IF('NILAI-USBN'!R32="","",'NILAI-USBN'!R32)</f>
        <v/>
      </c>
      <c r="AJ33" s="206" t="str">
        <f>IF('NILAI-USBN'!S32="","",'NILAI-USBN'!S32)</f>
        <v/>
      </c>
      <c r="AK33" s="206" t="str">
        <f>IF('NILAI-USBN'!T32="","",'NILAI-USBN'!T32)</f>
        <v/>
      </c>
      <c r="AL33" s="206" t="str">
        <f>IF('NILAI-USBN'!U32="","",'NILAI-USBN'!U32)</f>
        <v/>
      </c>
      <c r="AM33" s="206" t="str">
        <f>IF('NILAI-UN'!E32="","",'NILAI-UN'!E32)</f>
        <v/>
      </c>
      <c r="AN33" s="206" t="str">
        <f>IF('NILAI-UN'!F32="","",'NILAI-UN'!F32)</f>
        <v/>
      </c>
      <c r="AO33" s="206" t="str">
        <f>IF('NILAI-UN'!G32="","",'NILAI-UN'!G32)</f>
        <v/>
      </c>
      <c r="AP33" s="206" t="str">
        <f>IF('NILAI-UN'!H32="","",'NILAI-UN'!H32)</f>
        <v/>
      </c>
      <c r="AQ33" s="207" t="str">
        <f t="shared" si="1"/>
        <v/>
      </c>
      <c r="AR33" s="208" t="str">
        <f t="shared" si="2"/>
        <v/>
      </c>
      <c r="AS33" s="196" t="str">
        <f>IF(OR(C33="",E33=""),"",RANK(AQ33,$AQ$10:$AQ$409)+COUNTIF(AQ$10:AQ33,AQ33)-1)</f>
        <v/>
      </c>
      <c r="AT33" s="173"/>
    </row>
    <row r="34" spans="1:46" ht="20.100000000000001" customHeight="1">
      <c r="A34" s="173"/>
      <c r="B34" s="190" t="str">
        <f>BIODATA_SISWA!B34</f>
        <v/>
      </c>
      <c r="C34" s="191" t="str">
        <f>IF(BIODATA_SISWA!C34="","",BIODATA_SISWA!C34)</f>
        <v/>
      </c>
      <c r="D34" s="191" t="str">
        <f>IF(BIODATA_SISWA!L34="","",BIODATA_SISWA!L34)</f>
        <v/>
      </c>
      <c r="E34" s="206" t="str">
        <f>'NILAI-RAPOR'!K33</f>
        <v/>
      </c>
      <c r="F34" s="206" t="str">
        <f>'NILAI-RAPOR'!R33</f>
        <v/>
      </c>
      <c r="G34" s="206" t="str">
        <f>'NILAI-RAPOR'!Y33</f>
        <v/>
      </c>
      <c r="H34" s="206" t="str">
        <f>'NILAI-RAPOR'!AF33</f>
        <v/>
      </c>
      <c r="I34" s="206" t="str">
        <f>'NILAI-RAPOR'!AM33</f>
        <v/>
      </c>
      <c r="J34" s="206" t="str">
        <f>'NILAI-RAPOR'!AT33</f>
        <v/>
      </c>
      <c r="K34" s="206" t="str">
        <f>'NILAI-RAPOR'!BA33</f>
        <v/>
      </c>
      <c r="L34" s="206" t="str">
        <f>'NILAI-RAPOR'!BH33</f>
        <v/>
      </c>
      <c r="M34" s="206" t="str">
        <f>'NILAI-RAPOR'!BO33</f>
        <v/>
      </c>
      <c r="N34" s="206" t="str">
        <f>'NILAI-RAPOR'!BV33</f>
        <v/>
      </c>
      <c r="O34" s="206" t="str">
        <f>'NILAI-RAPOR'!CC33</f>
        <v/>
      </c>
      <c r="P34" s="206" t="str">
        <f>'NILAI-RAPOR'!CJ33</f>
        <v/>
      </c>
      <c r="Q34" s="206" t="str">
        <f>'NILAI-RAPOR'!CQ33</f>
        <v/>
      </c>
      <c r="R34" s="206" t="str">
        <f>'NILAI-RAPOR'!CX33</f>
        <v/>
      </c>
      <c r="S34" s="206" t="str">
        <f>'NILAI-RAPOR'!DE33</f>
        <v/>
      </c>
      <c r="T34" s="206" t="str">
        <f>'NILAI-RAPOR'!DL33</f>
        <v/>
      </c>
      <c r="U34" s="206" t="str">
        <f>'NILAI-RAPOR'!DS33</f>
        <v/>
      </c>
      <c r="V34" s="206" t="str">
        <f>IF('NILAI-USBN'!E33="","",'NILAI-USBN'!E33)</f>
        <v/>
      </c>
      <c r="W34" s="206" t="str">
        <f>IF('NILAI-USBN'!F33="","",'NILAI-USBN'!F33)</f>
        <v/>
      </c>
      <c r="X34" s="206" t="str">
        <f>IF('NILAI-USBN'!G33="","",'NILAI-USBN'!G33)</f>
        <v/>
      </c>
      <c r="Y34" s="206" t="str">
        <f>IF('NILAI-USBN'!H33="","",'NILAI-USBN'!H33)</f>
        <v/>
      </c>
      <c r="Z34" s="206" t="str">
        <f>IF('NILAI-USBN'!I33="","",'NILAI-USBN'!I33)</f>
        <v/>
      </c>
      <c r="AA34" s="206" t="str">
        <f>IF('NILAI-USBN'!J33="","",'NILAI-USBN'!J33)</f>
        <v/>
      </c>
      <c r="AB34" s="206" t="str">
        <f>IF('NILAI-USBN'!K33="","",'NILAI-USBN'!K33)</f>
        <v/>
      </c>
      <c r="AC34" s="206" t="str">
        <f>IF('NILAI-USBN'!L33="","",'NILAI-USBN'!L33)</f>
        <v/>
      </c>
      <c r="AD34" s="206" t="str">
        <f>IF('NILAI-USBN'!M33="","",'NILAI-USBN'!M33)</f>
        <v/>
      </c>
      <c r="AE34" s="206" t="str">
        <f>IF('NILAI-USBN'!N33="","",'NILAI-USBN'!N33)</f>
        <v/>
      </c>
      <c r="AF34" s="206" t="str">
        <f>IF('NILAI-USBN'!O33="","",'NILAI-USBN'!O33)</f>
        <v/>
      </c>
      <c r="AG34" s="206" t="str">
        <f>IF('NILAI-USBN'!P33="","",'NILAI-USBN'!P33)</f>
        <v/>
      </c>
      <c r="AH34" s="206" t="str">
        <f>IF('NILAI-USBN'!Q33="","",'NILAI-USBN'!Q33)</f>
        <v/>
      </c>
      <c r="AI34" s="206" t="str">
        <f>IF('NILAI-USBN'!R33="","",'NILAI-USBN'!R33)</f>
        <v/>
      </c>
      <c r="AJ34" s="206" t="str">
        <f>IF('NILAI-USBN'!S33="","",'NILAI-USBN'!S33)</f>
        <v/>
      </c>
      <c r="AK34" s="206" t="str">
        <f>IF('NILAI-USBN'!T33="","",'NILAI-USBN'!T33)</f>
        <v/>
      </c>
      <c r="AL34" s="206" t="str">
        <f>IF('NILAI-USBN'!U33="","",'NILAI-USBN'!U33)</f>
        <v/>
      </c>
      <c r="AM34" s="206" t="str">
        <f>IF('NILAI-UN'!E33="","",'NILAI-UN'!E33)</f>
        <v/>
      </c>
      <c r="AN34" s="206" t="str">
        <f>IF('NILAI-UN'!F33="","",'NILAI-UN'!F33)</f>
        <v/>
      </c>
      <c r="AO34" s="206" t="str">
        <f>IF('NILAI-UN'!G33="","",'NILAI-UN'!G33)</f>
        <v/>
      </c>
      <c r="AP34" s="206" t="str">
        <f>IF('NILAI-UN'!H33="","",'NILAI-UN'!H33)</f>
        <v/>
      </c>
      <c r="AQ34" s="207" t="str">
        <f t="shared" si="1"/>
        <v/>
      </c>
      <c r="AR34" s="208" t="str">
        <f t="shared" si="2"/>
        <v/>
      </c>
      <c r="AS34" s="196" t="str">
        <f>IF(OR(C34="",E34=""),"",RANK(AQ34,$AQ$10:$AQ$409)+COUNTIF(AQ$10:AQ34,AQ34)-1)</f>
        <v/>
      </c>
      <c r="AT34" s="173"/>
    </row>
    <row r="35" spans="1:46" ht="20.100000000000001" customHeight="1">
      <c r="A35" s="173"/>
      <c r="B35" s="190" t="str">
        <f>BIODATA_SISWA!B35</f>
        <v/>
      </c>
      <c r="C35" s="191" t="str">
        <f>IF(BIODATA_SISWA!C35="","",BIODATA_SISWA!C35)</f>
        <v/>
      </c>
      <c r="D35" s="191" t="str">
        <f>IF(BIODATA_SISWA!L35="","",BIODATA_SISWA!L35)</f>
        <v/>
      </c>
      <c r="E35" s="206" t="str">
        <f>'NILAI-RAPOR'!K34</f>
        <v/>
      </c>
      <c r="F35" s="206" t="str">
        <f>'NILAI-RAPOR'!R34</f>
        <v/>
      </c>
      <c r="G35" s="206" t="str">
        <f>'NILAI-RAPOR'!Y34</f>
        <v/>
      </c>
      <c r="H35" s="206" t="str">
        <f>'NILAI-RAPOR'!AF34</f>
        <v/>
      </c>
      <c r="I35" s="206" t="str">
        <f>'NILAI-RAPOR'!AM34</f>
        <v/>
      </c>
      <c r="J35" s="206" t="str">
        <f>'NILAI-RAPOR'!AT34</f>
        <v/>
      </c>
      <c r="K35" s="206" t="str">
        <f>'NILAI-RAPOR'!BA34</f>
        <v/>
      </c>
      <c r="L35" s="206" t="str">
        <f>'NILAI-RAPOR'!BH34</f>
        <v/>
      </c>
      <c r="M35" s="206" t="str">
        <f>'NILAI-RAPOR'!BO34</f>
        <v/>
      </c>
      <c r="N35" s="206" t="str">
        <f>'NILAI-RAPOR'!BV34</f>
        <v/>
      </c>
      <c r="O35" s="206" t="str">
        <f>'NILAI-RAPOR'!CC34</f>
        <v/>
      </c>
      <c r="P35" s="206" t="str">
        <f>'NILAI-RAPOR'!CJ34</f>
        <v/>
      </c>
      <c r="Q35" s="206" t="str">
        <f>'NILAI-RAPOR'!CQ34</f>
        <v/>
      </c>
      <c r="R35" s="206" t="str">
        <f>'NILAI-RAPOR'!CX34</f>
        <v/>
      </c>
      <c r="S35" s="206" t="str">
        <f>'NILAI-RAPOR'!DE34</f>
        <v/>
      </c>
      <c r="T35" s="206" t="str">
        <f>'NILAI-RAPOR'!DL34</f>
        <v/>
      </c>
      <c r="U35" s="206" t="str">
        <f>'NILAI-RAPOR'!DS34</f>
        <v/>
      </c>
      <c r="V35" s="206" t="str">
        <f>IF('NILAI-USBN'!E34="","",'NILAI-USBN'!E34)</f>
        <v/>
      </c>
      <c r="W35" s="206" t="str">
        <f>IF('NILAI-USBN'!F34="","",'NILAI-USBN'!F34)</f>
        <v/>
      </c>
      <c r="X35" s="206" t="str">
        <f>IF('NILAI-USBN'!G34="","",'NILAI-USBN'!G34)</f>
        <v/>
      </c>
      <c r="Y35" s="206" t="str">
        <f>IF('NILAI-USBN'!H34="","",'NILAI-USBN'!H34)</f>
        <v/>
      </c>
      <c r="Z35" s="206" t="str">
        <f>IF('NILAI-USBN'!I34="","",'NILAI-USBN'!I34)</f>
        <v/>
      </c>
      <c r="AA35" s="206" t="str">
        <f>IF('NILAI-USBN'!J34="","",'NILAI-USBN'!J34)</f>
        <v/>
      </c>
      <c r="AB35" s="206" t="str">
        <f>IF('NILAI-USBN'!K34="","",'NILAI-USBN'!K34)</f>
        <v/>
      </c>
      <c r="AC35" s="206" t="str">
        <f>IF('NILAI-USBN'!L34="","",'NILAI-USBN'!L34)</f>
        <v/>
      </c>
      <c r="AD35" s="206" t="str">
        <f>IF('NILAI-USBN'!M34="","",'NILAI-USBN'!M34)</f>
        <v/>
      </c>
      <c r="AE35" s="206" t="str">
        <f>IF('NILAI-USBN'!N34="","",'NILAI-USBN'!N34)</f>
        <v/>
      </c>
      <c r="AF35" s="206" t="str">
        <f>IF('NILAI-USBN'!O34="","",'NILAI-USBN'!O34)</f>
        <v/>
      </c>
      <c r="AG35" s="206" t="str">
        <f>IF('NILAI-USBN'!P34="","",'NILAI-USBN'!P34)</f>
        <v/>
      </c>
      <c r="AH35" s="206" t="str">
        <f>IF('NILAI-USBN'!Q34="","",'NILAI-USBN'!Q34)</f>
        <v/>
      </c>
      <c r="AI35" s="206" t="str">
        <f>IF('NILAI-USBN'!R34="","",'NILAI-USBN'!R34)</f>
        <v/>
      </c>
      <c r="AJ35" s="206" t="str">
        <f>IF('NILAI-USBN'!S34="","",'NILAI-USBN'!S34)</f>
        <v/>
      </c>
      <c r="AK35" s="206" t="str">
        <f>IF('NILAI-USBN'!T34="","",'NILAI-USBN'!T34)</f>
        <v/>
      </c>
      <c r="AL35" s="206" t="str">
        <f>IF('NILAI-USBN'!U34="","",'NILAI-USBN'!U34)</f>
        <v/>
      </c>
      <c r="AM35" s="206" t="str">
        <f>IF('NILAI-UN'!E34="","",'NILAI-UN'!E34)</f>
        <v/>
      </c>
      <c r="AN35" s="206" t="str">
        <f>IF('NILAI-UN'!F34="","",'NILAI-UN'!F34)</f>
        <v/>
      </c>
      <c r="AO35" s="206" t="str">
        <f>IF('NILAI-UN'!G34="","",'NILAI-UN'!G34)</f>
        <v/>
      </c>
      <c r="AP35" s="206" t="str">
        <f>IF('NILAI-UN'!H34="","",'NILAI-UN'!H34)</f>
        <v/>
      </c>
      <c r="AQ35" s="207" t="str">
        <f t="shared" si="1"/>
        <v/>
      </c>
      <c r="AR35" s="208" t="str">
        <f t="shared" si="2"/>
        <v/>
      </c>
      <c r="AS35" s="196" t="str">
        <f>IF(OR(C35="",E35=""),"",RANK(AQ35,$AQ$10:$AQ$409)+COUNTIF(AQ$10:AQ35,AQ35)-1)</f>
        <v/>
      </c>
      <c r="AT35" s="173"/>
    </row>
    <row r="36" spans="1:46" ht="20.100000000000001" customHeight="1">
      <c r="A36" s="173"/>
      <c r="B36" s="190" t="str">
        <f>BIODATA_SISWA!B36</f>
        <v/>
      </c>
      <c r="C36" s="191" t="str">
        <f>IF(BIODATA_SISWA!C36="","",BIODATA_SISWA!C36)</f>
        <v/>
      </c>
      <c r="D36" s="191" t="str">
        <f>IF(BIODATA_SISWA!L36="","",BIODATA_SISWA!L36)</f>
        <v/>
      </c>
      <c r="E36" s="206" t="str">
        <f>'NILAI-RAPOR'!K35</f>
        <v/>
      </c>
      <c r="F36" s="206" t="str">
        <f>'NILAI-RAPOR'!R35</f>
        <v/>
      </c>
      <c r="G36" s="206" t="str">
        <f>'NILAI-RAPOR'!Y35</f>
        <v/>
      </c>
      <c r="H36" s="206" t="str">
        <f>'NILAI-RAPOR'!AF35</f>
        <v/>
      </c>
      <c r="I36" s="206" t="str">
        <f>'NILAI-RAPOR'!AM35</f>
        <v/>
      </c>
      <c r="J36" s="206" t="str">
        <f>'NILAI-RAPOR'!AT35</f>
        <v/>
      </c>
      <c r="K36" s="206" t="str">
        <f>'NILAI-RAPOR'!BA35</f>
        <v/>
      </c>
      <c r="L36" s="206" t="str">
        <f>'NILAI-RAPOR'!BH35</f>
        <v/>
      </c>
      <c r="M36" s="206" t="str">
        <f>'NILAI-RAPOR'!BO35</f>
        <v/>
      </c>
      <c r="N36" s="206" t="str">
        <f>'NILAI-RAPOR'!BV35</f>
        <v/>
      </c>
      <c r="O36" s="206" t="str">
        <f>'NILAI-RAPOR'!CC35</f>
        <v/>
      </c>
      <c r="P36" s="206" t="str">
        <f>'NILAI-RAPOR'!CJ35</f>
        <v/>
      </c>
      <c r="Q36" s="206" t="str">
        <f>'NILAI-RAPOR'!CQ35</f>
        <v/>
      </c>
      <c r="R36" s="206" t="str">
        <f>'NILAI-RAPOR'!CX35</f>
        <v/>
      </c>
      <c r="S36" s="206" t="str">
        <f>'NILAI-RAPOR'!DE35</f>
        <v/>
      </c>
      <c r="T36" s="206" t="str">
        <f>'NILAI-RAPOR'!DL35</f>
        <v/>
      </c>
      <c r="U36" s="206" t="str">
        <f>'NILAI-RAPOR'!DS35</f>
        <v/>
      </c>
      <c r="V36" s="206" t="str">
        <f>IF('NILAI-USBN'!E35="","",'NILAI-USBN'!E35)</f>
        <v/>
      </c>
      <c r="W36" s="206" t="str">
        <f>IF('NILAI-USBN'!F35="","",'NILAI-USBN'!F35)</f>
        <v/>
      </c>
      <c r="X36" s="206" t="str">
        <f>IF('NILAI-USBN'!G35="","",'NILAI-USBN'!G35)</f>
        <v/>
      </c>
      <c r="Y36" s="206" t="str">
        <f>IF('NILAI-USBN'!H35="","",'NILAI-USBN'!H35)</f>
        <v/>
      </c>
      <c r="Z36" s="206" t="str">
        <f>IF('NILAI-USBN'!I35="","",'NILAI-USBN'!I35)</f>
        <v/>
      </c>
      <c r="AA36" s="206" t="str">
        <f>IF('NILAI-USBN'!J35="","",'NILAI-USBN'!J35)</f>
        <v/>
      </c>
      <c r="AB36" s="206" t="str">
        <f>IF('NILAI-USBN'!K35="","",'NILAI-USBN'!K35)</f>
        <v/>
      </c>
      <c r="AC36" s="206" t="str">
        <f>IF('NILAI-USBN'!L35="","",'NILAI-USBN'!L35)</f>
        <v/>
      </c>
      <c r="AD36" s="206" t="str">
        <f>IF('NILAI-USBN'!M35="","",'NILAI-USBN'!M35)</f>
        <v/>
      </c>
      <c r="AE36" s="206" t="str">
        <f>IF('NILAI-USBN'!N35="","",'NILAI-USBN'!N35)</f>
        <v/>
      </c>
      <c r="AF36" s="206" t="str">
        <f>IF('NILAI-USBN'!O35="","",'NILAI-USBN'!O35)</f>
        <v/>
      </c>
      <c r="AG36" s="206" t="str">
        <f>IF('NILAI-USBN'!P35="","",'NILAI-USBN'!P35)</f>
        <v/>
      </c>
      <c r="AH36" s="206" t="str">
        <f>IF('NILAI-USBN'!Q35="","",'NILAI-USBN'!Q35)</f>
        <v/>
      </c>
      <c r="AI36" s="206" t="str">
        <f>IF('NILAI-USBN'!R35="","",'NILAI-USBN'!R35)</f>
        <v/>
      </c>
      <c r="AJ36" s="206" t="str">
        <f>IF('NILAI-USBN'!S35="","",'NILAI-USBN'!S35)</f>
        <v/>
      </c>
      <c r="AK36" s="206" t="str">
        <f>IF('NILAI-USBN'!T35="","",'NILAI-USBN'!T35)</f>
        <v/>
      </c>
      <c r="AL36" s="206" t="str">
        <f>IF('NILAI-USBN'!U35="","",'NILAI-USBN'!U35)</f>
        <v/>
      </c>
      <c r="AM36" s="206" t="str">
        <f>IF('NILAI-UN'!E35="","",'NILAI-UN'!E35)</f>
        <v/>
      </c>
      <c r="AN36" s="206" t="str">
        <f>IF('NILAI-UN'!F35="","",'NILAI-UN'!F35)</f>
        <v/>
      </c>
      <c r="AO36" s="206" t="str">
        <f>IF('NILAI-UN'!G35="","",'NILAI-UN'!G35)</f>
        <v/>
      </c>
      <c r="AP36" s="206" t="str">
        <f>IF('NILAI-UN'!H35="","",'NILAI-UN'!H35)</f>
        <v/>
      </c>
      <c r="AQ36" s="207" t="str">
        <f t="shared" si="1"/>
        <v/>
      </c>
      <c r="AR36" s="208" t="str">
        <f t="shared" si="2"/>
        <v/>
      </c>
      <c r="AS36" s="196" t="str">
        <f>IF(OR(C36="",E36=""),"",RANK(AQ36,$AQ$10:$AQ$409)+COUNTIF(AQ$10:AQ36,AQ36)-1)</f>
        <v/>
      </c>
      <c r="AT36" s="173"/>
    </row>
    <row r="37" spans="1:46" ht="20.100000000000001" customHeight="1">
      <c r="A37" s="173"/>
      <c r="B37" s="190" t="str">
        <f>BIODATA_SISWA!B37</f>
        <v/>
      </c>
      <c r="C37" s="191" t="str">
        <f>IF(BIODATA_SISWA!C37="","",BIODATA_SISWA!C37)</f>
        <v/>
      </c>
      <c r="D37" s="191" t="str">
        <f>IF(BIODATA_SISWA!L37="","",BIODATA_SISWA!L37)</f>
        <v/>
      </c>
      <c r="E37" s="206" t="str">
        <f>'NILAI-RAPOR'!K36</f>
        <v/>
      </c>
      <c r="F37" s="206" t="str">
        <f>'NILAI-RAPOR'!R36</f>
        <v/>
      </c>
      <c r="G37" s="206" t="str">
        <f>'NILAI-RAPOR'!Y36</f>
        <v/>
      </c>
      <c r="H37" s="206" t="str">
        <f>'NILAI-RAPOR'!AF36</f>
        <v/>
      </c>
      <c r="I37" s="206" t="str">
        <f>'NILAI-RAPOR'!AM36</f>
        <v/>
      </c>
      <c r="J37" s="206" t="str">
        <f>'NILAI-RAPOR'!AT36</f>
        <v/>
      </c>
      <c r="K37" s="206" t="str">
        <f>'NILAI-RAPOR'!BA36</f>
        <v/>
      </c>
      <c r="L37" s="206" t="str">
        <f>'NILAI-RAPOR'!BH36</f>
        <v/>
      </c>
      <c r="M37" s="206" t="str">
        <f>'NILAI-RAPOR'!BO36</f>
        <v/>
      </c>
      <c r="N37" s="206" t="str">
        <f>'NILAI-RAPOR'!BV36</f>
        <v/>
      </c>
      <c r="O37" s="206" t="str">
        <f>'NILAI-RAPOR'!CC36</f>
        <v/>
      </c>
      <c r="P37" s="206" t="str">
        <f>'NILAI-RAPOR'!CJ36</f>
        <v/>
      </c>
      <c r="Q37" s="206" t="str">
        <f>'NILAI-RAPOR'!CQ36</f>
        <v/>
      </c>
      <c r="R37" s="206" t="str">
        <f>'NILAI-RAPOR'!CX36</f>
        <v/>
      </c>
      <c r="S37" s="206" t="str">
        <f>'NILAI-RAPOR'!DE36</f>
        <v/>
      </c>
      <c r="T37" s="206" t="str">
        <f>'NILAI-RAPOR'!DL36</f>
        <v/>
      </c>
      <c r="U37" s="206" t="str">
        <f>'NILAI-RAPOR'!DS36</f>
        <v/>
      </c>
      <c r="V37" s="206" t="str">
        <f>IF('NILAI-USBN'!E36="","",'NILAI-USBN'!E36)</f>
        <v/>
      </c>
      <c r="W37" s="206" t="str">
        <f>IF('NILAI-USBN'!F36="","",'NILAI-USBN'!F36)</f>
        <v/>
      </c>
      <c r="X37" s="206" t="str">
        <f>IF('NILAI-USBN'!G36="","",'NILAI-USBN'!G36)</f>
        <v/>
      </c>
      <c r="Y37" s="206" t="str">
        <f>IF('NILAI-USBN'!H36="","",'NILAI-USBN'!H36)</f>
        <v/>
      </c>
      <c r="Z37" s="206" t="str">
        <f>IF('NILAI-USBN'!I36="","",'NILAI-USBN'!I36)</f>
        <v/>
      </c>
      <c r="AA37" s="206" t="str">
        <f>IF('NILAI-USBN'!J36="","",'NILAI-USBN'!J36)</f>
        <v/>
      </c>
      <c r="AB37" s="206" t="str">
        <f>IF('NILAI-USBN'!K36="","",'NILAI-USBN'!K36)</f>
        <v/>
      </c>
      <c r="AC37" s="206" t="str">
        <f>IF('NILAI-USBN'!L36="","",'NILAI-USBN'!L36)</f>
        <v/>
      </c>
      <c r="AD37" s="206" t="str">
        <f>IF('NILAI-USBN'!M36="","",'NILAI-USBN'!M36)</f>
        <v/>
      </c>
      <c r="AE37" s="206" t="str">
        <f>IF('NILAI-USBN'!N36="","",'NILAI-USBN'!N36)</f>
        <v/>
      </c>
      <c r="AF37" s="206" t="str">
        <f>IF('NILAI-USBN'!O36="","",'NILAI-USBN'!O36)</f>
        <v/>
      </c>
      <c r="AG37" s="206" t="str">
        <f>IF('NILAI-USBN'!P36="","",'NILAI-USBN'!P36)</f>
        <v/>
      </c>
      <c r="AH37" s="206" t="str">
        <f>IF('NILAI-USBN'!Q36="","",'NILAI-USBN'!Q36)</f>
        <v/>
      </c>
      <c r="AI37" s="206" t="str">
        <f>IF('NILAI-USBN'!R36="","",'NILAI-USBN'!R36)</f>
        <v/>
      </c>
      <c r="AJ37" s="206" t="str">
        <f>IF('NILAI-USBN'!S36="","",'NILAI-USBN'!S36)</f>
        <v/>
      </c>
      <c r="AK37" s="206" t="str">
        <f>IF('NILAI-USBN'!T36="","",'NILAI-USBN'!T36)</f>
        <v/>
      </c>
      <c r="AL37" s="206" t="str">
        <f>IF('NILAI-USBN'!U36="","",'NILAI-USBN'!U36)</f>
        <v/>
      </c>
      <c r="AM37" s="206" t="str">
        <f>IF('NILAI-UN'!E36="","",'NILAI-UN'!E36)</f>
        <v/>
      </c>
      <c r="AN37" s="206" t="str">
        <f>IF('NILAI-UN'!F36="","",'NILAI-UN'!F36)</f>
        <v/>
      </c>
      <c r="AO37" s="206" t="str">
        <f>IF('NILAI-UN'!G36="","",'NILAI-UN'!G36)</f>
        <v/>
      </c>
      <c r="AP37" s="206" t="str">
        <f>IF('NILAI-UN'!H36="","",'NILAI-UN'!H36)</f>
        <v/>
      </c>
      <c r="AQ37" s="207" t="str">
        <f t="shared" si="1"/>
        <v/>
      </c>
      <c r="AR37" s="208" t="str">
        <f t="shared" si="2"/>
        <v/>
      </c>
      <c r="AS37" s="196" t="str">
        <f>IF(OR(C37="",E37=""),"",RANK(AQ37,$AQ$10:$AQ$409)+COUNTIF(AQ$10:AQ37,AQ37)-1)</f>
        <v/>
      </c>
      <c r="AT37" s="173"/>
    </row>
    <row r="38" spans="1:46" ht="20.100000000000001" customHeight="1">
      <c r="A38" s="173"/>
      <c r="B38" s="190" t="str">
        <f>BIODATA_SISWA!B38</f>
        <v/>
      </c>
      <c r="C38" s="191" t="str">
        <f>IF(BIODATA_SISWA!C38="","",BIODATA_SISWA!C38)</f>
        <v/>
      </c>
      <c r="D38" s="191" t="str">
        <f>IF(BIODATA_SISWA!L38="","",BIODATA_SISWA!L38)</f>
        <v/>
      </c>
      <c r="E38" s="206" t="str">
        <f>'NILAI-RAPOR'!K37</f>
        <v/>
      </c>
      <c r="F38" s="206" t="str">
        <f>'NILAI-RAPOR'!R37</f>
        <v/>
      </c>
      <c r="G38" s="206" t="str">
        <f>'NILAI-RAPOR'!Y37</f>
        <v/>
      </c>
      <c r="H38" s="206" t="str">
        <f>'NILAI-RAPOR'!AF37</f>
        <v/>
      </c>
      <c r="I38" s="206" t="str">
        <f>'NILAI-RAPOR'!AM37</f>
        <v/>
      </c>
      <c r="J38" s="206" t="str">
        <f>'NILAI-RAPOR'!AT37</f>
        <v/>
      </c>
      <c r="K38" s="206" t="str">
        <f>'NILAI-RAPOR'!BA37</f>
        <v/>
      </c>
      <c r="L38" s="206" t="str">
        <f>'NILAI-RAPOR'!BH37</f>
        <v/>
      </c>
      <c r="M38" s="206" t="str">
        <f>'NILAI-RAPOR'!BO37</f>
        <v/>
      </c>
      <c r="N38" s="206" t="str">
        <f>'NILAI-RAPOR'!BV37</f>
        <v/>
      </c>
      <c r="O38" s="206" t="str">
        <f>'NILAI-RAPOR'!CC37</f>
        <v/>
      </c>
      <c r="P38" s="206" t="str">
        <f>'NILAI-RAPOR'!CJ37</f>
        <v/>
      </c>
      <c r="Q38" s="206" t="str">
        <f>'NILAI-RAPOR'!CQ37</f>
        <v/>
      </c>
      <c r="R38" s="206" t="str">
        <f>'NILAI-RAPOR'!CX37</f>
        <v/>
      </c>
      <c r="S38" s="206" t="str">
        <f>'NILAI-RAPOR'!DE37</f>
        <v/>
      </c>
      <c r="T38" s="206" t="str">
        <f>'NILAI-RAPOR'!DL37</f>
        <v/>
      </c>
      <c r="U38" s="206" t="str">
        <f>'NILAI-RAPOR'!DS37</f>
        <v/>
      </c>
      <c r="V38" s="206" t="str">
        <f>IF('NILAI-USBN'!E37="","",'NILAI-USBN'!E37)</f>
        <v/>
      </c>
      <c r="W38" s="206" t="str">
        <f>IF('NILAI-USBN'!F37="","",'NILAI-USBN'!F37)</f>
        <v/>
      </c>
      <c r="X38" s="206" t="str">
        <f>IF('NILAI-USBN'!G37="","",'NILAI-USBN'!G37)</f>
        <v/>
      </c>
      <c r="Y38" s="206" t="str">
        <f>IF('NILAI-USBN'!H37="","",'NILAI-USBN'!H37)</f>
        <v/>
      </c>
      <c r="Z38" s="206" t="str">
        <f>IF('NILAI-USBN'!I37="","",'NILAI-USBN'!I37)</f>
        <v/>
      </c>
      <c r="AA38" s="206" t="str">
        <f>IF('NILAI-USBN'!J37="","",'NILAI-USBN'!J37)</f>
        <v/>
      </c>
      <c r="AB38" s="206" t="str">
        <f>IF('NILAI-USBN'!K37="","",'NILAI-USBN'!K37)</f>
        <v/>
      </c>
      <c r="AC38" s="206" t="str">
        <f>IF('NILAI-USBN'!L37="","",'NILAI-USBN'!L37)</f>
        <v/>
      </c>
      <c r="AD38" s="206" t="str">
        <f>IF('NILAI-USBN'!M37="","",'NILAI-USBN'!M37)</f>
        <v/>
      </c>
      <c r="AE38" s="206" t="str">
        <f>IF('NILAI-USBN'!N37="","",'NILAI-USBN'!N37)</f>
        <v/>
      </c>
      <c r="AF38" s="206" t="str">
        <f>IF('NILAI-USBN'!O37="","",'NILAI-USBN'!O37)</f>
        <v/>
      </c>
      <c r="AG38" s="206" t="str">
        <f>IF('NILAI-USBN'!P37="","",'NILAI-USBN'!P37)</f>
        <v/>
      </c>
      <c r="AH38" s="206" t="str">
        <f>IF('NILAI-USBN'!Q37="","",'NILAI-USBN'!Q37)</f>
        <v/>
      </c>
      <c r="AI38" s="206" t="str">
        <f>IF('NILAI-USBN'!R37="","",'NILAI-USBN'!R37)</f>
        <v/>
      </c>
      <c r="AJ38" s="206" t="str">
        <f>IF('NILAI-USBN'!S37="","",'NILAI-USBN'!S37)</f>
        <v/>
      </c>
      <c r="AK38" s="206" t="str">
        <f>IF('NILAI-USBN'!T37="","",'NILAI-USBN'!T37)</f>
        <v/>
      </c>
      <c r="AL38" s="206" t="str">
        <f>IF('NILAI-USBN'!U37="","",'NILAI-USBN'!U37)</f>
        <v/>
      </c>
      <c r="AM38" s="206" t="str">
        <f>IF('NILAI-UN'!E37="","",'NILAI-UN'!E37)</f>
        <v/>
      </c>
      <c r="AN38" s="206" t="str">
        <f>IF('NILAI-UN'!F37="","",'NILAI-UN'!F37)</f>
        <v/>
      </c>
      <c r="AO38" s="206" t="str">
        <f>IF('NILAI-UN'!G37="","",'NILAI-UN'!G37)</f>
        <v/>
      </c>
      <c r="AP38" s="206" t="str">
        <f>IF('NILAI-UN'!H37="","",'NILAI-UN'!H37)</f>
        <v/>
      </c>
      <c r="AQ38" s="207" t="str">
        <f t="shared" si="1"/>
        <v/>
      </c>
      <c r="AR38" s="208" t="str">
        <f t="shared" si="2"/>
        <v/>
      </c>
      <c r="AS38" s="196" t="str">
        <f>IF(OR(C38="",E38=""),"",RANK(AQ38,$AQ$10:$AQ$409)+COUNTIF(AQ$10:AQ38,AQ38)-1)</f>
        <v/>
      </c>
      <c r="AT38" s="173"/>
    </row>
    <row r="39" spans="1:46" ht="20.100000000000001" customHeight="1">
      <c r="A39" s="173"/>
      <c r="B39" s="190" t="str">
        <f>BIODATA_SISWA!B39</f>
        <v/>
      </c>
      <c r="C39" s="191" t="str">
        <f>IF(BIODATA_SISWA!C39="","",BIODATA_SISWA!C39)</f>
        <v/>
      </c>
      <c r="D39" s="191" t="str">
        <f>IF(BIODATA_SISWA!L39="","",BIODATA_SISWA!L39)</f>
        <v/>
      </c>
      <c r="E39" s="206" t="str">
        <f>'NILAI-RAPOR'!K38</f>
        <v/>
      </c>
      <c r="F39" s="206" t="str">
        <f>'NILAI-RAPOR'!R38</f>
        <v/>
      </c>
      <c r="G39" s="206" t="str">
        <f>'NILAI-RAPOR'!Y38</f>
        <v/>
      </c>
      <c r="H39" s="206" t="str">
        <f>'NILAI-RAPOR'!AF38</f>
        <v/>
      </c>
      <c r="I39" s="206" t="str">
        <f>'NILAI-RAPOR'!AM38</f>
        <v/>
      </c>
      <c r="J39" s="206" t="str">
        <f>'NILAI-RAPOR'!AT38</f>
        <v/>
      </c>
      <c r="K39" s="206" t="str">
        <f>'NILAI-RAPOR'!BA38</f>
        <v/>
      </c>
      <c r="L39" s="206" t="str">
        <f>'NILAI-RAPOR'!BH38</f>
        <v/>
      </c>
      <c r="M39" s="206" t="str">
        <f>'NILAI-RAPOR'!BO38</f>
        <v/>
      </c>
      <c r="N39" s="206" t="str">
        <f>'NILAI-RAPOR'!BV38</f>
        <v/>
      </c>
      <c r="O39" s="206" t="str">
        <f>'NILAI-RAPOR'!CC38</f>
        <v/>
      </c>
      <c r="P39" s="206" t="str">
        <f>'NILAI-RAPOR'!CJ38</f>
        <v/>
      </c>
      <c r="Q39" s="206" t="str">
        <f>'NILAI-RAPOR'!CQ38</f>
        <v/>
      </c>
      <c r="R39" s="206" t="str">
        <f>'NILAI-RAPOR'!CX38</f>
        <v/>
      </c>
      <c r="S39" s="206" t="str">
        <f>'NILAI-RAPOR'!DE38</f>
        <v/>
      </c>
      <c r="T39" s="206" t="str">
        <f>'NILAI-RAPOR'!DL38</f>
        <v/>
      </c>
      <c r="U39" s="206" t="str">
        <f>'NILAI-RAPOR'!DS38</f>
        <v/>
      </c>
      <c r="V39" s="206" t="str">
        <f>IF('NILAI-USBN'!E38="","",'NILAI-USBN'!E38)</f>
        <v/>
      </c>
      <c r="W39" s="206" t="str">
        <f>IF('NILAI-USBN'!F38="","",'NILAI-USBN'!F38)</f>
        <v/>
      </c>
      <c r="X39" s="206" t="str">
        <f>IF('NILAI-USBN'!G38="","",'NILAI-USBN'!G38)</f>
        <v/>
      </c>
      <c r="Y39" s="206" t="str">
        <f>IF('NILAI-USBN'!H38="","",'NILAI-USBN'!H38)</f>
        <v/>
      </c>
      <c r="Z39" s="206" t="str">
        <f>IF('NILAI-USBN'!I38="","",'NILAI-USBN'!I38)</f>
        <v/>
      </c>
      <c r="AA39" s="206" t="str">
        <f>IF('NILAI-USBN'!J38="","",'NILAI-USBN'!J38)</f>
        <v/>
      </c>
      <c r="AB39" s="206" t="str">
        <f>IF('NILAI-USBN'!K38="","",'NILAI-USBN'!K38)</f>
        <v/>
      </c>
      <c r="AC39" s="206" t="str">
        <f>IF('NILAI-USBN'!L38="","",'NILAI-USBN'!L38)</f>
        <v/>
      </c>
      <c r="AD39" s="206" t="str">
        <f>IF('NILAI-USBN'!M38="","",'NILAI-USBN'!M38)</f>
        <v/>
      </c>
      <c r="AE39" s="206" t="str">
        <f>IF('NILAI-USBN'!N38="","",'NILAI-USBN'!N38)</f>
        <v/>
      </c>
      <c r="AF39" s="206" t="str">
        <f>IF('NILAI-USBN'!O38="","",'NILAI-USBN'!O38)</f>
        <v/>
      </c>
      <c r="AG39" s="206" t="str">
        <f>IF('NILAI-USBN'!P38="","",'NILAI-USBN'!P38)</f>
        <v/>
      </c>
      <c r="AH39" s="206" t="str">
        <f>IF('NILAI-USBN'!Q38="","",'NILAI-USBN'!Q38)</f>
        <v/>
      </c>
      <c r="AI39" s="206" t="str">
        <f>IF('NILAI-USBN'!R38="","",'NILAI-USBN'!R38)</f>
        <v/>
      </c>
      <c r="AJ39" s="206" t="str">
        <f>IF('NILAI-USBN'!S38="","",'NILAI-USBN'!S38)</f>
        <v/>
      </c>
      <c r="AK39" s="206" t="str">
        <f>IF('NILAI-USBN'!T38="","",'NILAI-USBN'!T38)</f>
        <v/>
      </c>
      <c r="AL39" s="206" t="str">
        <f>IF('NILAI-USBN'!U38="","",'NILAI-USBN'!U38)</f>
        <v/>
      </c>
      <c r="AM39" s="206" t="str">
        <f>IF('NILAI-UN'!E38="","",'NILAI-UN'!E38)</f>
        <v/>
      </c>
      <c r="AN39" s="206" t="str">
        <f>IF('NILAI-UN'!F38="","",'NILAI-UN'!F38)</f>
        <v/>
      </c>
      <c r="AO39" s="206" t="str">
        <f>IF('NILAI-UN'!G38="","",'NILAI-UN'!G38)</f>
        <v/>
      </c>
      <c r="AP39" s="206" t="str">
        <f>IF('NILAI-UN'!H38="","",'NILAI-UN'!H38)</f>
        <v/>
      </c>
      <c r="AQ39" s="207" t="str">
        <f t="shared" si="1"/>
        <v/>
      </c>
      <c r="AR39" s="208" t="str">
        <f t="shared" si="2"/>
        <v/>
      </c>
      <c r="AS39" s="196" t="str">
        <f>IF(OR(C39="",E39=""),"",RANK(AQ39,$AQ$10:$AQ$409)+COUNTIF(AQ$10:AQ39,AQ39)-1)</f>
        <v/>
      </c>
      <c r="AT39" s="173"/>
    </row>
    <row r="40" spans="1:46" ht="20.100000000000001" customHeight="1">
      <c r="A40" s="173"/>
      <c r="B40" s="190" t="str">
        <f>BIODATA_SISWA!B40</f>
        <v/>
      </c>
      <c r="C40" s="191" t="str">
        <f>IF(BIODATA_SISWA!C40="","",BIODATA_SISWA!C40)</f>
        <v/>
      </c>
      <c r="D40" s="191" t="str">
        <f>IF(BIODATA_SISWA!L40="","",BIODATA_SISWA!L40)</f>
        <v/>
      </c>
      <c r="E40" s="206" t="str">
        <f>'NILAI-RAPOR'!K39</f>
        <v/>
      </c>
      <c r="F40" s="206" t="str">
        <f>'NILAI-RAPOR'!R39</f>
        <v/>
      </c>
      <c r="G40" s="206" t="str">
        <f>'NILAI-RAPOR'!Y39</f>
        <v/>
      </c>
      <c r="H40" s="206" t="str">
        <f>'NILAI-RAPOR'!AF39</f>
        <v/>
      </c>
      <c r="I40" s="206" t="str">
        <f>'NILAI-RAPOR'!AM39</f>
        <v/>
      </c>
      <c r="J40" s="206" t="str">
        <f>'NILAI-RAPOR'!AT39</f>
        <v/>
      </c>
      <c r="K40" s="206" t="str">
        <f>'NILAI-RAPOR'!BA39</f>
        <v/>
      </c>
      <c r="L40" s="206" t="str">
        <f>'NILAI-RAPOR'!BH39</f>
        <v/>
      </c>
      <c r="M40" s="206" t="str">
        <f>'NILAI-RAPOR'!BO39</f>
        <v/>
      </c>
      <c r="N40" s="206" t="str">
        <f>'NILAI-RAPOR'!BV39</f>
        <v/>
      </c>
      <c r="O40" s="206" t="str">
        <f>'NILAI-RAPOR'!CC39</f>
        <v/>
      </c>
      <c r="P40" s="206" t="str">
        <f>'NILAI-RAPOR'!CJ39</f>
        <v/>
      </c>
      <c r="Q40" s="206" t="str">
        <f>'NILAI-RAPOR'!CQ39</f>
        <v/>
      </c>
      <c r="R40" s="206" t="str">
        <f>'NILAI-RAPOR'!CX39</f>
        <v/>
      </c>
      <c r="S40" s="206" t="str">
        <f>'NILAI-RAPOR'!DE39</f>
        <v/>
      </c>
      <c r="T40" s="206" t="str">
        <f>'NILAI-RAPOR'!DL39</f>
        <v/>
      </c>
      <c r="U40" s="206" t="str">
        <f>'NILAI-RAPOR'!DS39</f>
        <v/>
      </c>
      <c r="V40" s="206" t="str">
        <f>IF('NILAI-USBN'!E39="","",'NILAI-USBN'!E39)</f>
        <v/>
      </c>
      <c r="W40" s="206" t="str">
        <f>IF('NILAI-USBN'!F39="","",'NILAI-USBN'!F39)</f>
        <v/>
      </c>
      <c r="X40" s="206" t="str">
        <f>IF('NILAI-USBN'!G39="","",'NILAI-USBN'!G39)</f>
        <v/>
      </c>
      <c r="Y40" s="206" t="str">
        <f>IF('NILAI-USBN'!H39="","",'NILAI-USBN'!H39)</f>
        <v/>
      </c>
      <c r="Z40" s="206" t="str">
        <f>IF('NILAI-USBN'!I39="","",'NILAI-USBN'!I39)</f>
        <v/>
      </c>
      <c r="AA40" s="206" t="str">
        <f>IF('NILAI-USBN'!J39="","",'NILAI-USBN'!J39)</f>
        <v/>
      </c>
      <c r="AB40" s="206" t="str">
        <f>IF('NILAI-USBN'!K39="","",'NILAI-USBN'!K39)</f>
        <v/>
      </c>
      <c r="AC40" s="206" t="str">
        <f>IF('NILAI-USBN'!L39="","",'NILAI-USBN'!L39)</f>
        <v/>
      </c>
      <c r="AD40" s="206" t="str">
        <f>IF('NILAI-USBN'!M39="","",'NILAI-USBN'!M39)</f>
        <v/>
      </c>
      <c r="AE40" s="206" t="str">
        <f>IF('NILAI-USBN'!N39="","",'NILAI-USBN'!N39)</f>
        <v/>
      </c>
      <c r="AF40" s="206" t="str">
        <f>IF('NILAI-USBN'!O39="","",'NILAI-USBN'!O39)</f>
        <v/>
      </c>
      <c r="AG40" s="206" t="str">
        <f>IF('NILAI-USBN'!P39="","",'NILAI-USBN'!P39)</f>
        <v/>
      </c>
      <c r="AH40" s="206" t="str">
        <f>IF('NILAI-USBN'!Q39="","",'NILAI-USBN'!Q39)</f>
        <v/>
      </c>
      <c r="AI40" s="206" t="str">
        <f>IF('NILAI-USBN'!R39="","",'NILAI-USBN'!R39)</f>
        <v/>
      </c>
      <c r="AJ40" s="206" t="str">
        <f>IF('NILAI-USBN'!S39="","",'NILAI-USBN'!S39)</f>
        <v/>
      </c>
      <c r="AK40" s="206" t="str">
        <f>IF('NILAI-USBN'!T39="","",'NILAI-USBN'!T39)</f>
        <v/>
      </c>
      <c r="AL40" s="206" t="str">
        <f>IF('NILAI-USBN'!U39="","",'NILAI-USBN'!U39)</f>
        <v/>
      </c>
      <c r="AM40" s="206" t="str">
        <f>IF('NILAI-UN'!E39="","",'NILAI-UN'!E39)</f>
        <v/>
      </c>
      <c r="AN40" s="206" t="str">
        <f>IF('NILAI-UN'!F39="","",'NILAI-UN'!F39)</f>
        <v/>
      </c>
      <c r="AO40" s="206" t="str">
        <f>IF('NILAI-UN'!G39="","",'NILAI-UN'!G39)</f>
        <v/>
      </c>
      <c r="AP40" s="206" t="str">
        <f>IF('NILAI-UN'!H39="","",'NILAI-UN'!H39)</f>
        <v/>
      </c>
      <c r="AQ40" s="207" t="str">
        <f t="shared" si="1"/>
        <v/>
      </c>
      <c r="AR40" s="208" t="str">
        <f t="shared" si="2"/>
        <v/>
      </c>
      <c r="AS40" s="196" t="str">
        <f>IF(OR(C40="",E40=""),"",RANK(AQ40,$AQ$10:$AQ$409)+COUNTIF(AQ$10:AQ40,AQ40)-1)</f>
        <v/>
      </c>
      <c r="AT40" s="173"/>
    </row>
    <row r="41" spans="1:46" ht="20.100000000000001" customHeight="1">
      <c r="A41" s="173"/>
      <c r="B41" s="190" t="str">
        <f>BIODATA_SISWA!B41</f>
        <v/>
      </c>
      <c r="C41" s="191" t="str">
        <f>IF(BIODATA_SISWA!C41="","",BIODATA_SISWA!C41)</f>
        <v/>
      </c>
      <c r="D41" s="191" t="str">
        <f>IF(BIODATA_SISWA!L41="","",BIODATA_SISWA!L41)</f>
        <v/>
      </c>
      <c r="E41" s="206" t="str">
        <f>'NILAI-RAPOR'!K40</f>
        <v/>
      </c>
      <c r="F41" s="206" t="str">
        <f>'NILAI-RAPOR'!R40</f>
        <v/>
      </c>
      <c r="G41" s="206" t="str">
        <f>'NILAI-RAPOR'!Y40</f>
        <v/>
      </c>
      <c r="H41" s="206" t="str">
        <f>'NILAI-RAPOR'!AF40</f>
        <v/>
      </c>
      <c r="I41" s="206" t="str">
        <f>'NILAI-RAPOR'!AM40</f>
        <v/>
      </c>
      <c r="J41" s="206" t="str">
        <f>'NILAI-RAPOR'!AT40</f>
        <v/>
      </c>
      <c r="K41" s="206" t="str">
        <f>'NILAI-RAPOR'!BA40</f>
        <v/>
      </c>
      <c r="L41" s="206" t="str">
        <f>'NILAI-RAPOR'!BH40</f>
        <v/>
      </c>
      <c r="M41" s="206" t="str">
        <f>'NILAI-RAPOR'!BO40</f>
        <v/>
      </c>
      <c r="N41" s="206" t="str">
        <f>'NILAI-RAPOR'!BV40</f>
        <v/>
      </c>
      <c r="O41" s="206" t="str">
        <f>'NILAI-RAPOR'!CC40</f>
        <v/>
      </c>
      <c r="P41" s="206" t="str">
        <f>'NILAI-RAPOR'!CJ40</f>
        <v/>
      </c>
      <c r="Q41" s="206" t="str">
        <f>'NILAI-RAPOR'!CQ40</f>
        <v/>
      </c>
      <c r="R41" s="206" t="str">
        <f>'NILAI-RAPOR'!CX40</f>
        <v/>
      </c>
      <c r="S41" s="206" t="str">
        <f>'NILAI-RAPOR'!DE40</f>
        <v/>
      </c>
      <c r="T41" s="206" t="str">
        <f>'NILAI-RAPOR'!DL40</f>
        <v/>
      </c>
      <c r="U41" s="206" t="str">
        <f>'NILAI-RAPOR'!DS40</f>
        <v/>
      </c>
      <c r="V41" s="206" t="str">
        <f>IF('NILAI-USBN'!E40="","",'NILAI-USBN'!E40)</f>
        <v/>
      </c>
      <c r="W41" s="206" t="str">
        <f>IF('NILAI-USBN'!F40="","",'NILAI-USBN'!F40)</f>
        <v/>
      </c>
      <c r="X41" s="206" t="str">
        <f>IF('NILAI-USBN'!G40="","",'NILAI-USBN'!G40)</f>
        <v/>
      </c>
      <c r="Y41" s="206" t="str">
        <f>IF('NILAI-USBN'!H40="","",'NILAI-USBN'!H40)</f>
        <v/>
      </c>
      <c r="Z41" s="206" t="str">
        <f>IF('NILAI-USBN'!I40="","",'NILAI-USBN'!I40)</f>
        <v/>
      </c>
      <c r="AA41" s="206" t="str">
        <f>IF('NILAI-USBN'!J40="","",'NILAI-USBN'!J40)</f>
        <v/>
      </c>
      <c r="AB41" s="206" t="str">
        <f>IF('NILAI-USBN'!K40="","",'NILAI-USBN'!K40)</f>
        <v/>
      </c>
      <c r="AC41" s="206" t="str">
        <f>IF('NILAI-USBN'!L40="","",'NILAI-USBN'!L40)</f>
        <v/>
      </c>
      <c r="AD41" s="206" t="str">
        <f>IF('NILAI-USBN'!M40="","",'NILAI-USBN'!M40)</f>
        <v/>
      </c>
      <c r="AE41" s="206" t="str">
        <f>IF('NILAI-USBN'!N40="","",'NILAI-USBN'!N40)</f>
        <v/>
      </c>
      <c r="AF41" s="206" t="str">
        <f>IF('NILAI-USBN'!O40="","",'NILAI-USBN'!O40)</f>
        <v/>
      </c>
      <c r="AG41" s="206" t="str">
        <f>IF('NILAI-USBN'!P40="","",'NILAI-USBN'!P40)</f>
        <v/>
      </c>
      <c r="AH41" s="206" t="str">
        <f>IF('NILAI-USBN'!Q40="","",'NILAI-USBN'!Q40)</f>
        <v/>
      </c>
      <c r="AI41" s="206" t="str">
        <f>IF('NILAI-USBN'!R40="","",'NILAI-USBN'!R40)</f>
        <v/>
      </c>
      <c r="AJ41" s="206" t="str">
        <f>IF('NILAI-USBN'!S40="","",'NILAI-USBN'!S40)</f>
        <v/>
      </c>
      <c r="AK41" s="206" t="str">
        <f>IF('NILAI-USBN'!T40="","",'NILAI-USBN'!T40)</f>
        <v/>
      </c>
      <c r="AL41" s="206" t="str">
        <f>IF('NILAI-USBN'!U40="","",'NILAI-USBN'!U40)</f>
        <v/>
      </c>
      <c r="AM41" s="206" t="str">
        <f>IF('NILAI-UN'!E40="","",'NILAI-UN'!E40)</f>
        <v/>
      </c>
      <c r="AN41" s="206" t="str">
        <f>IF('NILAI-UN'!F40="","",'NILAI-UN'!F40)</f>
        <v/>
      </c>
      <c r="AO41" s="206" t="str">
        <f>IF('NILAI-UN'!G40="","",'NILAI-UN'!G40)</f>
        <v/>
      </c>
      <c r="AP41" s="206" t="str">
        <f>IF('NILAI-UN'!H40="","",'NILAI-UN'!H40)</f>
        <v/>
      </c>
      <c r="AQ41" s="207" t="str">
        <f t="shared" si="1"/>
        <v/>
      </c>
      <c r="AR41" s="208" t="str">
        <f t="shared" si="2"/>
        <v/>
      </c>
      <c r="AS41" s="196" t="str">
        <f>IF(OR(C41="",E41=""),"",RANK(AQ41,$AQ$10:$AQ$409)+COUNTIF(AQ$10:AQ41,AQ41)-1)</f>
        <v/>
      </c>
      <c r="AT41" s="173"/>
    </row>
    <row r="42" spans="1:46" ht="20.100000000000001" customHeight="1">
      <c r="A42" s="173"/>
      <c r="B42" s="190" t="str">
        <f>BIODATA_SISWA!B42</f>
        <v/>
      </c>
      <c r="C42" s="191" t="str">
        <f>IF(BIODATA_SISWA!C42="","",BIODATA_SISWA!C42)</f>
        <v/>
      </c>
      <c r="D42" s="191" t="str">
        <f>IF(BIODATA_SISWA!L42="","",BIODATA_SISWA!L42)</f>
        <v/>
      </c>
      <c r="E42" s="206" t="str">
        <f>'NILAI-RAPOR'!K41</f>
        <v/>
      </c>
      <c r="F42" s="206" t="str">
        <f>'NILAI-RAPOR'!R41</f>
        <v/>
      </c>
      <c r="G42" s="206" t="str">
        <f>'NILAI-RAPOR'!Y41</f>
        <v/>
      </c>
      <c r="H42" s="206" t="str">
        <f>'NILAI-RAPOR'!AF41</f>
        <v/>
      </c>
      <c r="I42" s="206" t="str">
        <f>'NILAI-RAPOR'!AM41</f>
        <v/>
      </c>
      <c r="J42" s="206" t="str">
        <f>'NILAI-RAPOR'!AT41</f>
        <v/>
      </c>
      <c r="K42" s="206" t="str">
        <f>'NILAI-RAPOR'!BA41</f>
        <v/>
      </c>
      <c r="L42" s="206" t="str">
        <f>'NILAI-RAPOR'!BH41</f>
        <v/>
      </c>
      <c r="M42" s="206" t="str">
        <f>'NILAI-RAPOR'!BO41</f>
        <v/>
      </c>
      <c r="N42" s="206" t="str">
        <f>'NILAI-RAPOR'!BV41</f>
        <v/>
      </c>
      <c r="O42" s="206" t="str">
        <f>'NILAI-RAPOR'!CC41</f>
        <v/>
      </c>
      <c r="P42" s="206" t="str">
        <f>'NILAI-RAPOR'!CJ41</f>
        <v/>
      </c>
      <c r="Q42" s="206" t="str">
        <f>'NILAI-RAPOR'!CQ41</f>
        <v/>
      </c>
      <c r="R42" s="206" t="str">
        <f>'NILAI-RAPOR'!CX41</f>
        <v/>
      </c>
      <c r="S42" s="206" t="str">
        <f>'NILAI-RAPOR'!DE41</f>
        <v/>
      </c>
      <c r="T42" s="206" t="str">
        <f>'NILAI-RAPOR'!DL41</f>
        <v/>
      </c>
      <c r="U42" s="206" t="str">
        <f>'NILAI-RAPOR'!DS41</f>
        <v/>
      </c>
      <c r="V42" s="206" t="str">
        <f>IF('NILAI-USBN'!E41="","",'NILAI-USBN'!E41)</f>
        <v/>
      </c>
      <c r="W42" s="206" t="str">
        <f>IF('NILAI-USBN'!F41="","",'NILAI-USBN'!F41)</f>
        <v/>
      </c>
      <c r="X42" s="206" t="str">
        <f>IF('NILAI-USBN'!G41="","",'NILAI-USBN'!G41)</f>
        <v/>
      </c>
      <c r="Y42" s="206" t="str">
        <f>IF('NILAI-USBN'!H41="","",'NILAI-USBN'!H41)</f>
        <v/>
      </c>
      <c r="Z42" s="206" t="str">
        <f>IF('NILAI-USBN'!I41="","",'NILAI-USBN'!I41)</f>
        <v/>
      </c>
      <c r="AA42" s="206" t="str">
        <f>IF('NILAI-USBN'!J41="","",'NILAI-USBN'!J41)</f>
        <v/>
      </c>
      <c r="AB42" s="206" t="str">
        <f>IF('NILAI-USBN'!K41="","",'NILAI-USBN'!K41)</f>
        <v/>
      </c>
      <c r="AC42" s="206" t="str">
        <f>IF('NILAI-USBN'!L41="","",'NILAI-USBN'!L41)</f>
        <v/>
      </c>
      <c r="AD42" s="206" t="str">
        <f>IF('NILAI-USBN'!M41="","",'NILAI-USBN'!M41)</f>
        <v/>
      </c>
      <c r="AE42" s="206" t="str">
        <f>IF('NILAI-USBN'!N41="","",'NILAI-USBN'!N41)</f>
        <v/>
      </c>
      <c r="AF42" s="206" t="str">
        <f>IF('NILAI-USBN'!O41="","",'NILAI-USBN'!O41)</f>
        <v/>
      </c>
      <c r="AG42" s="206" t="str">
        <f>IF('NILAI-USBN'!P41="","",'NILAI-USBN'!P41)</f>
        <v/>
      </c>
      <c r="AH42" s="206" t="str">
        <f>IF('NILAI-USBN'!Q41="","",'NILAI-USBN'!Q41)</f>
        <v/>
      </c>
      <c r="AI42" s="206" t="str">
        <f>IF('NILAI-USBN'!R41="","",'NILAI-USBN'!R41)</f>
        <v/>
      </c>
      <c r="AJ42" s="206" t="str">
        <f>IF('NILAI-USBN'!S41="","",'NILAI-USBN'!S41)</f>
        <v/>
      </c>
      <c r="AK42" s="206" t="str">
        <f>IF('NILAI-USBN'!T41="","",'NILAI-USBN'!T41)</f>
        <v/>
      </c>
      <c r="AL42" s="206" t="str">
        <f>IF('NILAI-USBN'!U41="","",'NILAI-USBN'!U41)</f>
        <v/>
      </c>
      <c r="AM42" s="206" t="str">
        <f>IF('NILAI-UN'!E41="","",'NILAI-UN'!E41)</f>
        <v/>
      </c>
      <c r="AN42" s="206" t="str">
        <f>IF('NILAI-UN'!F41="","",'NILAI-UN'!F41)</f>
        <v/>
      </c>
      <c r="AO42" s="206" t="str">
        <f>IF('NILAI-UN'!G41="","",'NILAI-UN'!G41)</f>
        <v/>
      </c>
      <c r="AP42" s="206" t="str">
        <f>IF('NILAI-UN'!H41="","",'NILAI-UN'!H41)</f>
        <v/>
      </c>
      <c r="AQ42" s="207" t="str">
        <f t="shared" si="1"/>
        <v/>
      </c>
      <c r="AR42" s="208" t="str">
        <f t="shared" si="2"/>
        <v/>
      </c>
      <c r="AS42" s="196" t="str">
        <f>IF(OR(C42="",E42=""),"",RANK(AQ42,$AQ$10:$AQ$409)+COUNTIF(AQ$10:AQ42,AQ42)-1)</f>
        <v/>
      </c>
      <c r="AT42" s="173"/>
    </row>
    <row r="43" spans="1:46" ht="20.100000000000001" customHeight="1">
      <c r="A43" s="173"/>
      <c r="B43" s="190" t="str">
        <f>BIODATA_SISWA!B43</f>
        <v/>
      </c>
      <c r="C43" s="191" t="str">
        <f>IF(BIODATA_SISWA!C43="","",BIODATA_SISWA!C43)</f>
        <v/>
      </c>
      <c r="D43" s="191" t="str">
        <f>IF(BIODATA_SISWA!L43="","",BIODATA_SISWA!L43)</f>
        <v/>
      </c>
      <c r="E43" s="206" t="str">
        <f>'NILAI-RAPOR'!K42</f>
        <v/>
      </c>
      <c r="F43" s="206" t="str">
        <f>'NILAI-RAPOR'!R42</f>
        <v/>
      </c>
      <c r="G43" s="206" t="str">
        <f>'NILAI-RAPOR'!Y42</f>
        <v/>
      </c>
      <c r="H43" s="206" t="str">
        <f>'NILAI-RAPOR'!AF42</f>
        <v/>
      </c>
      <c r="I43" s="206" t="str">
        <f>'NILAI-RAPOR'!AM42</f>
        <v/>
      </c>
      <c r="J43" s="206" t="str">
        <f>'NILAI-RAPOR'!AT42</f>
        <v/>
      </c>
      <c r="K43" s="206" t="str">
        <f>'NILAI-RAPOR'!BA42</f>
        <v/>
      </c>
      <c r="L43" s="206" t="str">
        <f>'NILAI-RAPOR'!BH42</f>
        <v/>
      </c>
      <c r="M43" s="206" t="str">
        <f>'NILAI-RAPOR'!BO42</f>
        <v/>
      </c>
      <c r="N43" s="206" t="str">
        <f>'NILAI-RAPOR'!BV42</f>
        <v/>
      </c>
      <c r="O43" s="206" t="str">
        <f>'NILAI-RAPOR'!CC42</f>
        <v/>
      </c>
      <c r="P43" s="206" t="str">
        <f>'NILAI-RAPOR'!CJ42</f>
        <v/>
      </c>
      <c r="Q43" s="206" t="str">
        <f>'NILAI-RAPOR'!CQ42</f>
        <v/>
      </c>
      <c r="R43" s="206" t="str">
        <f>'NILAI-RAPOR'!CX42</f>
        <v/>
      </c>
      <c r="S43" s="206" t="str">
        <f>'NILAI-RAPOR'!DE42</f>
        <v/>
      </c>
      <c r="T43" s="206" t="str">
        <f>'NILAI-RAPOR'!DL42</f>
        <v/>
      </c>
      <c r="U43" s="206" t="str">
        <f>'NILAI-RAPOR'!DS42</f>
        <v/>
      </c>
      <c r="V43" s="206" t="str">
        <f>IF('NILAI-USBN'!E42="","",'NILAI-USBN'!E42)</f>
        <v/>
      </c>
      <c r="W43" s="206" t="str">
        <f>IF('NILAI-USBN'!F42="","",'NILAI-USBN'!F42)</f>
        <v/>
      </c>
      <c r="X43" s="206" t="str">
        <f>IF('NILAI-USBN'!G42="","",'NILAI-USBN'!G42)</f>
        <v/>
      </c>
      <c r="Y43" s="206" t="str">
        <f>IF('NILAI-USBN'!H42="","",'NILAI-USBN'!H42)</f>
        <v/>
      </c>
      <c r="Z43" s="206" t="str">
        <f>IF('NILAI-USBN'!I42="","",'NILAI-USBN'!I42)</f>
        <v/>
      </c>
      <c r="AA43" s="206" t="str">
        <f>IF('NILAI-USBN'!J42="","",'NILAI-USBN'!J42)</f>
        <v/>
      </c>
      <c r="AB43" s="206" t="str">
        <f>IF('NILAI-USBN'!K42="","",'NILAI-USBN'!K42)</f>
        <v/>
      </c>
      <c r="AC43" s="206" t="str">
        <f>IF('NILAI-USBN'!L42="","",'NILAI-USBN'!L42)</f>
        <v/>
      </c>
      <c r="AD43" s="206" t="str">
        <f>IF('NILAI-USBN'!M42="","",'NILAI-USBN'!M42)</f>
        <v/>
      </c>
      <c r="AE43" s="206" t="str">
        <f>IF('NILAI-USBN'!N42="","",'NILAI-USBN'!N42)</f>
        <v/>
      </c>
      <c r="AF43" s="206" t="str">
        <f>IF('NILAI-USBN'!O42="","",'NILAI-USBN'!O42)</f>
        <v/>
      </c>
      <c r="AG43" s="206" t="str">
        <f>IF('NILAI-USBN'!P42="","",'NILAI-USBN'!P42)</f>
        <v/>
      </c>
      <c r="AH43" s="206" t="str">
        <f>IF('NILAI-USBN'!Q42="","",'NILAI-USBN'!Q42)</f>
        <v/>
      </c>
      <c r="AI43" s="206" t="str">
        <f>IF('NILAI-USBN'!R42="","",'NILAI-USBN'!R42)</f>
        <v/>
      </c>
      <c r="AJ43" s="206" t="str">
        <f>IF('NILAI-USBN'!S42="","",'NILAI-USBN'!S42)</f>
        <v/>
      </c>
      <c r="AK43" s="206" t="str">
        <f>IF('NILAI-USBN'!T42="","",'NILAI-USBN'!T42)</f>
        <v/>
      </c>
      <c r="AL43" s="206" t="str">
        <f>IF('NILAI-USBN'!U42="","",'NILAI-USBN'!U42)</f>
        <v/>
      </c>
      <c r="AM43" s="206" t="str">
        <f>IF('NILAI-UN'!E42="","",'NILAI-UN'!E42)</f>
        <v/>
      </c>
      <c r="AN43" s="206" t="str">
        <f>IF('NILAI-UN'!F42="","",'NILAI-UN'!F42)</f>
        <v/>
      </c>
      <c r="AO43" s="206" t="str">
        <f>IF('NILAI-UN'!G42="","",'NILAI-UN'!G42)</f>
        <v/>
      </c>
      <c r="AP43" s="206" t="str">
        <f>IF('NILAI-UN'!H42="","",'NILAI-UN'!H42)</f>
        <v/>
      </c>
      <c r="AQ43" s="207" t="str">
        <f t="shared" si="1"/>
        <v/>
      </c>
      <c r="AR43" s="208" t="str">
        <f t="shared" si="2"/>
        <v/>
      </c>
      <c r="AS43" s="196" t="str">
        <f>IF(OR(C43="",E43=""),"",RANK(AQ43,$AQ$10:$AQ$409)+COUNTIF(AQ$10:AQ43,AQ43)-1)</f>
        <v/>
      </c>
      <c r="AT43" s="173"/>
    </row>
    <row r="44" spans="1:46" ht="20.100000000000001" customHeight="1">
      <c r="A44" s="173"/>
      <c r="B44" s="190" t="str">
        <f>BIODATA_SISWA!B44</f>
        <v/>
      </c>
      <c r="C44" s="191" t="str">
        <f>IF(BIODATA_SISWA!C44="","",BIODATA_SISWA!C44)</f>
        <v/>
      </c>
      <c r="D44" s="191" t="str">
        <f>IF(BIODATA_SISWA!L44="","",BIODATA_SISWA!L44)</f>
        <v/>
      </c>
      <c r="E44" s="206" t="str">
        <f>'NILAI-RAPOR'!K43</f>
        <v/>
      </c>
      <c r="F44" s="206" t="str">
        <f>'NILAI-RAPOR'!R43</f>
        <v/>
      </c>
      <c r="G44" s="206" t="str">
        <f>'NILAI-RAPOR'!Y43</f>
        <v/>
      </c>
      <c r="H44" s="206" t="str">
        <f>'NILAI-RAPOR'!AF43</f>
        <v/>
      </c>
      <c r="I44" s="206" t="str">
        <f>'NILAI-RAPOR'!AM43</f>
        <v/>
      </c>
      <c r="J44" s="206" t="str">
        <f>'NILAI-RAPOR'!AT43</f>
        <v/>
      </c>
      <c r="K44" s="206" t="str">
        <f>'NILAI-RAPOR'!BA43</f>
        <v/>
      </c>
      <c r="L44" s="206" t="str">
        <f>'NILAI-RAPOR'!BH43</f>
        <v/>
      </c>
      <c r="M44" s="206" t="str">
        <f>'NILAI-RAPOR'!BO43</f>
        <v/>
      </c>
      <c r="N44" s="206" t="str">
        <f>'NILAI-RAPOR'!BV43</f>
        <v/>
      </c>
      <c r="O44" s="206" t="str">
        <f>'NILAI-RAPOR'!CC43</f>
        <v/>
      </c>
      <c r="P44" s="206" t="str">
        <f>'NILAI-RAPOR'!CJ43</f>
        <v/>
      </c>
      <c r="Q44" s="206" t="str">
        <f>'NILAI-RAPOR'!CQ43</f>
        <v/>
      </c>
      <c r="R44" s="206" t="str">
        <f>'NILAI-RAPOR'!CX43</f>
        <v/>
      </c>
      <c r="S44" s="206" t="str">
        <f>'NILAI-RAPOR'!DE43</f>
        <v/>
      </c>
      <c r="T44" s="206" t="str">
        <f>'NILAI-RAPOR'!DL43</f>
        <v/>
      </c>
      <c r="U44" s="206" t="str">
        <f>'NILAI-RAPOR'!DS43</f>
        <v/>
      </c>
      <c r="V44" s="206" t="str">
        <f>IF('NILAI-USBN'!E43="","",'NILAI-USBN'!E43)</f>
        <v/>
      </c>
      <c r="W44" s="206" t="str">
        <f>IF('NILAI-USBN'!F43="","",'NILAI-USBN'!F43)</f>
        <v/>
      </c>
      <c r="X44" s="206" t="str">
        <f>IF('NILAI-USBN'!G43="","",'NILAI-USBN'!G43)</f>
        <v/>
      </c>
      <c r="Y44" s="206" t="str">
        <f>IF('NILAI-USBN'!H43="","",'NILAI-USBN'!H43)</f>
        <v/>
      </c>
      <c r="Z44" s="206" t="str">
        <f>IF('NILAI-USBN'!I43="","",'NILAI-USBN'!I43)</f>
        <v/>
      </c>
      <c r="AA44" s="206" t="str">
        <f>IF('NILAI-USBN'!J43="","",'NILAI-USBN'!J43)</f>
        <v/>
      </c>
      <c r="AB44" s="206" t="str">
        <f>IF('NILAI-USBN'!K43="","",'NILAI-USBN'!K43)</f>
        <v/>
      </c>
      <c r="AC44" s="206" t="str">
        <f>IF('NILAI-USBN'!L43="","",'NILAI-USBN'!L43)</f>
        <v/>
      </c>
      <c r="AD44" s="206" t="str">
        <f>IF('NILAI-USBN'!M43="","",'NILAI-USBN'!M43)</f>
        <v/>
      </c>
      <c r="AE44" s="206" t="str">
        <f>IF('NILAI-USBN'!N43="","",'NILAI-USBN'!N43)</f>
        <v/>
      </c>
      <c r="AF44" s="206" t="str">
        <f>IF('NILAI-USBN'!O43="","",'NILAI-USBN'!O43)</f>
        <v/>
      </c>
      <c r="AG44" s="206" t="str">
        <f>IF('NILAI-USBN'!P43="","",'NILAI-USBN'!P43)</f>
        <v/>
      </c>
      <c r="AH44" s="206" t="str">
        <f>IF('NILAI-USBN'!Q43="","",'NILAI-USBN'!Q43)</f>
        <v/>
      </c>
      <c r="AI44" s="206" t="str">
        <f>IF('NILAI-USBN'!R43="","",'NILAI-USBN'!R43)</f>
        <v/>
      </c>
      <c r="AJ44" s="206" t="str">
        <f>IF('NILAI-USBN'!S43="","",'NILAI-USBN'!S43)</f>
        <v/>
      </c>
      <c r="AK44" s="206" t="str">
        <f>IF('NILAI-USBN'!T43="","",'NILAI-USBN'!T43)</f>
        <v/>
      </c>
      <c r="AL44" s="206" t="str">
        <f>IF('NILAI-USBN'!U43="","",'NILAI-USBN'!U43)</f>
        <v/>
      </c>
      <c r="AM44" s="206" t="str">
        <f>IF('NILAI-UN'!E43="","",'NILAI-UN'!E43)</f>
        <v/>
      </c>
      <c r="AN44" s="206" t="str">
        <f>IF('NILAI-UN'!F43="","",'NILAI-UN'!F43)</f>
        <v/>
      </c>
      <c r="AO44" s="206" t="str">
        <f>IF('NILAI-UN'!G43="","",'NILAI-UN'!G43)</f>
        <v/>
      </c>
      <c r="AP44" s="206" t="str">
        <f>IF('NILAI-UN'!H43="","",'NILAI-UN'!H43)</f>
        <v/>
      </c>
      <c r="AQ44" s="207" t="str">
        <f t="shared" si="1"/>
        <v/>
      </c>
      <c r="AR44" s="208" t="str">
        <f t="shared" si="2"/>
        <v/>
      </c>
      <c r="AS44" s="196" t="str">
        <f>IF(OR(C44="",E44=""),"",RANK(AQ44,$AQ$10:$AQ$409)+COUNTIF(AQ$10:AQ44,AQ44)-1)</f>
        <v/>
      </c>
      <c r="AT44" s="173"/>
    </row>
    <row r="45" spans="1:46" ht="20.100000000000001" customHeight="1">
      <c r="A45" s="173"/>
      <c r="B45" s="190" t="str">
        <f>BIODATA_SISWA!B45</f>
        <v/>
      </c>
      <c r="C45" s="191" t="str">
        <f>IF(BIODATA_SISWA!C45="","",BIODATA_SISWA!C45)</f>
        <v/>
      </c>
      <c r="D45" s="191" t="str">
        <f>IF(BIODATA_SISWA!L45="","",BIODATA_SISWA!L45)</f>
        <v/>
      </c>
      <c r="E45" s="206" t="str">
        <f>'NILAI-RAPOR'!K44</f>
        <v/>
      </c>
      <c r="F45" s="206" t="str">
        <f>'NILAI-RAPOR'!R44</f>
        <v/>
      </c>
      <c r="G45" s="206" t="str">
        <f>'NILAI-RAPOR'!Y44</f>
        <v/>
      </c>
      <c r="H45" s="206" t="str">
        <f>'NILAI-RAPOR'!AF44</f>
        <v/>
      </c>
      <c r="I45" s="206" t="str">
        <f>'NILAI-RAPOR'!AM44</f>
        <v/>
      </c>
      <c r="J45" s="206" t="str">
        <f>'NILAI-RAPOR'!AT44</f>
        <v/>
      </c>
      <c r="K45" s="206" t="str">
        <f>'NILAI-RAPOR'!BA44</f>
        <v/>
      </c>
      <c r="L45" s="206" t="str">
        <f>'NILAI-RAPOR'!BH44</f>
        <v/>
      </c>
      <c r="M45" s="206" t="str">
        <f>'NILAI-RAPOR'!BO44</f>
        <v/>
      </c>
      <c r="N45" s="206" t="str">
        <f>'NILAI-RAPOR'!BV44</f>
        <v/>
      </c>
      <c r="O45" s="206" t="str">
        <f>'NILAI-RAPOR'!CC44</f>
        <v/>
      </c>
      <c r="P45" s="206" t="str">
        <f>'NILAI-RAPOR'!CJ44</f>
        <v/>
      </c>
      <c r="Q45" s="206" t="str">
        <f>'NILAI-RAPOR'!CQ44</f>
        <v/>
      </c>
      <c r="R45" s="206" t="str">
        <f>'NILAI-RAPOR'!CX44</f>
        <v/>
      </c>
      <c r="S45" s="206" t="str">
        <f>'NILAI-RAPOR'!DE44</f>
        <v/>
      </c>
      <c r="T45" s="206" t="str">
        <f>'NILAI-RAPOR'!DL44</f>
        <v/>
      </c>
      <c r="U45" s="206" t="str">
        <f>'NILAI-RAPOR'!DS44</f>
        <v/>
      </c>
      <c r="V45" s="206" t="str">
        <f>IF('NILAI-USBN'!E44="","",'NILAI-USBN'!E44)</f>
        <v/>
      </c>
      <c r="W45" s="206" t="str">
        <f>IF('NILAI-USBN'!F44="","",'NILAI-USBN'!F44)</f>
        <v/>
      </c>
      <c r="X45" s="206" t="str">
        <f>IF('NILAI-USBN'!G44="","",'NILAI-USBN'!G44)</f>
        <v/>
      </c>
      <c r="Y45" s="206" t="str">
        <f>IF('NILAI-USBN'!H44="","",'NILAI-USBN'!H44)</f>
        <v/>
      </c>
      <c r="Z45" s="206" t="str">
        <f>IF('NILAI-USBN'!I44="","",'NILAI-USBN'!I44)</f>
        <v/>
      </c>
      <c r="AA45" s="206" t="str">
        <f>IF('NILAI-USBN'!J44="","",'NILAI-USBN'!J44)</f>
        <v/>
      </c>
      <c r="AB45" s="206" t="str">
        <f>IF('NILAI-USBN'!K44="","",'NILAI-USBN'!K44)</f>
        <v/>
      </c>
      <c r="AC45" s="206" t="str">
        <f>IF('NILAI-USBN'!L44="","",'NILAI-USBN'!L44)</f>
        <v/>
      </c>
      <c r="AD45" s="206" t="str">
        <f>IF('NILAI-USBN'!M44="","",'NILAI-USBN'!M44)</f>
        <v/>
      </c>
      <c r="AE45" s="206" t="str">
        <f>IF('NILAI-USBN'!N44="","",'NILAI-USBN'!N44)</f>
        <v/>
      </c>
      <c r="AF45" s="206" t="str">
        <f>IF('NILAI-USBN'!O44="","",'NILAI-USBN'!O44)</f>
        <v/>
      </c>
      <c r="AG45" s="206" t="str">
        <f>IF('NILAI-USBN'!P44="","",'NILAI-USBN'!P44)</f>
        <v/>
      </c>
      <c r="AH45" s="206" t="str">
        <f>IF('NILAI-USBN'!Q44="","",'NILAI-USBN'!Q44)</f>
        <v/>
      </c>
      <c r="AI45" s="206" t="str">
        <f>IF('NILAI-USBN'!R44="","",'NILAI-USBN'!R44)</f>
        <v/>
      </c>
      <c r="AJ45" s="206" t="str">
        <f>IF('NILAI-USBN'!S44="","",'NILAI-USBN'!S44)</f>
        <v/>
      </c>
      <c r="AK45" s="206" t="str">
        <f>IF('NILAI-USBN'!T44="","",'NILAI-USBN'!T44)</f>
        <v/>
      </c>
      <c r="AL45" s="206" t="str">
        <f>IF('NILAI-USBN'!U44="","",'NILAI-USBN'!U44)</f>
        <v/>
      </c>
      <c r="AM45" s="206" t="str">
        <f>IF('NILAI-UN'!E44="","",'NILAI-UN'!E44)</f>
        <v/>
      </c>
      <c r="AN45" s="206" t="str">
        <f>IF('NILAI-UN'!F44="","",'NILAI-UN'!F44)</f>
        <v/>
      </c>
      <c r="AO45" s="206" t="str">
        <f>IF('NILAI-UN'!G44="","",'NILAI-UN'!G44)</f>
        <v/>
      </c>
      <c r="AP45" s="206" t="str">
        <f>IF('NILAI-UN'!H44="","",'NILAI-UN'!H44)</f>
        <v/>
      </c>
      <c r="AQ45" s="207" t="str">
        <f t="shared" si="1"/>
        <v/>
      </c>
      <c r="AR45" s="208" t="str">
        <f t="shared" si="2"/>
        <v/>
      </c>
      <c r="AS45" s="196" t="str">
        <f>IF(OR(C45="",E45=""),"",RANK(AQ45,$AQ$10:$AQ$409)+COUNTIF(AQ$10:AQ45,AQ45)-1)</f>
        <v/>
      </c>
      <c r="AT45" s="173"/>
    </row>
    <row r="46" spans="1:46" ht="20.100000000000001" customHeight="1">
      <c r="A46" s="173"/>
      <c r="B46" s="190" t="str">
        <f>BIODATA_SISWA!B46</f>
        <v/>
      </c>
      <c r="C46" s="191" t="str">
        <f>IF(BIODATA_SISWA!C46="","",BIODATA_SISWA!C46)</f>
        <v/>
      </c>
      <c r="D46" s="191" t="str">
        <f>IF(BIODATA_SISWA!L46="","",BIODATA_SISWA!L46)</f>
        <v/>
      </c>
      <c r="E46" s="206" t="str">
        <f>'NILAI-RAPOR'!K45</f>
        <v/>
      </c>
      <c r="F46" s="206" t="str">
        <f>'NILAI-RAPOR'!R45</f>
        <v/>
      </c>
      <c r="G46" s="206" t="str">
        <f>'NILAI-RAPOR'!Y45</f>
        <v/>
      </c>
      <c r="H46" s="206" t="str">
        <f>'NILAI-RAPOR'!AF45</f>
        <v/>
      </c>
      <c r="I46" s="206" t="str">
        <f>'NILAI-RAPOR'!AM45</f>
        <v/>
      </c>
      <c r="J46" s="206" t="str">
        <f>'NILAI-RAPOR'!AT45</f>
        <v/>
      </c>
      <c r="K46" s="206" t="str">
        <f>'NILAI-RAPOR'!BA45</f>
        <v/>
      </c>
      <c r="L46" s="206" t="str">
        <f>'NILAI-RAPOR'!BH45</f>
        <v/>
      </c>
      <c r="M46" s="206" t="str">
        <f>'NILAI-RAPOR'!BO45</f>
        <v/>
      </c>
      <c r="N46" s="206" t="str">
        <f>'NILAI-RAPOR'!BV45</f>
        <v/>
      </c>
      <c r="O46" s="206" t="str">
        <f>'NILAI-RAPOR'!CC45</f>
        <v/>
      </c>
      <c r="P46" s="206" t="str">
        <f>'NILAI-RAPOR'!CJ45</f>
        <v/>
      </c>
      <c r="Q46" s="206" t="str">
        <f>'NILAI-RAPOR'!CQ45</f>
        <v/>
      </c>
      <c r="R46" s="206" t="str">
        <f>'NILAI-RAPOR'!CX45</f>
        <v/>
      </c>
      <c r="S46" s="206" t="str">
        <f>'NILAI-RAPOR'!DE45</f>
        <v/>
      </c>
      <c r="T46" s="206" t="str">
        <f>'NILAI-RAPOR'!DL45</f>
        <v/>
      </c>
      <c r="U46" s="206" t="str">
        <f>'NILAI-RAPOR'!DS45</f>
        <v/>
      </c>
      <c r="V46" s="206" t="str">
        <f>IF('NILAI-USBN'!E45="","",'NILAI-USBN'!E45)</f>
        <v/>
      </c>
      <c r="W46" s="206" t="str">
        <f>IF('NILAI-USBN'!F45="","",'NILAI-USBN'!F45)</f>
        <v/>
      </c>
      <c r="X46" s="206" t="str">
        <f>IF('NILAI-USBN'!G45="","",'NILAI-USBN'!G45)</f>
        <v/>
      </c>
      <c r="Y46" s="206" t="str">
        <f>IF('NILAI-USBN'!H45="","",'NILAI-USBN'!H45)</f>
        <v/>
      </c>
      <c r="Z46" s="206" t="str">
        <f>IF('NILAI-USBN'!I45="","",'NILAI-USBN'!I45)</f>
        <v/>
      </c>
      <c r="AA46" s="206" t="str">
        <f>IF('NILAI-USBN'!J45="","",'NILAI-USBN'!J45)</f>
        <v/>
      </c>
      <c r="AB46" s="206" t="str">
        <f>IF('NILAI-USBN'!K45="","",'NILAI-USBN'!K45)</f>
        <v/>
      </c>
      <c r="AC46" s="206" t="str">
        <f>IF('NILAI-USBN'!L45="","",'NILAI-USBN'!L45)</f>
        <v/>
      </c>
      <c r="AD46" s="206" t="str">
        <f>IF('NILAI-USBN'!M45="","",'NILAI-USBN'!M45)</f>
        <v/>
      </c>
      <c r="AE46" s="206" t="str">
        <f>IF('NILAI-USBN'!N45="","",'NILAI-USBN'!N45)</f>
        <v/>
      </c>
      <c r="AF46" s="206" t="str">
        <f>IF('NILAI-USBN'!O45="","",'NILAI-USBN'!O45)</f>
        <v/>
      </c>
      <c r="AG46" s="206" t="str">
        <f>IF('NILAI-USBN'!P45="","",'NILAI-USBN'!P45)</f>
        <v/>
      </c>
      <c r="AH46" s="206" t="str">
        <f>IF('NILAI-USBN'!Q45="","",'NILAI-USBN'!Q45)</f>
        <v/>
      </c>
      <c r="AI46" s="206" t="str">
        <f>IF('NILAI-USBN'!R45="","",'NILAI-USBN'!R45)</f>
        <v/>
      </c>
      <c r="AJ46" s="206" t="str">
        <f>IF('NILAI-USBN'!S45="","",'NILAI-USBN'!S45)</f>
        <v/>
      </c>
      <c r="AK46" s="206" t="str">
        <f>IF('NILAI-USBN'!T45="","",'NILAI-USBN'!T45)</f>
        <v/>
      </c>
      <c r="AL46" s="206" t="str">
        <f>IF('NILAI-USBN'!U45="","",'NILAI-USBN'!U45)</f>
        <v/>
      </c>
      <c r="AM46" s="206" t="str">
        <f>IF('NILAI-UN'!E45="","",'NILAI-UN'!E45)</f>
        <v/>
      </c>
      <c r="AN46" s="206" t="str">
        <f>IF('NILAI-UN'!F45="","",'NILAI-UN'!F45)</f>
        <v/>
      </c>
      <c r="AO46" s="206" t="str">
        <f>IF('NILAI-UN'!G45="","",'NILAI-UN'!G45)</f>
        <v/>
      </c>
      <c r="AP46" s="206" t="str">
        <f>IF('NILAI-UN'!H45="","",'NILAI-UN'!H45)</f>
        <v/>
      </c>
      <c r="AQ46" s="207" t="str">
        <f t="shared" si="1"/>
        <v/>
      </c>
      <c r="AR46" s="208" t="str">
        <f t="shared" si="2"/>
        <v/>
      </c>
      <c r="AS46" s="196" t="str">
        <f>IF(OR(C46="",E46=""),"",RANK(AQ46,$AQ$10:$AQ$409)+COUNTIF(AQ$10:AQ46,AQ46)-1)</f>
        <v/>
      </c>
      <c r="AT46" s="173"/>
    </row>
    <row r="47" spans="1:46" ht="20.100000000000001" customHeight="1">
      <c r="A47" s="173"/>
      <c r="B47" s="190" t="str">
        <f>BIODATA_SISWA!B47</f>
        <v/>
      </c>
      <c r="C47" s="191" t="str">
        <f>IF(BIODATA_SISWA!C47="","",BIODATA_SISWA!C47)</f>
        <v/>
      </c>
      <c r="D47" s="191" t="str">
        <f>IF(BIODATA_SISWA!L47="","",BIODATA_SISWA!L47)</f>
        <v/>
      </c>
      <c r="E47" s="206" t="str">
        <f>'NILAI-RAPOR'!K46</f>
        <v/>
      </c>
      <c r="F47" s="206" t="str">
        <f>'NILAI-RAPOR'!R46</f>
        <v/>
      </c>
      <c r="G47" s="206" t="str">
        <f>'NILAI-RAPOR'!Y46</f>
        <v/>
      </c>
      <c r="H47" s="206" t="str">
        <f>'NILAI-RAPOR'!AF46</f>
        <v/>
      </c>
      <c r="I47" s="206" t="str">
        <f>'NILAI-RAPOR'!AM46</f>
        <v/>
      </c>
      <c r="J47" s="206" t="str">
        <f>'NILAI-RAPOR'!AT46</f>
        <v/>
      </c>
      <c r="K47" s="206" t="str">
        <f>'NILAI-RAPOR'!BA46</f>
        <v/>
      </c>
      <c r="L47" s="206" t="str">
        <f>'NILAI-RAPOR'!BH46</f>
        <v/>
      </c>
      <c r="M47" s="206" t="str">
        <f>'NILAI-RAPOR'!BO46</f>
        <v/>
      </c>
      <c r="N47" s="206" t="str">
        <f>'NILAI-RAPOR'!BV46</f>
        <v/>
      </c>
      <c r="O47" s="206" t="str">
        <f>'NILAI-RAPOR'!CC46</f>
        <v/>
      </c>
      <c r="P47" s="206" t="str">
        <f>'NILAI-RAPOR'!CJ46</f>
        <v/>
      </c>
      <c r="Q47" s="206" t="str">
        <f>'NILAI-RAPOR'!CQ46</f>
        <v/>
      </c>
      <c r="R47" s="206" t="str">
        <f>'NILAI-RAPOR'!CX46</f>
        <v/>
      </c>
      <c r="S47" s="206" t="str">
        <f>'NILAI-RAPOR'!DE46</f>
        <v/>
      </c>
      <c r="T47" s="206" t="str">
        <f>'NILAI-RAPOR'!DL46</f>
        <v/>
      </c>
      <c r="U47" s="206" t="str">
        <f>'NILAI-RAPOR'!DS46</f>
        <v/>
      </c>
      <c r="V47" s="206" t="str">
        <f>IF('NILAI-USBN'!E46="","",'NILAI-USBN'!E46)</f>
        <v/>
      </c>
      <c r="W47" s="206" t="str">
        <f>IF('NILAI-USBN'!F46="","",'NILAI-USBN'!F46)</f>
        <v/>
      </c>
      <c r="X47" s="206" t="str">
        <f>IF('NILAI-USBN'!G46="","",'NILAI-USBN'!G46)</f>
        <v/>
      </c>
      <c r="Y47" s="206" t="str">
        <f>IF('NILAI-USBN'!H46="","",'NILAI-USBN'!H46)</f>
        <v/>
      </c>
      <c r="Z47" s="206" t="str">
        <f>IF('NILAI-USBN'!I46="","",'NILAI-USBN'!I46)</f>
        <v/>
      </c>
      <c r="AA47" s="206" t="str">
        <f>IF('NILAI-USBN'!J46="","",'NILAI-USBN'!J46)</f>
        <v/>
      </c>
      <c r="AB47" s="206" t="str">
        <f>IF('NILAI-USBN'!K46="","",'NILAI-USBN'!K46)</f>
        <v/>
      </c>
      <c r="AC47" s="206" t="str">
        <f>IF('NILAI-USBN'!L46="","",'NILAI-USBN'!L46)</f>
        <v/>
      </c>
      <c r="AD47" s="206" t="str">
        <f>IF('NILAI-USBN'!M46="","",'NILAI-USBN'!M46)</f>
        <v/>
      </c>
      <c r="AE47" s="206" t="str">
        <f>IF('NILAI-USBN'!N46="","",'NILAI-USBN'!N46)</f>
        <v/>
      </c>
      <c r="AF47" s="206" t="str">
        <f>IF('NILAI-USBN'!O46="","",'NILAI-USBN'!O46)</f>
        <v/>
      </c>
      <c r="AG47" s="206" t="str">
        <f>IF('NILAI-USBN'!P46="","",'NILAI-USBN'!P46)</f>
        <v/>
      </c>
      <c r="AH47" s="206" t="str">
        <f>IF('NILAI-USBN'!Q46="","",'NILAI-USBN'!Q46)</f>
        <v/>
      </c>
      <c r="AI47" s="206" t="str">
        <f>IF('NILAI-USBN'!R46="","",'NILAI-USBN'!R46)</f>
        <v/>
      </c>
      <c r="AJ47" s="206" t="str">
        <f>IF('NILAI-USBN'!S46="","",'NILAI-USBN'!S46)</f>
        <v/>
      </c>
      <c r="AK47" s="206" t="str">
        <f>IF('NILAI-USBN'!T46="","",'NILAI-USBN'!T46)</f>
        <v/>
      </c>
      <c r="AL47" s="206" t="str">
        <f>IF('NILAI-USBN'!U46="","",'NILAI-USBN'!U46)</f>
        <v/>
      </c>
      <c r="AM47" s="206" t="str">
        <f>IF('NILAI-UN'!E46="","",'NILAI-UN'!E46)</f>
        <v/>
      </c>
      <c r="AN47" s="206" t="str">
        <f>IF('NILAI-UN'!F46="","",'NILAI-UN'!F46)</f>
        <v/>
      </c>
      <c r="AO47" s="206" t="str">
        <f>IF('NILAI-UN'!G46="","",'NILAI-UN'!G46)</f>
        <v/>
      </c>
      <c r="AP47" s="206" t="str">
        <f>IF('NILAI-UN'!H46="","",'NILAI-UN'!H46)</f>
        <v/>
      </c>
      <c r="AQ47" s="207" t="str">
        <f t="shared" si="1"/>
        <v/>
      </c>
      <c r="AR47" s="208" t="str">
        <f t="shared" si="2"/>
        <v/>
      </c>
      <c r="AS47" s="196" t="str">
        <f>IF(OR(C47="",E47=""),"",RANK(AQ47,$AQ$10:$AQ$409)+COUNTIF(AQ$10:AQ47,AQ47)-1)</f>
        <v/>
      </c>
      <c r="AT47" s="173"/>
    </row>
    <row r="48" spans="1:46" ht="20.100000000000001" customHeight="1">
      <c r="A48" s="173"/>
      <c r="B48" s="190" t="str">
        <f>BIODATA_SISWA!B48</f>
        <v/>
      </c>
      <c r="C48" s="191" t="str">
        <f>IF(BIODATA_SISWA!C48="","",BIODATA_SISWA!C48)</f>
        <v/>
      </c>
      <c r="D48" s="191" t="str">
        <f>IF(BIODATA_SISWA!L48="","",BIODATA_SISWA!L48)</f>
        <v/>
      </c>
      <c r="E48" s="206" t="str">
        <f>'NILAI-RAPOR'!K47</f>
        <v/>
      </c>
      <c r="F48" s="206" t="str">
        <f>'NILAI-RAPOR'!R47</f>
        <v/>
      </c>
      <c r="G48" s="206" t="str">
        <f>'NILAI-RAPOR'!Y47</f>
        <v/>
      </c>
      <c r="H48" s="206" t="str">
        <f>'NILAI-RAPOR'!AF47</f>
        <v/>
      </c>
      <c r="I48" s="206" t="str">
        <f>'NILAI-RAPOR'!AM47</f>
        <v/>
      </c>
      <c r="J48" s="206" t="str">
        <f>'NILAI-RAPOR'!AT47</f>
        <v/>
      </c>
      <c r="K48" s="206" t="str">
        <f>'NILAI-RAPOR'!BA47</f>
        <v/>
      </c>
      <c r="L48" s="206" t="str">
        <f>'NILAI-RAPOR'!BH47</f>
        <v/>
      </c>
      <c r="M48" s="206" t="str">
        <f>'NILAI-RAPOR'!BO47</f>
        <v/>
      </c>
      <c r="N48" s="206" t="str">
        <f>'NILAI-RAPOR'!BV47</f>
        <v/>
      </c>
      <c r="O48" s="206" t="str">
        <f>'NILAI-RAPOR'!CC47</f>
        <v/>
      </c>
      <c r="P48" s="206" t="str">
        <f>'NILAI-RAPOR'!CJ47</f>
        <v/>
      </c>
      <c r="Q48" s="206" t="str">
        <f>'NILAI-RAPOR'!CQ47</f>
        <v/>
      </c>
      <c r="R48" s="206" t="str">
        <f>'NILAI-RAPOR'!CX47</f>
        <v/>
      </c>
      <c r="S48" s="206" t="str">
        <f>'NILAI-RAPOR'!DE47</f>
        <v/>
      </c>
      <c r="T48" s="206" t="str">
        <f>'NILAI-RAPOR'!DL47</f>
        <v/>
      </c>
      <c r="U48" s="206" t="str">
        <f>'NILAI-RAPOR'!DS47</f>
        <v/>
      </c>
      <c r="V48" s="206" t="str">
        <f>IF('NILAI-USBN'!E47="","",'NILAI-USBN'!E47)</f>
        <v/>
      </c>
      <c r="W48" s="206" t="str">
        <f>IF('NILAI-USBN'!F47="","",'NILAI-USBN'!F47)</f>
        <v/>
      </c>
      <c r="X48" s="206" t="str">
        <f>IF('NILAI-USBN'!G47="","",'NILAI-USBN'!G47)</f>
        <v/>
      </c>
      <c r="Y48" s="206" t="str">
        <f>IF('NILAI-USBN'!H47="","",'NILAI-USBN'!H47)</f>
        <v/>
      </c>
      <c r="Z48" s="206" t="str">
        <f>IF('NILAI-USBN'!I47="","",'NILAI-USBN'!I47)</f>
        <v/>
      </c>
      <c r="AA48" s="206" t="str">
        <f>IF('NILAI-USBN'!J47="","",'NILAI-USBN'!J47)</f>
        <v/>
      </c>
      <c r="AB48" s="206" t="str">
        <f>IF('NILAI-USBN'!K47="","",'NILAI-USBN'!K47)</f>
        <v/>
      </c>
      <c r="AC48" s="206" t="str">
        <f>IF('NILAI-USBN'!L47="","",'NILAI-USBN'!L47)</f>
        <v/>
      </c>
      <c r="AD48" s="206" t="str">
        <f>IF('NILAI-USBN'!M47="","",'NILAI-USBN'!M47)</f>
        <v/>
      </c>
      <c r="AE48" s="206" t="str">
        <f>IF('NILAI-USBN'!N47="","",'NILAI-USBN'!N47)</f>
        <v/>
      </c>
      <c r="AF48" s="206" t="str">
        <f>IF('NILAI-USBN'!O47="","",'NILAI-USBN'!O47)</f>
        <v/>
      </c>
      <c r="AG48" s="206" t="str">
        <f>IF('NILAI-USBN'!P47="","",'NILAI-USBN'!P47)</f>
        <v/>
      </c>
      <c r="AH48" s="206" t="str">
        <f>IF('NILAI-USBN'!Q47="","",'NILAI-USBN'!Q47)</f>
        <v/>
      </c>
      <c r="AI48" s="206" t="str">
        <f>IF('NILAI-USBN'!R47="","",'NILAI-USBN'!R47)</f>
        <v/>
      </c>
      <c r="AJ48" s="206" t="str">
        <f>IF('NILAI-USBN'!S47="","",'NILAI-USBN'!S47)</f>
        <v/>
      </c>
      <c r="AK48" s="206" t="str">
        <f>IF('NILAI-USBN'!T47="","",'NILAI-USBN'!T47)</f>
        <v/>
      </c>
      <c r="AL48" s="206" t="str">
        <f>IF('NILAI-USBN'!U47="","",'NILAI-USBN'!U47)</f>
        <v/>
      </c>
      <c r="AM48" s="206" t="str">
        <f>IF('NILAI-UN'!E47="","",'NILAI-UN'!E47)</f>
        <v/>
      </c>
      <c r="AN48" s="206" t="str">
        <f>IF('NILAI-UN'!F47="","",'NILAI-UN'!F47)</f>
        <v/>
      </c>
      <c r="AO48" s="206" t="str">
        <f>IF('NILAI-UN'!G47="","",'NILAI-UN'!G47)</f>
        <v/>
      </c>
      <c r="AP48" s="206" t="str">
        <f>IF('NILAI-UN'!H47="","",'NILAI-UN'!H47)</f>
        <v/>
      </c>
      <c r="AQ48" s="207" t="str">
        <f t="shared" si="1"/>
        <v/>
      </c>
      <c r="AR48" s="208" t="str">
        <f t="shared" si="2"/>
        <v/>
      </c>
      <c r="AS48" s="196" t="str">
        <f>IF(OR(C48="",E48=""),"",RANK(AQ48,$AQ$10:$AQ$409)+COUNTIF(AQ$10:AQ48,AQ48)-1)</f>
        <v/>
      </c>
      <c r="AT48" s="173"/>
    </row>
    <row r="49" spans="1:46" ht="20.100000000000001" customHeight="1">
      <c r="A49" s="173"/>
      <c r="B49" s="190" t="str">
        <f>BIODATA_SISWA!B49</f>
        <v/>
      </c>
      <c r="C49" s="191" t="str">
        <f>IF(BIODATA_SISWA!C49="","",BIODATA_SISWA!C49)</f>
        <v/>
      </c>
      <c r="D49" s="191" t="str">
        <f>IF(BIODATA_SISWA!L49="","",BIODATA_SISWA!L49)</f>
        <v/>
      </c>
      <c r="E49" s="206" t="str">
        <f>'NILAI-RAPOR'!K48</f>
        <v/>
      </c>
      <c r="F49" s="206" t="str">
        <f>'NILAI-RAPOR'!R48</f>
        <v/>
      </c>
      <c r="G49" s="206" t="str">
        <f>'NILAI-RAPOR'!Y48</f>
        <v/>
      </c>
      <c r="H49" s="206" t="str">
        <f>'NILAI-RAPOR'!AF48</f>
        <v/>
      </c>
      <c r="I49" s="206" t="str">
        <f>'NILAI-RAPOR'!AM48</f>
        <v/>
      </c>
      <c r="J49" s="206" t="str">
        <f>'NILAI-RAPOR'!AT48</f>
        <v/>
      </c>
      <c r="K49" s="206" t="str">
        <f>'NILAI-RAPOR'!BA48</f>
        <v/>
      </c>
      <c r="L49" s="206" t="str">
        <f>'NILAI-RAPOR'!BH48</f>
        <v/>
      </c>
      <c r="M49" s="206" t="str">
        <f>'NILAI-RAPOR'!BO48</f>
        <v/>
      </c>
      <c r="N49" s="206" t="str">
        <f>'NILAI-RAPOR'!BV48</f>
        <v/>
      </c>
      <c r="O49" s="206" t="str">
        <f>'NILAI-RAPOR'!CC48</f>
        <v/>
      </c>
      <c r="P49" s="206" t="str">
        <f>'NILAI-RAPOR'!CJ48</f>
        <v/>
      </c>
      <c r="Q49" s="206" t="str">
        <f>'NILAI-RAPOR'!CQ48</f>
        <v/>
      </c>
      <c r="R49" s="206" t="str">
        <f>'NILAI-RAPOR'!CX48</f>
        <v/>
      </c>
      <c r="S49" s="206" t="str">
        <f>'NILAI-RAPOR'!DE48</f>
        <v/>
      </c>
      <c r="T49" s="206" t="str">
        <f>'NILAI-RAPOR'!DL48</f>
        <v/>
      </c>
      <c r="U49" s="206" t="str">
        <f>'NILAI-RAPOR'!DS48</f>
        <v/>
      </c>
      <c r="V49" s="206" t="str">
        <f>IF('NILAI-USBN'!E48="","",'NILAI-USBN'!E48)</f>
        <v/>
      </c>
      <c r="W49" s="206" t="str">
        <f>IF('NILAI-USBN'!F48="","",'NILAI-USBN'!F48)</f>
        <v/>
      </c>
      <c r="X49" s="206" t="str">
        <f>IF('NILAI-USBN'!G48="","",'NILAI-USBN'!G48)</f>
        <v/>
      </c>
      <c r="Y49" s="206" t="str">
        <f>IF('NILAI-USBN'!H48="","",'NILAI-USBN'!H48)</f>
        <v/>
      </c>
      <c r="Z49" s="206" t="str">
        <f>IF('NILAI-USBN'!I48="","",'NILAI-USBN'!I48)</f>
        <v/>
      </c>
      <c r="AA49" s="206" t="str">
        <f>IF('NILAI-USBN'!J48="","",'NILAI-USBN'!J48)</f>
        <v/>
      </c>
      <c r="AB49" s="206" t="str">
        <f>IF('NILAI-USBN'!K48="","",'NILAI-USBN'!K48)</f>
        <v/>
      </c>
      <c r="AC49" s="206" t="str">
        <f>IF('NILAI-USBN'!L48="","",'NILAI-USBN'!L48)</f>
        <v/>
      </c>
      <c r="AD49" s="206" t="str">
        <f>IF('NILAI-USBN'!M48="","",'NILAI-USBN'!M48)</f>
        <v/>
      </c>
      <c r="AE49" s="206" t="str">
        <f>IF('NILAI-USBN'!N48="","",'NILAI-USBN'!N48)</f>
        <v/>
      </c>
      <c r="AF49" s="206" t="str">
        <f>IF('NILAI-USBN'!O48="","",'NILAI-USBN'!O48)</f>
        <v/>
      </c>
      <c r="AG49" s="206" t="str">
        <f>IF('NILAI-USBN'!P48="","",'NILAI-USBN'!P48)</f>
        <v/>
      </c>
      <c r="AH49" s="206" t="str">
        <f>IF('NILAI-USBN'!Q48="","",'NILAI-USBN'!Q48)</f>
        <v/>
      </c>
      <c r="AI49" s="206" t="str">
        <f>IF('NILAI-USBN'!R48="","",'NILAI-USBN'!R48)</f>
        <v/>
      </c>
      <c r="AJ49" s="206" t="str">
        <f>IF('NILAI-USBN'!S48="","",'NILAI-USBN'!S48)</f>
        <v/>
      </c>
      <c r="AK49" s="206" t="str">
        <f>IF('NILAI-USBN'!T48="","",'NILAI-USBN'!T48)</f>
        <v/>
      </c>
      <c r="AL49" s="206" t="str">
        <f>IF('NILAI-USBN'!U48="","",'NILAI-USBN'!U48)</f>
        <v/>
      </c>
      <c r="AM49" s="206" t="str">
        <f>IF('NILAI-UN'!E48="","",'NILAI-UN'!E48)</f>
        <v/>
      </c>
      <c r="AN49" s="206" t="str">
        <f>IF('NILAI-UN'!F48="","",'NILAI-UN'!F48)</f>
        <v/>
      </c>
      <c r="AO49" s="206" t="str">
        <f>IF('NILAI-UN'!G48="","",'NILAI-UN'!G48)</f>
        <v/>
      </c>
      <c r="AP49" s="206" t="str">
        <f>IF('NILAI-UN'!H48="","",'NILAI-UN'!H48)</f>
        <v/>
      </c>
      <c r="AQ49" s="207" t="str">
        <f t="shared" si="1"/>
        <v/>
      </c>
      <c r="AR49" s="208" t="str">
        <f t="shared" si="2"/>
        <v/>
      </c>
      <c r="AS49" s="196" t="str">
        <f>IF(OR(C49="",E49=""),"",RANK(AQ49,$AQ$10:$AQ$409)+COUNTIF(AQ$10:AQ49,AQ49)-1)</f>
        <v/>
      </c>
      <c r="AT49" s="173"/>
    </row>
    <row r="50" spans="1:46" ht="20.100000000000001" customHeight="1">
      <c r="A50" s="173"/>
      <c r="B50" s="190" t="str">
        <f>BIODATA_SISWA!B50</f>
        <v/>
      </c>
      <c r="C50" s="191" t="str">
        <f>IF(BIODATA_SISWA!C50="","",BIODATA_SISWA!C50)</f>
        <v/>
      </c>
      <c r="D50" s="191" t="str">
        <f>IF(BIODATA_SISWA!L50="","",BIODATA_SISWA!L50)</f>
        <v/>
      </c>
      <c r="E50" s="206" t="str">
        <f>'NILAI-RAPOR'!K49</f>
        <v/>
      </c>
      <c r="F50" s="206" t="str">
        <f>'NILAI-RAPOR'!R49</f>
        <v/>
      </c>
      <c r="G50" s="206" t="str">
        <f>'NILAI-RAPOR'!Y49</f>
        <v/>
      </c>
      <c r="H50" s="206" t="str">
        <f>'NILAI-RAPOR'!AF49</f>
        <v/>
      </c>
      <c r="I50" s="206" t="str">
        <f>'NILAI-RAPOR'!AM49</f>
        <v/>
      </c>
      <c r="J50" s="206" t="str">
        <f>'NILAI-RAPOR'!AT49</f>
        <v/>
      </c>
      <c r="K50" s="206" t="str">
        <f>'NILAI-RAPOR'!BA49</f>
        <v/>
      </c>
      <c r="L50" s="206" t="str">
        <f>'NILAI-RAPOR'!BH49</f>
        <v/>
      </c>
      <c r="M50" s="206" t="str">
        <f>'NILAI-RAPOR'!BO49</f>
        <v/>
      </c>
      <c r="N50" s="206" t="str">
        <f>'NILAI-RAPOR'!BV49</f>
        <v/>
      </c>
      <c r="O50" s="206" t="str">
        <f>'NILAI-RAPOR'!CC49</f>
        <v/>
      </c>
      <c r="P50" s="206" t="str">
        <f>'NILAI-RAPOR'!CJ49</f>
        <v/>
      </c>
      <c r="Q50" s="206" t="str">
        <f>'NILAI-RAPOR'!CQ49</f>
        <v/>
      </c>
      <c r="R50" s="206" t="str">
        <f>'NILAI-RAPOR'!CX49</f>
        <v/>
      </c>
      <c r="S50" s="206" t="str">
        <f>'NILAI-RAPOR'!DE49</f>
        <v/>
      </c>
      <c r="T50" s="206" t="str">
        <f>'NILAI-RAPOR'!DL49</f>
        <v/>
      </c>
      <c r="U50" s="206" t="str">
        <f>'NILAI-RAPOR'!DS49</f>
        <v/>
      </c>
      <c r="V50" s="206" t="str">
        <f>IF('NILAI-USBN'!E49="","",'NILAI-USBN'!E49)</f>
        <v/>
      </c>
      <c r="W50" s="206" t="str">
        <f>IF('NILAI-USBN'!F49="","",'NILAI-USBN'!F49)</f>
        <v/>
      </c>
      <c r="X50" s="206" t="str">
        <f>IF('NILAI-USBN'!G49="","",'NILAI-USBN'!G49)</f>
        <v/>
      </c>
      <c r="Y50" s="206" t="str">
        <f>IF('NILAI-USBN'!H49="","",'NILAI-USBN'!H49)</f>
        <v/>
      </c>
      <c r="Z50" s="206" t="str">
        <f>IF('NILAI-USBN'!I49="","",'NILAI-USBN'!I49)</f>
        <v/>
      </c>
      <c r="AA50" s="206" t="str">
        <f>IF('NILAI-USBN'!J49="","",'NILAI-USBN'!J49)</f>
        <v/>
      </c>
      <c r="AB50" s="206" t="str">
        <f>IF('NILAI-USBN'!K49="","",'NILAI-USBN'!K49)</f>
        <v/>
      </c>
      <c r="AC50" s="206" t="str">
        <f>IF('NILAI-USBN'!L49="","",'NILAI-USBN'!L49)</f>
        <v/>
      </c>
      <c r="AD50" s="206" t="str">
        <f>IF('NILAI-USBN'!M49="","",'NILAI-USBN'!M49)</f>
        <v/>
      </c>
      <c r="AE50" s="206" t="str">
        <f>IF('NILAI-USBN'!N49="","",'NILAI-USBN'!N49)</f>
        <v/>
      </c>
      <c r="AF50" s="206" t="str">
        <f>IF('NILAI-USBN'!O49="","",'NILAI-USBN'!O49)</f>
        <v/>
      </c>
      <c r="AG50" s="206" t="str">
        <f>IF('NILAI-USBN'!P49="","",'NILAI-USBN'!P49)</f>
        <v/>
      </c>
      <c r="AH50" s="206" t="str">
        <f>IF('NILAI-USBN'!Q49="","",'NILAI-USBN'!Q49)</f>
        <v/>
      </c>
      <c r="AI50" s="206" t="str">
        <f>IF('NILAI-USBN'!R49="","",'NILAI-USBN'!R49)</f>
        <v/>
      </c>
      <c r="AJ50" s="206" t="str">
        <f>IF('NILAI-USBN'!S49="","",'NILAI-USBN'!S49)</f>
        <v/>
      </c>
      <c r="AK50" s="206" t="str">
        <f>IF('NILAI-USBN'!T49="","",'NILAI-USBN'!T49)</f>
        <v/>
      </c>
      <c r="AL50" s="206" t="str">
        <f>IF('NILAI-USBN'!U49="","",'NILAI-USBN'!U49)</f>
        <v/>
      </c>
      <c r="AM50" s="206" t="str">
        <f>IF('NILAI-UN'!E49="","",'NILAI-UN'!E49)</f>
        <v/>
      </c>
      <c r="AN50" s="206" t="str">
        <f>IF('NILAI-UN'!F49="","",'NILAI-UN'!F49)</f>
        <v/>
      </c>
      <c r="AO50" s="206" t="str">
        <f>IF('NILAI-UN'!G49="","",'NILAI-UN'!G49)</f>
        <v/>
      </c>
      <c r="AP50" s="206" t="str">
        <f>IF('NILAI-UN'!H49="","",'NILAI-UN'!H49)</f>
        <v/>
      </c>
      <c r="AQ50" s="207" t="str">
        <f t="shared" si="1"/>
        <v/>
      </c>
      <c r="AR50" s="208" t="str">
        <f t="shared" si="2"/>
        <v/>
      </c>
      <c r="AS50" s="196" t="str">
        <f>IF(OR(C50="",E50=""),"",RANK(AQ50,$AQ$10:$AQ$409)+COUNTIF(AQ$10:AQ50,AQ50)-1)</f>
        <v/>
      </c>
      <c r="AT50" s="173"/>
    </row>
    <row r="51" spans="1:46" ht="20.100000000000001" customHeight="1">
      <c r="A51" s="173"/>
      <c r="B51" s="190" t="str">
        <f>BIODATA_SISWA!B51</f>
        <v/>
      </c>
      <c r="C51" s="191" t="str">
        <f>IF(BIODATA_SISWA!C51="","",BIODATA_SISWA!C51)</f>
        <v/>
      </c>
      <c r="D51" s="191" t="str">
        <f>IF(BIODATA_SISWA!L51="","",BIODATA_SISWA!L51)</f>
        <v/>
      </c>
      <c r="E51" s="206" t="str">
        <f>'NILAI-RAPOR'!K50</f>
        <v/>
      </c>
      <c r="F51" s="206" t="str">
        <f>'NILAI-RAPOR'!R50</f>
        <v/>
      </c>
      <c r="G51" s="206" t="str">
        <f>'NILAI-RAPOR'!Y50</f>
        <v/>
      </c>
      <c r="H51" s="206" t="str">
        <f>'NILAI-RAPOR'!AF50</f>
        <v/>
      </c>
      <c r="I51" s="206" t="str">
        <f>'NILAI-RAPOR'!AM50</f>
        <v/>
      </c>
      <c r="J51" s="206" t="str">
        <f>'NILAI-RAPOR'!AT50</f>
        <v/>
      </c>
      <c r="K51" s="206" t="str">
        <f>'NILAI-RAPOR'!BA50</f>
        <v/>
      </c>
      <c r="L51" s="206" t="str">
        <f>'NILAI-RAPOR'!BH50</f>
        <v/>
      </c>
      <c r="M51" s="206" t="str">
        <f>'NILAI-RAPOR'!BO50</f>
        <v/>
      </c>
      <c r="N51" s="206" t="str">
        <f>'NILAI-RAPOR'!BV50</f>
        <v/>
      </c>
      <c r="O51" s="206" t="str">
        <f>'NILAI-RAPOR'!CC50</f>
        <v/>
      </c>
      <c r="P51" s="206" t="str">
        <f>'NILAI-RAPOR'!CJ50</f>
        <v/>
      </c>
      <c r="Q51" s="206" t="str">
        <f>'NILAI-RAPOR'!CQ50</f>
        <v/>
      </c>
      <c r="R51" s="206" t="str">
        <f>'NILAI-RAPOR'!CX50</f>
        <v/>
      </c>
      <c r="S51" s="206" t="str">
        <f>'NILAI-RAPOR'!DE50</f>
        <v/>
      </c>
      <c r="T51" s="206" t="str">
        <f>'NILAI-RAPOR'!DL50</f>
        <v/>
      </c>
      <c r="U51" s="206" t="str">
        <f>'NILAI-RAPOR'!DS50</f>
        <v/>
      </c>
      <c r="V51" s="206" t="str">
        <f>IF('NILAI-USBN'!E50="","",'NILAI-USBN'!E50)</f>
        <v/>
      </c>
      <c r="W51" s="206" t="str">
        <f>IF('NILAI-USBN'!F50="","",'NILAI-USBN'!F50)</f>
        <v/>
      </c>
      <c r="X51" s="206" t="str">
        <f>IF('NILAI-USBN'!G50="","",'NILAI-USBN'!G50)</f>
        <v/>
      </c>
      <c r="Y51" s="206" t="str">
        <f>IF('NILAI-USBN'!H50="","",'NILAI-USBN'!H50)</f>
        <v/>
      </c>
      <c r="Z51" s="206" t="str">
        <f>IF('NILAI-USBN'!I50="","",'NILAI-USBN'!I50)</f>
        <v/>
      </c>
      <c r="AA51" s="206" t="str">
        <f>IF('NILAI-USBN'!J50="","",'NILAI-USBN'!J50)</f>
        <v/>
      </c>
      <c r="AB51" s="206" t="str">
        <f>IF('NILAI-USBN'!K50="","",'NILAI-USBN'!K50)</f>
        <v/>
      </c>
      <c r="AC51" s="206" t="str">
        <f>IF('NILAI-USBN'!L50="","",'NILAI-USBN'!L50)</f>
        <v/>
      </c>
      <c r="AD51" s="206" t="str">
        <f>IF('NILAI-USBN'!M50="","",'NILAI-USBN'!M50)</f>
        <v/>
      </c>
      <c r="AE51" s="206" t="str">
        <f>IF('NILAI-USBN'!N50="","",'NILAI-USBN'!N50)</f>
        <v/>
      </c>
      <c r="AF51" s="206" t="str">
        <f>IF('NILAI-USBN'!O50="","",'NILAI-USBN'!O50)</f>
        <v/>
      </c>
      <c r="AG51" s="206" t="str">
        <f>IF('NILAI-USBN'!P50="","",'NILAI-USBN'!P50)</f>
        <v/>
      </c>
      <c r="AH51" s="206" t="str">
        <f>IF('NILAI-USBN'!Q50="","",'NILAI-USBN'!Q50)</f>
        <v/>
      </c>
      <c r="AI51" s="206" t="str">
        <f>IF('NILAI-USBN'!R50="","",'NILAI-USBN'!R50)</f>
        <v/>
      </c>
      <c r="AJ51" s="206" t="str">
        <f>IF('NILAI-USBN'!S50="","",'NILAI-USBN'!S50)</f>
        <v/>
      </c>
      <c r="AK51" s="206" t="str">
        <f>IF('NILAI-USBN'!T50="","",'NILAI-USBN'!T50)</f>
        <v/>
      </c>
      <c r="AL51" s="206" t="str">
        <f>IF('NILAI-USBN'!U50="","",'NILAI-USBN'!U50)</f>
        <v/>
      </c>
      <c r="AM51" s="206" t="str">
        <f>IF('NILAI-UN'!E50="","",'NILAI-UN'!E50)</f>
        <v/>
      </c>
      <c r="AN51" s="206" t="str">
        <f>IF('NILAI-UN'!F50="","",'NILAI-UN'!F50)</f>
        <v/>
      </c>
      <c r="AO51" s="206" t="str">
        <f>IF('NILAI-UN'!G50="","",'NILAI-UN'!G50)</f>
        <v/>
      </c>
      <c r="AP51" s="206" t="str">
        <f>IF('NILAI-UN'!H50="","",'NILAI-UN'!H50)</f>
        <v/>
      </c>
      <c r="AQ51" s="207" t="str">
        <f t="shared" si="1"/>
        <v/>
      </c>
      <c r="AR51" s="208" t="str">
        <f t="shared" si="2"/>
        <v/>
      </c>
      <c r="AS51" s="196" t="str">
        <f>IF(OR(C51="",E51=""),"",RANK(AQ51,$AQ$10:$AQ$409)+COUNTIF(AQ$10:AQ51,AQ51)-1)</f>
        <v/>
      </c>
      <c r="AT51" s="173"/>
    </row>
    <row r="52" spans="1:46" ht="20.100000000000001" customHeight="1">
      <c r="A52" s="173"/>
      <c r="B52" s="190" t="str">
        <f>BIODATA_SISWA!B52</f>
        <v/>
      </c>
      <c r="C52" s="191" t="str">
        <f>IF(BIODATA_SISWA!C52="","",BIODATA_SISWA!C52)</f>
        <v/>
      </c>
      <c r="D52" s="191" t="str">
        <f>IF(BIODATA_SISWA!L52="","",BIODATA_SISWA!L52)</f>
        <v/>
      </c>
      <c r="E52" s="206" t="str">
        <f>'NILAI-RAPOR'!K51</f>
        <v/>
      </c>
      <c r="F52" s="206" t="str">
        <f>'NILAI-RAPOR'!R51</f>
        <v/>
      </c>
      <c r="G52" s="206" t="str">
        <f>'NILAI-RAPOR'!Y51</f>
        <v/>
      </c>
      <c r="H52" s="206" t="str">
        <f>'NILAI-RAPOR'!AF51</f>
        <v/>
      </c>
      <c r="I52" s="206" t="str">
        <f>'NILAI-RAPOR'!AM51</f>
        <v/>
      </c>
      <c r="J52" s="206" t="str">
        <f>'NILAI-RAPOR'!AT51</f>
        <v/>
      </c>
      <c r="K52" s="206" t="str">
        <f>'NILAI-RAPOR'!BA51</f>
        <v/>
      </c>
      <c r="L52" s="206" t="str">
        <f>'NILAI-RAPOR'!BH51</f>
        <v/>
      </c>
      <c r="M52" s="206" t="str">
        <f>'NILAI-RAPOR'!BO51</f>
        <v/>
      </c>
      <c r="N52" s="206" t="str">
        <f>'NILAI-RAPOR'!BV51</f>
        <v/>
      </c>
      <c r="O52" s="206" t="str">
        <f>'NILAI-RAPOR'!CC51</f>
        <v/>
      </c>
      <c r="P52" s="206" t="str">
        <f>'NILAI-RAPOR'!CJ51</f>
        <v/>
      </c>
      <c r="Q52" s="206" t="str">
        <f>'NILAI-RAPOR'!CQ51</f>
        <v/>
      </c>
      <c r="R52" s="206" t="str">
        <f>'NILAI-RAPOR'!CX51</f>
        <v/>
      </c>
      <c r="S52" s="206" t="str">
        <f>'NILAI-RAPOR'!DE51</f>
        <v/>
      </c>
      <c r="T52" s="206" t="str">
        <f>'NILAI-RAPOR'!DL51</f>
        <v/>
      </c>
      <c r="U52" s="206" t="str">
        <f>'NILAI-RAPOR'!DS51</f>
        <v/>
      </c>
      <c r="V52" s="206" t="str">
        <f>IF('NILAI-USBN'!E51="","",'NILAI-USBN'!E51)</f>
        <v/>
      </c>
      <c r="W52" s="206" t="str">
        <f>IF('NILAI-USBN'!F51="","",'NILAI-USBN'!F51)</f>
        <v/>
      </c>
      <c r="X52" s="206" t="str">
        <f>IF('NILAI-USBN'!G51="","",'NILAI-USBN'!G51)</f>
        <v/>
      </c>
      <c r="Y52" s="206" t="str">
        <f>IF('NILAI-USBN'!H51="","",'NILAI-USBN'!H51)</f>
        <v/>
      </c>
      <c r="Z52" s="206" t="str">
        <f>IF('NILAI-USBN'!I51="","",'NILAI-USBN'!I51)</f>
        <v/>
      </c>
      <c r="AA52" s="206" t="str">
        <f>IF('NILAI-USBN'!J51="","",'NILAI-USBN'!J51)</f>
        <v/>
      </c>
      <c r="AB52" s="206" t="str">
        <f>IF('NILAI-USBN'!K51="","",'NILAI-USBN'!K51)</f>
        <v/>
      </c>
      <c r="AC52" s="206" t="str">
        <f>IF('NILAI-USBN'!L51="","",'NILAI-USBN'!L51)</f>
        <v/>
      </c>
      <c r="AD52" s="206" t="str">
        <f>IF('NILAI-USBN'!M51="","",'NILAI-USBN'!M51)</f>
        <v/>
      </c>
      <c r="AE52" s="206" t="str">
        <f>IF('NILAI-USBN'!N51="","",'NILAI-USBN'!N51)</f>
        <v/>
      </c>
      <c r="AF52" s="206" t="str">
        <f>IF('NILAI-USBN'!O51="","",'NILAI-USBN'!O51)</f>
        <v/>
      </c>
      <c r="AG52" s="206" t="str">
        <f>IF('NILAI-USBN'!P51="","",'NILAI-USBN'!P51)</f>
        <v/>
      </c>
      <c r="AH52" s="206" t="str">
        <f>IF('NILAI-USBN'!Q51="","",'NILAI-USBN'!Q51)</f>
        <v/>
      </c>
      <c r="AI52" s="206" t="str">
        <f>IF('NILAI-USBN'!R51="","",'NILAI-USBN'!R51)</f>
        <v/>
      </c>
      <c r="AJ52" s="206" t="str">
        <f>IF('NILAI-USBN'!S51="","",'NILAI-USBN'!S51)</f>
        <v/>
      </c>
      <c r="AK52" s="206" t="str">
        <f>IF('NILAI-USBN'!T51="","",'NILAI-USBN'!T51)</f>
        <v/>
      </c>
      <c r="AL52" s="206" t="str">
        <f>IF('NILAI-USBN'!U51="","",'NILAI-USBN'!U51)</f>
        <v/>
      </c>
      <c r="AM52" s="206" t="str">
        <f>IF('NILAI-UN'!E51="","",'NILAI-UN'!E51)</f>
        <v/>
      </c>
      <c r="AN52" s="206" t="str">
        <f>IF('NILAI-UN'!F51="","",'NILAI-UN'!F51)</f>
        <v/>
      </c>
      <c r="AO52" s="206" t="str">
        <f>IF('NILAI-UN'!G51="","",'NILAI-UN'!G51)</f>
        <v/>
      </c>
      <c r="AP52" s="206" t="str">
        <f>IF('NILAI-UN'!H51="","",'NILAI-UN'!H51)</f>
        <v/>
      </c>
      <c r="AQ52" s="207" t="str">
        <f t="shared" si="1"/>
        <v/>
      </c>
      <c r="AR52" s="208" t="str">
        <f t="shared" si="2"/>
        <v/>
      </c>
      <c r="AS52" s="196" t="str">
        <f>IF(OR(C52="",E52=""),"",RANK(AQ52,$AQ$10:$AQ$409)+COUNTIF(AQ$10:AQ52,AQ52)-1)</f>
        <v/>
      </c>
      <c r="AT52" s="173"/>
    </row>
    <row r="53" spans="1:46" ht="20.100000000000001" customHeight="1">
      <c r="A53" s="173"/>
      <c r="B53" s="190" t="str">
        <f>BIODATA_SISWA!B53</f>
        <v/>
      </c>
      <c r="C53" s="191" t="str">
        <f>IF(BIODATA_SISWA!C53="","",BIODATA_SISWA!C53)</f>
        <v/>
      </c>
      <c r="D53" s="191" t="str">
        <f>IF(BIODATA_SISWA!L53="","",BIODATA_SISWA!L53)</f>
        <v/>
      </c>
      <c r="E53" s="206" t="str">
        <f>'NILAI-RAPOR'!K52</f>
        <v/>
      </c>
      <c r="F53" s="206" t="str">
        <f>'NILAI-RAPOR'!R52</f>
        <v/>
      </c>
      <c r="G53" s="206" t="str">
        <f>'NILAI-RAPOR'!Y52</f>
        <v/>
      </c>
      <c r="H53" s="206" t="str">
        <f>'NILAI-RAPOR'!AF52</f>
        <v/>
      </c>
      <c r="I53" s="206" t="str">
        <f>'NILAI-RAPOR'!AM52</f>
        <v/>
      </c>
      <c r="J53" s="206" t="str">
        <f>'NILAI-RAPOR'!AT52</f>
        <v/>
      </c>
      <c r="K53" s="206" t="str">
        <f>'NILAI-RAPOR'!BA52</f>
        <v/>
      </c>
      <c r="L53" s="206" t="str">
        <f>'NILAI-RAPOR'!BH52</f>
        <v/>
      </c>
      <c r="M53" s="206" t="str">
        <f>'NILAI-RAPOR'!BO52</f>
        <v/>
      </c>
      <c r="N53" s="206" t="str">
        <f>'NILAI-RAPOR'!BV52</f>
        <v/>
      </c>
      <c r="O53" s="206" t="str">
        <f>'NILAI-RAPOR'!CC52</f>
        <v/>
      </c>
      <c r="P53" s="206" t="str">
        <f>'NILAI-RAPOR'!CJ52</f>
        <v/>
      </c>
      <c r="Q53" s="206" t="str">
        <f>'NILAI-RAPOR'!CQ52</f>
        <v/>
      </c>
      <c r="R53" s="206" t="str">
        <f>'NILAI-RAPOR'!CX52</f>
        <v/>
      </c>
      <c r="S53" s="206" t="str">
        <f>'NILAI-RAPOR'!DE52</f>
        <v/>
      </c>
      <c r="T53" s="206" t="str">
        <f>'NILAI-RAPOR'!DL52</f>
        <v/>
      </c>
      <c r="U53" s="206" t="str">
        <f>'NILAI-RAPOR'!DS52</f>
        <v/>
      </c>
      <c r="V53" s="206" t="str">
        <f>IF('NILAI-USBN'!E52="","",'NILAI-USBN'!E52)</f>
        <v/>
      </c>
      <c r="W53" s="206" t="str">
        <f>IF('NILAI-USBN'!F52="","",'NILAI-USBN'!F52)</f>
        <v/>
      </c>
      <c r="X53" s="206" t="str">
        <f>IF('NILAI-USBN'!G52="","",'NILAI-USBN'!G52)</f>
        <v/>
      </c>
      <c r="Y53" s="206" t="str">
        <f>IF('NILAI-USBN'!H52="","",'NILAI-USBN'!H52)</f>
        <v/>
      </c>
      <c r="Z53" s="206" t="str">
        <f>IF('NILAI-USBN'!I52="","",'NILAI-USBN'!I52)</f>
        <v/>
      </c>
      <c r="AA53" s="206" t="str">
        <f>IF('NILAI-USBN'!J52="","",'NILAI-USBN'!J52)</f>
        <v/>
      </c>
      <c r="AB53" s="206" t="str">
        <f>IF('NILAI-USBN'!K52="","",'NILAI-USBN'!K52)</f>
        <v/>
      </c>
      <c r="AC53" s="206" t="str">
        <f>IF('NILAI-USBN'!L52="","",'NILAI-USBN'!L52)</f>
        <v/>
      </c>
      <c r="AD53" s="206" t="str">
        <f>IF('NILAI-USBN'!M52="","",'NILAI-USBN'!M52)</f>
        <v/>
      </c>
      <c r="AE53" s="206" t="str">
        <f>IF('NILAI-USBN'!N52="","",'NILAI-USBN'!N52)</f>
        <v/>
      </c>
      <c r="AF53" s="206" t="str">
        <f>IF('NILAI-USBN'!O52="","",'NILAI-USBN'!O52)</f>
        <v/>
      </c>
      <c r="AG53" s="206" t="str">
        <f>IF('NILAI-USBN'!P52="","",'NILAI-USBN'!P52)</f>
        <v/>
      </c>
      <c r="AH53" s="206" t="str">
        <f>IF('NILAI-USBN'!Q52="","",'NILAI-USBN'!Q52)</f>
        <v/>
      </c>
      <c r="AI53" s="206" t="str">
        <f>IF('NILAI-USBN'!R52="","",'NILAI-USBN'!R52)</f>
        <v/>
      </c>
      <c r="AJ53" s="206" t="str">
        <f>IF('NILAI-USBN'!S52="","",'NILAI-USBN'!S52)</f>
        <v/>
      </c>
      <c r="AK53" s="206" t="str">
        <f>IF('NILAI-USBN'!T52="","",'NILAI-USBN'!T52)</f>
        <v/>
      </c>
      <c r="AL53" s="206" t="str">
        <f>IF('NILAI-USBN'!U52="","",'NILAI-USBN'!U52)</f>
        <v/>
      </c>
      <c r="AM53" s="206" t="str">
        <f>IF('NILAI-UN'!E52="","",'NILAI-UN'!E52)</f>
        <v/>
      </c>
      <c r="AN53" s="206" t="str">
        <f>IF('NILAI-UN'!F52="","",'NILAI-UN'!F52)</f>
        <v/>
      </c>
      <c r="AO53" s="206" t="str">
        <f>IF('NILAI-UN'!G52="","",'NILAI-UN'!G52)</f>
        <v/>
      </c>
      <c r="AP53" s="206" t="str">
        <f>IF('NILAI-UN'!H52="","",'NILAI-UN'!H52)</f>
        <v/>
      </c>
      <c r="AQ53" s="207" t="str">
        <f t="shared" si="1"/>
        <v/>
      </c>
      <c r="AR53" s="208" t="str">
        <f t="shared" si="2"/>
        <v/>
      </c>
      <c r="AS53" s="196" t="str">
        <f>IF(OR(C53="",E53=""),"",RANK(AQ53,$AQ$10:$AQ$409)+COUNTIF(AQ$10:AQ53,AQ53)-1)</f>
        <v/>
      </c>
      <c r="AT53" s="173"/>
    </row>
    <row r="54" spans="1:46" ht="20.100000000000001" customHeight="1">
      <c r="A54" s="173"/>
      <c r="B54" s="190" t="str">
        <f>BIODATA_SISWA!B54</f>
        <v/>
      </c>
      <c r="C54" s="191" t="str">
        <f>IF(BIODATA_SISWA!C54="","",BIODATA_SISWA!C54)</f>
        <v/>
      </c>
      <c r="D54" s="191" t="str">
        <f>IF(BIODATA_SISWA!L54="","",BIODATA_SISWA!L54)</f>
        <v/>
      </c>
      <c r="E54" s="206" t="str">
        <f>'NILAI-RAPOR'!K53</f>
        <v/>
      </c>
      <c r="F54" s="206" t="str">
        <f>'NILAI-RAPOR'!R53</f>
        <v/>
      </c>
      <c r="G54" s="206" t="str">
        <f>'NILAI-RAPOR'!Y53</f>
        <v/>
      </c>
      <c r="H54" s="206" t="str">
        <f>'NILAI-RAPOR'!AF53</f>
        <v/>
      </c>
      <c r="I54" s="206" t="str">
        <f>'NILAI-RAPOR'!AM53</f>
        <v/>
      </c>
      <c r="J54" s="206" t="str">
        <f>'NILAI-RAPOR'!AT53</f>
        <v/>
      </c>
      <c r="K54" s="206" t="str">
        <f>'NILAI-RAPOR'!BA53</f>
        <v/>
      </c>
      <c r="L54" s="206" t="str">
        <f>'NILAI-RAPOR'!BH53</f>
        <v/>
      </c>
      <c r="M54" s="206" t="str">
        <f>'NILAI-RAPOR'!BO53</f>
        <v/>
      </c>
      <c r="N54" s="206" t="str">
        <f>'NILAI-RAPOR'!BV53</f>
        <v/>
      </c>
      <c r="O54" s="206" t="str">
        <f>'NILAI-RAPOR'!CC53</f>
        <v/>
      </c>
      <c r="P54" s="206" t="str">
        <f>'NILAI-RAPOR'!CJ53</f>
        <v/>
      </c>
      <c r="Q54" s="206" t="str">
        <f>'NILAI-RAPOR'!CQ53</f>
        <v/>
      </c>
      <c r="R54" s="206" t="str">
        <f>'NILAI-RAPOR'!CX53</f>
        <v/>
      </c>
      <c r="S54" s="206" t="str">
        <f>'NILAI-RAPOR'!DE53</f>
        <v/>
      </c>
      <c r="T54" s="206" t="str">
        <f>'NILAI-RAPOR'!DL53</f>
        <v/>
      </c>
      <c r="U54" s="206" t="str">
        <f>'NILAI-RAPOR'!DS53</f>
        <v/>
      </c>
      <c r="V54" s="206" t="str">
        <f>IF('NILAI-USBN'!E53="","",'NILAI-USBN'!E53)</f>
        <v/>
      </c>
      <c r="W54" s="206" t="str">
        <f>IF('NILAI-USBN'!F53="","",'NILAI-USBN'!F53)</f>
        <v/>
      </c>
      <c r="X54" s="206" t="str">
        <f>IF('NILAI-USBN'!G53="","",'NILAI-USBN'!G53)</f>
        <v/>
      </c>
      <c r="Y54" s="206" t="str">
        <f>IF('NILAI-USBN'!H53="","",'NILAI-USBN'!H53)</f>
        <v/>
      </c>
      <c r="Z54" s="206" t="str">
        <f>IF('NILAI-USBN'!I53="","",'NILAI-USBN'!I53)</f>
        <v/>
      </c>
      <c r="AA54" s="206" t="str">
        <f>IF('NILAI-USBN'!J53="","",'NILAI-USBN'!J53)</f>
        <v/>
      </c>
      <c r="AB54" s="206" t="str">
        <f>IF('NILAI-USBN'!K53="","",'NILAI-USBN'!K53)</f>
        <v/>
      </c>
      <c r="AC54" s="206" t="str">
        <f>IF('NILAI-USBN'!L53="","",'NILAI-USBN'!L53)</f>
        <v/>
      </c>
      <c r="AD54" s="206" t="str">
        <f>IF('NILAI-USBN'!M53="","",'NILAI-USBN'!M53)</f>
        <v/>
      </c>
      <c r="AE54" s="206" t="str">
        <f>IF('NILAI-USBN'!N53="","",'NILAI-USBN'!N53)</f>
        <v/>
      </c>
      <c r="AF54" s="206" t="str">
        <f>IF('NILAI-USBN'!O53="","",'NILAI-USBN'!O53)</f>
        <v/>
      </c>
      <c r="AG54" s="206" t="str">
        <f>IF('NILAI-USBN'!P53="","",'NILAI-USBN'!P53)</f>
        <v/>
      </c>
      <c r="AH54" s="206" t="str">
        <f>IF('NILAI-USBN'!Q53="","",'NILAI-USBN'!Q53)</f>
        <v/>
      </c>
      <c r="AI54" s="206" t="str">
        <f>IF('NILAI-USBN'!R53="","",'NILAI-USBN'!R53)</f>
        <v/>
      </c>
      <c r="AJ54" s="206" t="str">
        <f>IF('NILAI-USBN'!S53="","",'NILAI-USBN'!S53)</f>
        <v/>
      </c>
      <c r="AK54" s="206" t="str">
        <f>IF('NILAI-USBN'!T53="","",'NILAI-USBN'!T53)</f>
        <v/>
      </c>
      <c r="AL54" s="206" t="str">
        <f>IF('NILAI-USBN'!U53="","",'NILAI-USBN'!U53)</f>
        <v/>
      </c>
      <c r="AM54" s="206" t="str">
        <f>IF('NILAI-UN'!E53="","",'NILAI-UN'!E53)</f>
        <v/>
      </c>
      <c r="AN54" s="206" t="str">
        <f>IF('NILAI-UN'!F53="","",'NILAI-UN'!F53)</f>
        <v/>
      </c>
      <c r="AO54" s="206" t="str">
        <f>IF('NILAI-UN'!G53="","",'NILAI-UN'!G53)</f>
        <v/>
      </c>
      <c r="AP54" s="206" t="str">
        <f>IF('NILAI-UN'!H53="","",'NILAI-UN'!H53)</f>
        <v/>
      </c>
      <c r="AQ54" s="207" t="str">
        <f t="shared" si="1"/>
        <v/>
      </c>
      <c r="AR54" s="208" t="str">
        <f t="shared" si="2"/>
        <v/>
      </c>
      <c r="AS54" s="196" t="str">
        <f>IF(OR(C54="",E54=""),"",RANK(AQ54,$AQ$10:$AQ$409)+COUNTIF(AQ$10:AQ54,AQ54)-1)</f>
        <v/>
      </c>
      <c r="AT54" s="173"/>
    </row>
    <row r="55" spans="1:46" ht="20.100000000000001" customHeight="1">
      <c r="A55" s="173"/>
      <c r="B55" s="190" t="str">
        <f>BIODATA_SISWA!B55</f>
        <v/>
      </c>
      <c r="C55" s="191" t="str">
        <f>IF(BIODATA_SISWA!C55="","",BIODATA_SISWA!C55)</f>
        <v/>
      </c>
      <c r="D55" s="191" t="str">
        <f>IF(BIODATA_SISWA!L55="","",BIODATA_SISWA!L55)</f>
        <v/>
      </c>
      <c r="E55" s="206" t="str">
        <f>'NILAI-RAPOR'!K54</f>
        <v/>
      </c>
      <c r="F55" s="206" t="str">
        <f>'NILAI-RAPOR'!R54</f>
        <v/>
      </c>
      <c r="G55" s="206" t="str">
        <f>'NILAI-RAPOR'!Y54</f>
        <v/>
      </c>
      <c r="H55" s="206" t="str">
        <f>'NILAI-RAPOR'!AF54</f>
        <v/>
      </c>
      <c r="I55" s="206" t="str">
        <f>'NILAI-RAPOR'!AM54</f>
        <v/>
      </c>
      <c r="J55" s="206" t="str">
        <f>'NILAI-RAPOR'!AT54</f>
        <v/>
      </c>
      <c r="K55" s="206" t="str">
        <f>'NILAI-RAPOR'!BA54</f>
        <v/>
      </c>
      <c r="L55" s="206" t="str">
        <f>'NILAI-RAPOR'!BH54</f>
        <v/>
      </c>
      <c r="M55" s="206" t="str">
        <f>'NILAI-RAPOR'!BO54</f>
        <v/>
      </c>
      <c r="N55" s="206" t="str">
        <f>'NILAI-RAPOR'!BV54</f>
        <v/>
      </c>
      <c r="O55" s="206" t="str">
        <f>'NILAI-RAPOR'!CC54</f>
        <v/>
      </c>
      <c r="P55" s="206" t="str">
        <f>'NILAI-RAPOR'!CJ54</f>
        <v/>
      </c>
      <c r="Q55" s="206" t="str">
        <f>'NILAI-RAPOR'!CQ54</f>
        <v/>
      </c>
      <c r="R55" s="206" t="str">
        <f>'NILAI-RAPOR'!CX54</f>
        <v/>
      </c>
      <c r="S55" s="206" t="str">
        <f>'NILAI-RAPOR'!DE54</f>
        <v/>
      </c>
      <c r="T55" s="206" t="str">
        <f>'NILAI-RAPOR'!DL54</f>
        <v/>
      </c>
      <c r="U55" s="206" t="str">
        <f>'NILAI-RAPOR'!DS54</f>
        <v/>
      </c>
      <c r="V55" s="206" t="str">
        <f>IF('NILAI-USBN'!E54="","",'NILAI-USBN'!E54)</f>
        <v/>
      </c>
      <c r="W55" s="206" t="str">
        <f>IF('NILAI-USBN'!F54="","",'NILAI-USBN'!F54)</f>
        <v/>
      </c>
      <c r="X55" s="206" t="str">
        <f>IF('NILAI-USBN'!G54="","",'NILAI-USBN'!G54)</f>
        <v/>
      </c>
      <c r="Y55" s="206" t="str">
        <f>IF('NILAI-USBN'!H54="","",'NILAI-USBN'!H54)</f>
        <v/>
      </c>
      <c r="Z55" s="206" t="str">
        <f>IF('NILAI-USBN'!I54="","",'NILAI-USBN'!I54)</f>
        <v/>
      </c>
      <c r="AA55" s="206" t="str">
        <f>IF('NILAI-USBN'!J54="","",'NILAI-USBN'!J54)</f>
        <v/>
      </c>
      <c r="AB55" s="206" t="str">
        <f>IF('NILAI-USBN'!K54="","",'NILAI-USBN'!K54)</f>
        <v/>
      </c>
      <c r="AC55" s="206" t="str">
        <f>IF('NILAI-USBN'!L54="","",'NILAI-USBN'!L54)</f>
        <v/>
      </c>
      <c r="AD55" s="206" t="str">
        <f>IF('NILAI-USBN'!M54="","",'NILAI-USBN'!M54)</f>
        <v/>
      </c>
      <c r="AE55" s="206" t="str">
        <f>IF('NILAI-USBN'!N54="","",'NILAI-USBN'!N54)</f>
        <v/>
      </c>
      <c r="AF55" s="206" t="str">
        <f>IF('NILAI-USBN'!O54="","",'NILAI-USBN'!O54)</f>
        <v/>
      </c>
      <c r="AG55" s="206" t="str">
        <f>IF('NILAI-USBN'!P54="","",'NILAI-USBN'!P54)</f>
        <v/>
      </c>
      <c r="AH55" s="206" t="str">
        <f>IF('NILAI-USBN'!Q54="","",'NILAI-USBN'!Q54)</f>
        <v/>
      </c>
      <c r="AI55" s="206" t="str">
        <f>IF('NILAI-USBN'!R54="","",'NILAI-USBN'!R54)</f>
        <v/>
      </c>
      <c r="AJ55" s="206" t="str">
        <f>IF('NILAI-USBN'!S54="","",'NILAI-USBN'!S54)</f>
        <v/>
      </c>
      <c r="AK55" s="206" t="str">
        <f>IF('NILAI-USBN'!T54="","",'NILAI-USBN'!T54)</f>
        <v/>
      </c>
      <c r="AL55" s="206" t="str">
        <f>IF('NILAI-USBN'!U54="","",'NILAI-USBN'!U54)</f>
        <v/>
      </c>
      <c r="AM55" s="206" t="str">
        <f>IF('NILAI-UN'!E54="","",'NILAI-UN'!E54)</f>
        <v/>
      </c>
      <c r="AN55" s="206" t="str">
        <f>IF('NILAI-UN'!F54="","",'NILAI-UN'!F54)</f>
        <v/>
      </c>
      <c r="AO55" s="206" t="str">
        <f>IF('NILAI-UN'!G54="","",'NILAI-UN'!G54)</f>
        <v/>
      </c>
      <c r="AP55" s="206" t="str">
        <f>IF('NILAI-UN'!H54="","",'NILAI-UN'!H54)</f>
        <v/>
      </c>
      <c r="AQ55" s="207" t="str">
        <f t="shared" si="1"/>
        <v/>
      </c>
      <c r="AR55" s="208" t="str">
        <f t="shared" si="2"/>
        <v/>
      </c>
      <c r="AS55" s="196" t="str">
        <f>IF(OR(C55="",E55=""),"",RANK(AQ55,$AQ$10:$AQ$409)+COUNTIF(AQ$10:AQ55,AQ55)-1)</f>
        <v/>
      </c>
      <c r="AT55" s="173"/>
    </row>
    <row r="56" spans="1:46" ht="20.100000000000001" customHeight="1">
      <c r="A56" s="173"/>
      <c r="B56" s="190" t="str">
        <f>BIODATA_SISWA!B56</f>
        <v/>
      </c>
      <c r="C56" s="191" t="str">
        <f>IF(BIODATA_SISWA!C56="","",BIODATA_SISWA!C56)</f>
        <v/>
      </c>
      <c r="D56" s="191" t="str">
        <f>IF(BIODATA_SISWA!L56="","",BIODATA_SISWA!L56)</f>
        <v/>
      </c>
      <c r="E56" s="206" t="str">
        <f>'NILAI-RAPOR'!K55</f>
        <v/>
      </c>
      <c r="F56" s="206" t="str">
        <f>'NILAI-RAPOR'!R55</f>
        <v/>
      </c>
      <c r="G56" s="206" t="str">
        <f>'NILAI-RAPOR'!Y55</f>
        <v/>
      </c>
      <c r="H56" s="206" t="str">
        <f>'NILAI-RAPOR'!AF55</f>
        <v/>
      </c>
      <c r="I56" s="206" t="str">
        <f>'NILAI-RAPOR'!AM55</f>
        <v/>
      </c>
      <c r="J56" s="206" t="str">
        <f>'NILAI-RAPOR'!AT55</f>
        <v/>
      </c>
      <c r="K56" s="206" t="str">
        <f>'NILAI-RAPOR'!BA55</f>
        <v/>
      </c>
      <c r="L56" s="206" t="str">
        <f>'NILAI-RAPOR'!BH55</f>
        <v/>
      </c>
      <c r="M56" s="206" t="str">
        <f>'NILAI-RAPOR'!BO55</f>
        <v/>
      </c>
      <c r="N56" s="206" t="str">
        <f>'NILAI-RAPOR'!BV55</f>
        <v/>
      </c>
      <c r="O56" s="206" t="str">
        <f>'NILAI-RAPOR'!CC55</f>
        <v/>
      </c>
      <c r="P56" s="206" t="str">
        <f>'NILAI-RAPOR'!CJ55</f>
        <v/>
      </c>
      <c r="Q56" s="206" t="str">
        <f>'NILAI-RAPOR'!CQ55</f>
        <v/>
      </c>
      <c r="R56" s="206" t="str">
        <f>'NILAI-RAPOR'!CX55</f>
        <v/>
      </c>
      <c r="S56" s="206" t="str">
        <f>'NILAI-RAPOR'!DE55</f>
        <v/>
      </c>
      <c r="T56" s="206" t="str">
        <f>'NILAI-RAPOR'!DL55</f>
        <v/>
      </c>
      <c r="U56" s="206" t="str">
        <f>'NILAI-RAPOR'!DS55</f>
        <v/>
      </c>
      <c r="V56" s="206" t="str">
        <f>IF('NILAI-USBN'!E55="","",'NILAI-USBN'!E55)</f>
        <v/>
      </c>
      <c r="W56" s="206" t="str">
        <f>IF('NILAI-USBN'!F55="","",'NILAI-USBN'!F55)</f>
        <v/>
      </c>
      <c r="X56" s="206" t="str">
        <f>IF('NILAI-USBN'!G55="","",'NILAI-USBN'!G55)</f>
        <v/>
      </c>
      <c r="Y56" s="206" t="str">
        <f>IF('NILAI-USBN'!H55="","",'NILAI-USBN'!H55)</f>
        <v/>
      </c>
      <c r="Z56" s="206" t="str">
        <f>IF('NILAI-USBN'!I55="","",'NILAI-USBN'!I55)</f>
        <v/>
      </c>
      <c r="AA56" s="206" t="str">
        <f>IF('NILAI-USBN'!J55="","",'NILAI-USBN'!J55)</f>
        <v/>
      </c>
      <c r="AB56" s="206" t="str">
        <f>IF('NILAI-USBN'!K55="","",'NILAI-USBN'!K55)</f>
        <v/>
      </c>
      <c r="AC56" s="206" t="str">
        <f>IF('NILAI-USBN'!L55="","",'NILAI-USBN'!L55)</f>
        <v/>
      </c>
      <c r="AD56" s="206" t="str">
        <f>IF('NILAI-USBN'!M55="","",'NILAI-USBN'!M55)</f>
        <v/>
      </c>
      <c r="AE56" s="206" t="str">
        <f>IF('NILAI-USBN'!N55="","",'NILAI-USBN'!N55)</f>
        <v/>
      </c>
      <c r="AF56" s="206" t="str">
        <f>IF('NILAI-USBN'!O55="","",'NILAI-USBN'!O55)</f>
        <v/>
      </c>
      <c r="AG56" s="206" t="str">
        <f>IF('NILAI-USBN'!P55="","",'NILAI-USBN'!P55)</f>
        <v/>
      </c>
      <c r="AH56" s="206" t="str">
        <f>IF('NILAI-USBN'!Q55="","",'NILAI-USBN'!Q55)</f>
        <v/>
      </c>
      <c r="AI56" s="206" t="str">
        <f>IF('NILAI-USBN'!R55="","",'NILAI-USBN'!R55)</f>
        <v/>
      </c>
      <c r="AJ56" s="206" t="str">
        <f>IF('NILAI-USBN'!S55="","",'NILAI-USBN'!S55)</f>
        <v/>
      </c>
      <c r="AK56" s="206" t="str">
        <f>IF('NILAI-USBN'!T55="","",'NILAI-USBN'!T55)</f>
        <v/>
      </c>
      <c r="AL56" s="206" t="str">
        <f>IF('NILAI-USBN'!U55="","",'NILAI-USBN'!U55)</f>
        <v/>
      </c>
      <c r="AM56" s="206" t="str">
        <f>IF('NILAI-UN'!E55="","",'NILAI-UN'!E55)</f>
        <v/>
      </c>
      <c r="AN56" s="206" t="str">
        <f>IF('NILAI-UN'!F55="","",'NILAI-UN'!F55)</f>
        <v/>
      </c>
      <c r="AO56" s="206" t="str">
        <f>IF('NILAI-UN'!G55="","",'NILAI-UN'!G55)</f>
        <v/>
      </c>
      <c r="AP56" s="206" t="str">
        <f>IF('NILAI-UN'!H55="","",'NILAI-UN'!H55)</f>
        <v/>
      </c>
      <c r="AQ56" s="207" t="str">
        <f t="shared" si="1"/>
        <v/>
      </c>
      <c r="AR56" s="208" t="str">
        <f t="shared" si="2"/>
        <v/>
      </c>
      <c r="AS56" s="196" t="str">
        <f>IF(OR(C56="",E56=""),"",RANK(AQ56,$AQ$10:$AQ$409)+COUNTIF(AQ$10:AQ56,AQ56)-1)</f>
        <v/>
      </c>
      <c r="AT56" s="173"/>
    </row>
    <row r="57" spans="1:46" ht="20.100000000000001" customHeight="1">
      <c r="A57" s="173"/>
      <c r="B57" s="190" t="str">
        <f>BIODATA_SISWA!B57</f>
        <v/>
      </c>
      <c r="C57" s="191" t="str">
        <f>IF(BIODATA_SISWA!C57="","",BIODATA_SISWA!C57)</f>
        <v/>
      </c>
      <c r="D57" s="191" t="str">
        <f>IF(BIODATA_SISWA!L57="","",BIODATA_SISWA!L57)</f>
        <v/>
      </c>
      <c r="E57" s="206" t="str">
        <f>'NILAI-RAPOR'!K56</f>
        <v/>
      </c>
      <c r="F57" s="206" t="str">
        <f>'NILAI-RAPOR'!R56</f>
        <v/>
      </c>
      <c r="G57" s="206" t="str">
        <f>'NILAI-RAPOR'!Y56</f>
        <v/>
      </c>
      <c r="H57" s="206" t="str">
        <f>'NILAI-RAPOR'!AF56</f>
        <v/>
      </c>
      <c r="I57" s="206" t="str">
        <f>'NILAI-RAPOR'!AM56</f>
        <v/>
      </c>
      <c r="J57" s="206" t="str">
        <f>'NILAI-RAPOR'!AT56</f>
        <v/>
      </c>
      <c r="K57" s="206" t="str">
        <f>'NILAI-RAPOR'!BA56</f>
        <v/>
      </c>
      <c r="L57" s="206" t="str">
        <f>'NILAI-RAPOR'!BH56</f>
        <v/>
      </c>
      <c r="M57" s="206" t="str">
        <f>'NILAI-RAPOR'!BO56</f>
        <v/>
      </c>
      <c r="N57" s="206" t="str">
        <f>'NILAI-RAPOR'!BV56</f>
        <v/>
      </c>
      <c r="O57" s="206" t="str">
        <f>'NILAI-RAPOR'!CC56</f>
        <v/>
      </c>
      <c r="P57" s="206" t="str">
        <f>'NILAI-RAPOR'!CJ56</f>
        <v/>
      </c>
      <c r="Q57" s="206" t="str">
        <f>'NILAI-RAPOR'!CQ56</f>
        <v/>
      </c>
      <c r="R57" s="206" t="str">
        <f>'NILAI-RAPOR'!CX56</f>
        <v/>
      </c>
      <c r="S57" s="206" t="str">
        <f>'NILAI-RAPOR'!DE56</f>
        <v/>
      </c>
      <c r="T57" s="206" t="str">
        <f>'NILAI-RAPOR'!DL56</f>
        <v/>
      </c>
      <c r="U57" s="206" t="str">
        <f>'NILAI-RAPOR'!DS56</f>
        <v/>
      </c>
      <c r="V57" s="206" t="str">
        <f>IF('NILAI-USBN'!E56="","",'NILAI-USBN'!E56)</f>
        <v/>
      </c>
      <c r="W57" s="206" t="str">
        <f>IF('NILAI-USBN'!F56="","",'NILAI-USBN'!F56)</f>
        <v/>
      </c>
      <c r="X57" s="206" t="str">
        <f>IF('NILAI-USBN'!G56="","",'NILAI-USBN'!G56)</f>
        <v/>
      </c>
      <c r="Y57" s="206" t="str">
        <f>IF('NILAI-USBN'!H56="","",'NILAI-USBN'!H56)</f>
        <v/>
      </c>
      <c r="Z57" s="206" t="str">
        <f>IF('NILAI-USBN'!I56="","",'NILAI-USBN'!I56)</f>
        <v/>
      </c>
      <c r="AA57" s="206" t="str">
        <f>IF('NILAI-USBN'!J56="","",'NILAI-USBN'!J56)</f>
        <v/>
      </c>
      <c r="AB57" s="206" t="str">
        <f>IF('NILAI-USBN'!K56="","",'NILAI-USBN'!K56)</f>
        <v/>
      </c>
      <c r="AC57" s="206" t="str">
        <f>IF('NILAI-USBN'!L56="","",'NILAI-USBN'!L56)</f>
        <v/>
      </c>
      <c r="AD57" s="206" t="str">
        <f>IF('NILAI-USBN'!M56="","",'NILAI-USBN'!M56)</f>
        <v/>
      </c>
      <c r="AE57" s="206" t="str">
        <f>IF('NILAI-USBN'!N56="","",'NILAI-USBN'!N56)</f>
        <v/>
      </c>
      <c r="AF57" s="206" t="str">
        <f>IF('NILAI-USBN'!O56="","",'NILAI-USBN'!O56)</f>
        <v/>
      </c>
      <c r="AG57" s="206" t="str">
        <f>IF('NILAI-USBN'!P56="","",'NILAI-USBN'!P56)</f>
        <v/>
      </c>
      <c r="AH57" s="206" t="str">
        <f>IF('NILAI-USBN'!Q56="","",'NILAI-USBN'!Q56)</f>
        <v/>
      </c>
      <c r="AI57" s="206" t="str">
        <f>IF('NILAI-USBN'!R56="","",'NILAI-USBN'!R56)</f>
        <v/>
      </c>
      <c r="AJ57" s="206" t="str">
        <f>IF('NILAI-USBN'!S56="","",'NILAI-USBN'!S56)</f>
        <v/>
      </c>
      <c r="AK57" s="206" t="str">
        <f>IF('NILAI-USBN'!T56="","",'NILAI-USBN'!T56)</f>
        <v/>
      </c>
      <c r="AL57" s="206" t="str">
        <f>IF('NILAI-USBN'!U56="","",'NILAI-USBN'!U56)</f>
        <v/>
      </c>
      <c r="AM57" s="206" t="str">
        <f>IF('NILAI-UN'!E56="","",'NILAI-UN'!E56)</f>
        <v/>
      </c>
      <c r="AN57" s="206" t="str">
        <f>IF('NILAI-UN'!F56="","",'NILAI-UN'!F56)</f>
        <v/>
      </c>
      <c r="AO57" s="206" t="str">
        <f>IF('NILAI-UN'!G56="","",'NILAI-UN'!G56)</f>
        <v/>
      </c>
      <c r="AP57" s="206" t="str">
        <f>IF('NILAI-UN'!H56="","",'NILAI-UN'!H56)</f>
        <v/>
      </c>
      <c r="AQ57" s="207" t="str">
        <f t="shared" si="1"/>
        <v/>
      </c>
      <c r="AR57" s="208" t="str">
        <f t="shared" si="2"/>
        <v/>
      </c>
      <c r="AS57" s="196" t="str">
        <f>IF(OR(C57="",E57=""),"",RANK(AQ57,$AQ$10:$AQ$409)+COUNTIF(AQ$10:AQ57,AQ57)-1)</f>
        <v/>
      </c>
      <c r="AT57" s="173"/>
    </row>
    <row r="58" spans="1:46" ht="20.100000000000001" customHeight="1">
      <c r="A58" s="173"/>
      <c r="B58" s="190" t="str">
        <f>BIODATA_SISWA!B58</f>
        <v/>
      </c>
      <c r="C58" s="191" t="str">
        <f>IF(BIODATA_SISWA!C58="","",BIODATA_SISWA!C58)</f>
        <v/>
      </c>
      <c r="D58" s="191" t="str">
        <f>IF(BIODATA_SISWA!L58="","",BIODATA_SISWA!L58)</f>
        <v/>
      </c>
      <c r="E58" s="206" t="str">
        <f>'NILAI-RAPOR'!K57</f>
        <v/>
      </c>
      <c r="F58" s="206" t="str">
        <f>'NILAI-RAPOR'!R57</f>
        <v/>
      </c>
      <c r="G58" s="206" t="str">
        <f>'NILAI-RAPOR'!Y57</f>
        <v/>
      </c>
      <c r="H58" s="206" t="str">
        <f>'NILAI-RAPOR'!AF57</f>
        <v/>
      </c>
      <c r="I58" s="206" t="str">
        <f>'NILAI-RAPOR'!AM57</f>
        <v/>
      </c>
      <c r="J58" s="206" t="str">
        <f>'NILAI-RAPOR'!AT57</f>
        <v/>
      </c>
      <c r="K58" s="206" t="str">
        <f>'NILAI-RAPOR'!BA57</f>
        <v/>
      </c>
      <c r="L58" s="206" t="str">
        <f>'NILAI-RAPOR'!BH57</f>
        <v/>
      </c>
      <c r="M58" s="206" t="str">
        <f>'NILAI-RAPOR'!BO57</f>
        <v/>
      </c>
      <c r="N58" s="206" t="str">
        <f>'NILAI-RAPOR'!BV57</f>
        <v/>
      </c>
      <c r="O58" s="206" t="str">
        <f>'NILAI-RAPOR'!CC57</f>
        <v/>
      </c>
      <c r="P58" s="206" t="str">
        <f>'NILAI-RAPOR'!CJ57</f>
        <v/>
      </c>
      <c r="Q58" s="206" t="str">
        <f>'NILAI-RAPOR'!CQ57</f>
        <v/>
      </c>
      <c r="R58" s="206" t="str">
        <f>'NILAI-RAPOR'!CX57</f>
        <v/>
      </c>
      <c r="S58" s="206" t="str">
        <f>'NILAI-RAPOR'!DE57</f>
        <v/>
      </c>
      <c r="T58" s="206" t="str">
        <f>'NILAI-RAPOR'!DL57</f>
        <v/>
      </c>
      <c r="U58" s="206" t="str">
        <f>'NILAI-RAPOR'!DS57</f>
        <v/>
      </c>
      <c r="V58" s="206" t="str">
        <f>IF('NILAI-USBN'!E57="","",'NILAI-USBN'!E57)</f>
        <v/>
      </c>
      <c r="W58" s="206" t="str">
        <f>IF('NILAI-USBN'!F57="","",'NILAI-USBN'!F57)</f>
        <v/>
      </c>
      <c r="X58" s="206" t="str">
        <f>IF('NILAI-USBN'!G57="","",'NILAI-USBN'!G57)</f>
        <v/>
      </c>
      <c r="Y58" s="206" t="str">
        <f>IF('NILAI-USBN'!H57="","",'NILAI-USBN'!H57)</f>
        <v/>
      </c>
      <c r="Z58" s="206" t="str">
        <f>IF('NILAI-USBN'!I57="","",'NILAI-USBN'!I57)</f>
        <v/>
      </c>
      <c r="AA58" s="206" t="str">
        <f>IF('NILAI-USBN'!J57="","",'NILAI-USBN'!J57)</f>
        <v/>
      </c>
      <c r="AB58" s="206" t="str">
        <f>IF('NILAI-USBN'!K57="","",'NILAI-USBN'!K57)</f>
        <v/>
      </c>
      <c r="AC58" s="206" t="str">
        <f>IF('NILAI-USBN'!L57="","",'NILAI-USBN'!L57)</f>
        <v/>
      </c>
      <c r="AD58" s="206" t="str">
        <f>IF('NILAI-USBN'!M57="","",'NILAI-USBN'!M57)</f>
        <v/>
      </c>
      <c r="AE58" s="206" t="str">
        <f>IF('NILAI-USBN'!N57="","",'NILAI-USBN'!N57)</f>
        <v/>
      </c>
      <c r="AF58" s="206" t="str">
        <f>IF('NILAI-USBN'!O57="","",'NILAI-USBN'!O57)</f>
        <v/>
      </c>
      <c r="AG58" s="206" t="str">
        <f>IF('NILAI-USBN'!P57="","",'NILAI-USBN'!P57)</f>
        <v/>
      </c>
      <c r="AH58" s="206" t="str">
        <f>IF('NILAI-USBN'!Q57="","",'NILAI-USBN'!Q57)</f>
        <v/>
      </c>
      <c r="AI58" s="206" t="str">
        <f>IF('NILAI-USBN'!R57="","",'NILAI-USBN'!R57)</f>
        <v/>
      </c>
      <c r="AJ58" s="206" t="str">
        <f>IF('NILAI-USBN'!S57="","",'NILAI-USBN'!S57)</f>
        <v/>
      </c>
      <c r="AK58" s="206" t="str">
        <f>IF('NILAI-USBN'!T57="","",'NILAI-USBN'!T57)</f>
        <v/>
      </c>
      <c r="AL58" s="206" t="str">
        <f>IF('NILAI-USBN'!U57="","",'NILAI-USBN'!U57)</f>
        <v/>
      </c>
      <c r="AM58" s="206" t="str">
        <f>IF('NILAI-UN'!E57="","",'NILAI-UN'!E57)</f>
        <v/>
      </c>
      <c r="AN58" s="206" t="str">
        <f>IF('NILAI-UN'!F57="","",'NILAI-UN'!F57)</f>
        <v/>
      </c>
      <c r="AO58" s="206" t="str">
        <f>IF('NILAI-UN'!G57="","",'NILAI-UN'!G57)</f>
        <v/>
      </c>
      <c r="AP58" s="206" t="str">
        <f>IF('NILAI-UN'!H57="","",'NILAI-UN'!H57)</f>
        <v/>
      </c>
      <c r="AQ58" s="207" t="str">
        <f t="shared" si="1"/>
        <v/>
      </c>
      <c r="AR58" s="208" t="str">
        <f t="shared" si="2"/>
        <v/>
      </c>
      <c r="AS58" s="196" t="str">
        <f>IF(OR(C58="",E58=""),"",RANK(AQ58,$AQ$10:$AQ$409)+COUNTIF(AQ$10:AQ58,AQ58)-1)</f>
        <v/>
      </c>
      <c r="AT58" s="173"/>
    </row>
    <row r="59" spans="1:46" ht="20.100000000000001" customHeight="1">
      <c r="A59" s="173"/>
      <c r="B59" s="190" t="str">
        <f>BIODATA_SISWA!B59</f>
        <v/>
      </c>
      <c r="C59" s="191" t="str">
        <f>IF(BIODATA_SISWA!C59="","",BIODATA_SISWA!C59)</f>
        <v/>
      </c>
      <c r="D59" s="191" t="str">
        <f>IF(BIODATA_SISWA!L59="","",BIODATA_SISWA!L59)</f>
        <v/>
      </c>
      <c r="E59" s="206" t="str">
        <f>'NILAI-RAPOR'!K58</f>
        <v/>
      </c>
      <c r="F59" s="206" t="str">
        <f>'NILAI-RAPOR'!R58</f>
        <v/>
      </c>
      <c r="G59" s="206" t="str">
        <f>'NILAI-RAPOR'!Y58</f>
        <v/>
      </c>
      <c r="H59" s="206" t="str">
        <f>'NILAI-RAPOR'!AF58</f>
        <v/>
      </c>
      <c r="I59" s="206" t="str">
        <f>'NILAI-RAPOR'!AM58</f>
        <v/>
      </c>
      <c r="J59" s="206" t="str">
        <f>'NILAI-RAPOR'!AT58</f>
        <v/>
      </c>
      <c r="K59" s="206" t="str">
        <f>'NILAI-RAPOR'!BA58</f>
        <v/>
      </c>
      <c r="L59" s="206" t="str">
        <f>'NILAI-RAPOR'!BH58</f>
        <v/>
      </c>
      <c r="M59" s="206" t="str">
        <f>'NILAI-RAPOR'!BO58</f>
        <v/>
      </c>
      <c r="N59" s="206" t="str">
        <f>'NILAI-RAPOR'!BV58</f>
        <v/>
      </c>
      <c r="O59" s="206" t="str">
        <f>'NILAI-RAPOR'!CC58</f>
        <v/>
      </c>
      <c r="P59" s="206" t="str">
        <f>'NILAI-RAPOR'!CJ58</f>
        <v/>
      </c>
      <c r="Q59" s="206" t="str">
        <f>'NILAI-RAPOR'!CQ58</f>
        <v/>
      </c>
      <c r="R59" s="206" t="str">
        <f>'NILAI-RAPOR'!CX58</f>
        <v/>
      </c>
      <c r="S59" s="206" t="str">
        <f>'NILAI-RAPOR'!DE58</f>
        <v/>
      </c>
      <c r="T59" s="206" t="str">
        <f>'NILAI-RAPOR'!DL58</f>
        <v/>
      </c>
      <c r="U59" s="206" t="str">
        <f>'NILAI-RAPOR'!DS58</f>
        <v/>
      </c>
      <c r="V59" s="206" t="str">
        <f>IF('NILAI-USBN'!E58="","",'NILAI-USBN'!E58)</f>
        <v/>
      </c>
      <c r="W59" s="206" t="str">
        <f>IF('NILAI-USBN'!F58="","",'NILAI-USBN'!F58)</f>
        <v/>
      </c>
      <c r="X59" s="206" t="str">
        <f>IF('NILAI-USBN'!G58="","",'NILAI-USBN'!G58)</f>
        <v/>
      </c>
      <c r="Y59" s="206" t="str">
        <f>IF('NILAI-USBN'!H58="","",'NILAI-USBN'!H58)</f>
        <v/>
      </c>
      <c r="Z59" s="206" t="str">
        <f>IF('NILAI-USBN'!I58="","",'NILAI-USBN'!I58)</f>
        <v/>
      </c>
      <c r="AA59" s="206" t="str">
        <f>IF('NILAI-USBN'!J58="","",'NILAI-USBN'!J58)</f>
        <v/>
      </c>
      <c r="AB59" s="206" t="str">
        <f>IF('NILAI-USBN'!K58="","",'NILAI-USBN'!K58)</f>
        <v/>
      </c>
      <c r="AC59" s="206" t="str">
        <f>IF('NILAI-USBN'!L58="","",'NILAI-USBN'!L58)</f>
        <v/>
      </c>
      <c r="AD59" s="206" t="str">
        <f>IF('NILAI-USBN'!M58="","",'NILAI-USBN'!M58)</f>
        <v/>
      </c>
      <c r="AE59" s="206" t="str">
        <f>IF('NILAI-USBN'!N58="","",'NILAI-USBN'!N58)</f>
        <v/>
      </c>
      <c r="AF59" s="206" t="str">
        <f>IF('NILAI-USBN'!O58="","",'NILAI-USBN'!O58)</f>
        <v/>
      </c>
      <c r="AG59" s="206" t="str">
        <f>IF('NILAI-USBN'!P58="","",'NILAI-USBN'!P58)</f>
        <v/>
      </c>
      <c r="AH59" s="206" t="str">
        <f>IF('NILAI-USBN'!Q58="","",'NILAI-USBN'!Q58)</f>
        <v/>
      </c>
      <c r="AI59" s="206" t="str">
        <f>IF('NILAI-USBN'!R58="","",'NILAI-USBN'!R58)</f>
        <v/>
      </c>
      <c r="AJ59" s="206" t="str">
        <f>IF('NILAI-USBN'!S58="","",'NILAI-USBN'!S58)</f>
        <v/>
      </c>
      <c r="AK59" s="206" t="str">
        <f>IF('NILAI-USBN'!T58="","",'NILAI-USBN'!T58)</f>
        <v/>
      </c>
      <c r="AL59" s="206" t="str">
        <f>IF('NILAI-USBN'!U58="","",'NILAI-USBN'!U58)</f>
        <v/>
      </c>
      <c r="AM59" s="206" t="str">
        <f>IF('NILAI-UN'!E58="","",'NILAI-UN'!E58)</f>
        <v/>
      </c>
      <c r="AN59" s="206" t="str">
        <f>IF('NILAI-UN'!F58="","",'NILAI-UN'!F58)</f>
        <v/>
      </c>
      <c r="AO59" s="206" t="str">
        <f>IF('NILAI-UN'!G58="","",'NILAI-UN'!G58)</f>
        <v/>
      </c>
      <c r="AP59" s="206" t="str">
        <f>IF('NILAI-UN'!H58="","",'NILAI-UN'!H58)</f>
        <v/>
      </c>
      <c r="AQ59" s="207" t="str">
        <f t="shared" si="1"/>
        <v/>
      </c>
      <c r="AR59" s="208" t="str">
        <f t="shared" si="2"/>
        <v/>
      </c>
      <c r="AS59" s="196" t="str">
        <f>IF(OR(C59="",E59=""),"",RANK(AQ59,$AQ$10:$AQ$409)+COUNTIF(AQ$10:AQ59,AQ59)-1)</f>
        <v/>
      </c>
      <c r="AT59" s="173"/>
    </row>
    <row r="60" spans="1:46" ht="20.100000000000001" customHeight="1">
      <c r="A60" s="173"/>
      <c r="B60" s="190" t="str">
        <f>BIODATA_SISWA!B60</f>
        <v/>
      </c>
      <c r="C60" s="191" t="str">
        <f>IF(BIODATA_SISWA!C60="","",BIODATA_SISWA!C60)</f>
        <v/>
      </c>
      <c r="D60" s="191" t="str">
        <f>IF(BIODATA_SISWA!L60="","",BIODATA_SISWA!L60)</f>
        <v/>
      </c>
      <c r="E60" s="206" t="str">
        <f>'NILAI-RAPOR'!K59</f>
        <v/>
      </c>
      <c r="F60" s="206" t="str">
        <f>'NILAI-RAPOR'!R59</f>
        <v/>
      </c>
      <c r="G60" s="206" t="str">
        <f>'NILAI-RAPOR'!Y59</f>
        <v/>
      </c>
      <c r="H60" s="206" t="str">
        <f>'NILAI-RAPOR'!AF59</f>
        <v/>
      </c>
      <c r="I60" s="206" t="str">
        <f>'NILAI-RAPOR'!AM59</f>
        <v/>
      </c>
      <c r="J60" s="206" t="str">
        <f>'NILAI-RAPOR'!AT59</f>
        <v/>
      </c>
      <c r="K60" s="206" t="str">
        <f>'NILAI-RAPOR'!BA59</f>
        <v/>
      </c>
      <c r="L60" s="206" t="str">
        <f>'NILAI-RAPOR'!BH59</f>
        <v/>
      </c>
      <c r="M60" s="206" t="str">
        <f>'NILAI-RAPOR'!BO59</f>
        <v/>
      </c>
      <c r="N60" s="206" t="str">
        <f>'NILAI-RAPOR'!BV59</f>
        <v/>
      </c>
      <c r="O60" s="206" t="str">
        <f>'NILAI-RAPOR'!CC59</f>
        <v/>
      </c>
      <c r="P60" s="206" t="str">
        <f>'NILAI-RAPOR'!CJ59</f>
        <v/>
      </c>
      <c r="Q60" s="206" t="str">
        <f>'NILAI-RAPOR'!CQ59</f>
        <v/>
      </c>
      <c r="R60" s="206" t="str">
        <f>'NILAI-RAPOR'!CX59</f>
        <v/>
      </c>
      <c r="S60" s="206" t="str">
        <f>'NILAI-RAPOR'!DE59</f>
        <v/>
      </c>
      <c r="T60" s="206" t="str">
        <f>'NILAI-RAPOR'!DL59</f>
        <v/>
      </c>
      <c r="U60" s="206" t="str">
        <f>'NILAI-RAPOR'!DS59</f>
        <v/>
      </c>
      <c r="V60" s="206" t="str">
        <f>IF('NILAI-USBN'!E59="","",'NILAI-USBN'!E59)</f>
        <v/>
      </c>
      <c r="W60" s="206" t="str">
        <f>IF('NILAI-USBN'!F59="","",'NILAI-USBN'!F59)</f>
        <v/>
      </c>
      <c r="X60" s="206" t="str">
        <f>IF('NILAI-USBN'!G59="","",'NILAI-USBN'!G59)</f>
        <v/>
      </c>
      <c r="Y60" s="206" t="str">
        <f>IF('NILAI-USBN'!H59="","",'NILAI-USBN'!H59)</f>
        <v/>
      </c>
      <c r="Z60" s="206" t="str">
        <f>IF('NILAI-USBN'!I59="","",'NILAI-USBN'!I59)</f>
        <v/>
      </c>
      <c r="AA60" s="206" t="str">
        <f>IF('NILAI-USBN'!J59="","",'NILAI-USBN'!J59)</f>
        <v/>
      </c>
      <c r="AB60" s="206" t="str">
        <f>IF('NILAI-USBN'!K59="","",'NILAI-USBN'!K59)</f>
        <v/>
      </c>
      <c r="AC60" s="206" t="str">
        <f>IF('NILAI-USBN'!L59="","",'NILAI-USBN'!L59)</f>
        <v/>
      </c>
      <c r="AD60" s="206" t="str">
        <f>IF('NILAI-USBN'!M59="","",'NILAI-USBN'!M59)</f>
        <v/>
      </c>
      <c r="AE60" s="206" t="str">
        <f>IF('NILAI-USBN'!N59="","",'NILAI-USBN'!N59)</f>
        <v/>
      </c>
      <c r="AF60" s="206" t="str">
        <f>IF('NILAI-USBN'!O59="","",'NILAI-USBN'!O59)</f>
        <v/>
      </c>
      <c r="AG60" s="206" t="str">
        <f>IF('NILAI-USBN'!P59="","",'NILAI-USBN'!P59)</f>
        <v/>
      </c>
      <c r="AH60" s="206" t="str">
        <f>IF('NILAI-USBN'!Q59="","",'NILAI-USBN'!Q59)</f>
        <v/>
      </c>
      <c r="AI60" s="206" t="str">
        <f>IF('NILAI-USBN'!R59="","",'NILAI-USBN'!R59)</f>
        <v/>
      </c>
      <c r="AJ60" s="206" t="str">
        <f>IF('NILAI-USBN'!S59="","",'NILAI-USBN'!S59)</f>
        <v/>
      </c>
      <c r="AK60" s="206" t="str">
        <f>IF('NILAI-USBN'!T59="","",'NILAI-USBN'!T59)</f>
        <v/>
      </c>
      <c r="AL60" s="206" t="str">
        <f>IF('NILAI-USBN'!U59="","",'NILAI-USBN'!U59)</f>
        <v/>
      </c>
      <c r="AM60" s="206" t="str">
        <f>IF('NILAI-UN'!E59="","",'NILAI-UN'!E59)</f>
        <v/>
      </c>
      <c r="AN60" s="206" t="str">
        <f>IF('NILAI-UN'!F59="","",'NILAI-UN'!F59)</f>
        <v/>
      </c>
      <c r="AO60" s="206" t="str">
        <f>IF('NILAI-UN'!G59="","",'NILAI-UN'!G59)</f>
        <v/>
      </c>
      <c r="AP60" s="206" t="str">
        <f>IF('NILAI-UN'!H59="","",'NILAI-UN'!H59)</f>
        <v/>
      </c>
      <c r="AQ60" s="207" t="str">
        <f t="shared" si="1"/>
        <v/>
      </c>
      <c r="AR60" s="208" t="str">
        <f t="shared" si="2"/>
        <v/>
      </c>
      <c r="AS60" s="196" t="str">
        <f>IF(OR(C60="",E60=""),"",RANK(AQ60,$AQ$10:$AQ$409)+COUNTIF(AQ$10:AQ60,AQ60)-1)</f>
        <v/>
      </c>
      <c r="AT60" s="173"/>
    </row>
    <row r="61" spans="1:46" ht="20.100000000000001" customHeight="1">
      <c r="A61" s="173"/>
      <c r="B61" s="190" t="str">
        <f>BIODATA_SISWA!B61</f>
        <v/>
      </c>
      <c r="C61" s="191" t="str">
        <f>IF(BIODATA_SISWA!C61="","",BIODATA_SISWA!C61)</f>
        <v/>
      </c>
      <c r="D61" s="191" t="str">
        <f>IF(BIODATA_SISWA!L61="","",BIODATA_SISWA!L61)</f>
        <v/>
      </c>
      <c r="E61" s="206" t="str">
        <f>'NILAI-RAPOR'!K60</f>
        <v/>
      </c>
      <c r="F61" s="206" t="str">
        <f>'NILAI-RAPOR'!R60</f>
        <v/>
      </c>
      <c r="G61" s="206" t="str">
        <f>'NILAI-RAPOR'!Y60</f>
        <v/>
      </c>
      <c r="H61" s="206" t="str">
        <f>'NILAI-RAPOR'!AF60</f>
        <v/>
      </c>
      <c r="I61" s="206" t="str">
        <f>'NILAI-RAPOR'!AM60</f>
        <v/>
      </c>
      <c r="J61" s="206" t="str">
        <f>'NILAI-RAPOR'!AT60</f>
        <v/>
      </c>
      <c r="K61" s="206" t="str">
        <f>'NILAI-RAPOR'!BA60</f>
        <v/>
      </c>
      <c r="L61" s="206" t="str">
        <f>'NILAI-RAPOR'!BH60</f>
        <v/>
      </c>
      <c r="M61" s="206" t="str">
        <f>'NILAI-RAPOR'!BO60</f>
        <v/>
      </c>
      <c r="N61" s="206" t="str">
        <f>'NILAI-RAPOR'!BV60</f>
        <v/>
      </c>
      <c r="O61" s="206" t="str">
        <f>'NILAI-RAPOR'!CC60</f>
        <v/>
      </c>
      <c r="P61" s="206" t="str">
        <f>'NILAI-RAPOR'!CJ60</f>
        <v/>
      </c>
      <c r="Q61" s="206" t="str">
        <f>'NILAI-RAPOR'!CQ60</f>
        <v/>
      </c>
      <c r="R61" s="206" t="str">
        <f>'NILAI-RAPOR'!CX60</f>
        <v/>
      </c>
      <c r="S61" s="206" t="str">
        <f>'NILAI-RAPOR'!DE60</f>
        <v/>
      </c>
      <c r="T61" s="206" t="str">
        <f>'NILAI-RAPOR'!DL60</f>
        <v/>
      </c>
      <c r="U61" s="206" t="str">
        <f>'NILAI-RAPOR'!DS60</f>
        <v/>
      </c>
      <c r="V61" s="206" t="str">
        <f>IF('NILAI-USBN'!E60="","",'NILAI-USBN'!E60)</f>
        <v/>
      </c>
      <c r="W61" s="206" t="str">
        <f>IF('NILAI-USBN'!F60="","",'NILAI-USBN'!F60)</f>
        <v/>
      </c>
      <c r="X61" s="206" t="str">
        <f>IF('NILAI-USBN'!G60="","",'NILAI-USBN'!G60)</f>
        <v/>
      </c>
      <c r="Y61" s="206" t="str">
        <f>IF('NILAI-USBN'!H60="","",'NILAI-USBN'!H60)</f>
        <v/>
      </c>
      <c r="Z61" s="206" t="str">
        <f>IF('NILAI-USBN'!I60="","",'NILAI-USBN'!I60)</f>
        <v/>
      </c>
      <c r="AA61" s="206" t="str">
        <f>IF('NILAI-USBN'!J60="","",'NILAI-USBN'!J60)</f>
        <v/>
      </c>
      <c r="AB61" s="206" t="str">
        <f>IF('NILAI-USBN'!K60="","",'NILAI-USBN'!K60)</f>
        <v/>
      </c>
      <c r="AC61" s="206" t="str">
        <f>IF('NILAI-USBN'!L60="","",'NILAI-USBN'!L60)</f>
        <v/>
      </c>
      <c r="AD61" s="206" t="str">
        <f>IF('NILAI-USBN'!M60="","",'NILAI-USBN'!M60)</f>
        <v/>
      </c>
      <c r="AE61" s="206" t="str">
        <f>IF('NILAI-USBN'!N60="","",'NILAI-USBN'!N60)</f>
        <v/>
      </c>
      <c r="AF61" s="206" t="str">
        <f>IF('NILAI-USBN'!O60="","",'NILAI-USBN'!O60)</f>
        <v/>
      </c>
      <c r="AG61" s="206" t="str">
        <f>IF('NILAI-USBN'!P60="","",'NILAI-USBN'!P60)</f>
        <v/>
      </c>
      <c r="AH61" s="206" t="str">
        <f>IF('NILAI-USBN'!Q60="","",'NILAI-USBN'!Q60)</f>
        <v/>
      </c>
      <c r="AI61" s="206" t="str">
        <f>IF('NILAI-USBN'!R60="","",'NILAI-USBN'!R60)</f>
        <v/>
      </c>
      <c r="AJ61" s="206" t="str">
        <f>IF('NILAI-USBN'!S60="","",'NILAI-USBN'!S60)</f>
        <v/>
      </c>
      <c r="AK61" s="206" t="str">
        <f>IF('NILAI-USBN'!T60="","",'NILAI-USBN'!T60)</f>
        <v/>
      </c>
      <c r="AL61" s="206" t="str">
        <f>IF('NILAI-USBN'!U60="","",'NILAI-USBN'!U60)</f>
        <v/>
      </c>
      <c r="AM61" s="206" t="str">
        <f>IF('NILAI-UN'!E60="","",'NILAI-UN'!E60)</f>
        <v/>
      </c>
      <c r="AN61" s="206" t="str">
        <f>IF('NILAI-UN'!F60="","",'NILAI-UN'!F60)</f>
        <v/>
      </c>
      <c r="AO61" s="206" t="str">
        <f>IF('NILAI-UN'!G60="","",'NILAI-UN'!G60)</f>
        <v/>
      </c>
      <c r="AP61" s="206" t="str">
        <f>IF('NILAI-UN'!H60="","",'NILAI-UN'!H60)</f>
        <v/>
      </c>
      <c r="AQ61" s="207" t="str">
        <f t="shared" si="1"/>
        <v/>
      </c>
      <c r="AR61" s="208" t="str">
        <f t="shared" si="2"/>
        <v/>
      </c>
      <c r="AS61" s="196" t="str">
        <f>IF(OR(C61="",E61=""),"",RANK(AQ61,$AQ$10:$AQ$409)+COUNTIF(AQ$10:AQ61,AQ61)-1)</f>
        <v/>
      </c>
      <c r="AT61" s="173"/>
    </row>
    <row r="62" spans="1:46" ht="20.100000000000001" customHeight="1">
      <c r="A62" s="173"/>
      <c r="B62" s="190" t="str">
        <f>BIODATA_SISWA!B62</f>
        <v/>
      </c>
      <c r="C62" s="191" t="str">
        <f>IF(BIODATA_SISWA!C62="","",BIODATA_SISWA!C62)</f>
        <v/>
      </c>
      <c r="D62" s="191" t="str">
        <f>IF(BIODATA_SISWA!L62="","",BIODATA_SISWA!L62)</f>
        <v/>
      </c>
      <c r="E62" s="206" t="str">
        <f>'NILAI-RAPOR'!K61</f>
        <v/>
      </c>
      <c r="F62" s="206" t="str">
        <f>'NILAI-RAPOR'!R61</f>
        <v/>
      </c>
      <c r="G62" s="206" t="str">
        <f>'NILAI-RAPOR'!Y61</f>
        <v/>
      </c>
      <c r="H62" s="206" t="str">
        <f>'NILAI-RAPOR'!AF61</f>
        <v/>
      </c>
      <c r="I62" s="206" t="str">
        <f>'NILAI-RAPOR'!AM61</f>
        <v/>
      </c>
      <c r="J62" s="206" t="str">
        <f>'NILAI-RAPOR'!AT61</f>
        <v/>
      </c>
      <c r="K62" s="206" t="str">
        <f>'NILAI-RAPOR'!BA61</f>
        <v/>
      </c>
      <c r="L62" s="206" t="str">
        <f>'NILAI-RAPOR'!BH61</f>
        <v/>
      </c>
      <c r="M62" s="206" t="str">
        <f>'NILAI-RAPOR'!BO61</f>
        <v/>
      </c>
      <c r="N62" s="206" t="str">
        <f>'NILAI-RAPOR'!BV61</f>
        <v/>
      </c>
      <c r="O62" s="206" t="str">
        <f>'NILAI-RAPOR'!CC61</f>
        <v/>
      </c>
      <c r="P62" s="206" t="str">
        <f>'NILAI-RAPOR'!CJ61</f>
        <v/>
      </c>
      <c r="Q62" s="206" t="str">
        <f>'NILAI-RAPOR'!CQ61</f>
        <v/>
      </c>
      <c r="R62" s="206" t="str">
        <f>'NILAI-RAPOR'!CX61</f>
        <v/>
      </c>
      <c r="S62" s="206" t="str">
        <f>'NILAI-RAPOR'!DE61</f>
        <v/>
      </c>
      <c r="T62" s="206" t="str">
        <f>'NILAI-RAPOR'!DL61</f>
        <v/>
      </c>
      <c r="U62" s="206" t="str">
        <f>'NILAI-RAPOR'!DS61</f>
        <v/>
      </c>
      <c r="V62" s="206" t="str">
        <f>IF('NILAI-USBN'!E61="","",'NILAI-USBN'!E61)</f>
        <v/>
      </c>
      <c r="W62" s="206" t="str">
        <f>IF('NILAI-USBN'!F61="","",'NILAI-USBN'!F61)</f>
        <v/>
      </c>
      <c r="X62" s="206" t="str">
        <f>IF('NILAI-USBN'!G61="","",'NILAI-USBN'!G61)</f>
        <v/>
      </c>
      <c r="Y62" s="206" t="str">
        <f>IF('NILAI-USBN'!H61="","",'NILAI-USBN'!H61)</f>
        <v/>
      </c>
      <c r="Z62" s="206" t="str">
        <f>IF('NILAI-USBN'!I61="","",'NILAI-USBN'!I61)</f>
        <v/>
      </c>
      <c r="AA62" s="206" t="str">
        <f>IF('NILAI-USBN'!J61="","",'NILAI-USBN'!J61)</f>
        <v/>
      </c>
      <c r="AB62" s="206" t="str">
        <f>IF('NILAI-USBN'!K61="","",'NILAI-USBN'!K61)</f>
        <v/>
      </c>
      <c r="AC62" s="206" t="str">
        <f>IF('NILAI-USBN'!L61="","",'NILAI-USBN'!L61)</f>
        <v/>
      </c>
      <c r="AD62" s="206" t="str">
        <f>IF('NILAI-USBN'!M61="","",'NILAI-USBN'!M61)</f>
        <v/>
      </c>
      <c r="AE62" s="206" t="str">
        <f>IF('NILAI-USBN'!N61="","",'NILAI-USBN'!N61)</f>
        <v/>
      </c>
      <c r="AF62" s="206" t="str">
        <f>IF('NILAI-USBN'!O61="","",'NILAI-USBN'!O61)</f>
        <v/>
      </c>
      <c r="AG62" s="206" t="str">
        <f>IF('NILAI-USBN'!P61="","",'NILAI-USBN'!P61)</f>
        <v/>
      </c>
      <c r="AH62" s="206" t="str">
        <f>IF('NILAI-USBN'!Q61="","",'NILAI-USBN'!Q61)</f>
        <v/>
      </c>
      <c r="AI62" s="206" t="str">
        <f>IF('NILAI-USBN'!R61="","",'NILAI-USBN'!R61)</f>
        <v/>
      </c>
      <c r="AJ62" s="206" t="str">
        <f>IF('NILAI-USBN'!S61="","",'NILAI-USBN'!S61)</f>
        <v/>
      </c>
      <c r="AK62" s="206" t="str">
        <f>IF('NILAI-USBN'!T61="","",'NILAI-USBN'!T61)</f>
        <v/>
      </c>
      <c r="AL62" s="206" t="str">
        <f>IF('NILAI-USBN'!U61="","",'NILAI-USBN'!U61)</f>
        <v/>
      </c>
      <c r="AM62" s="206" t="str">
        <f>IF('NILAI-UN'!E61="","",'NILAI-UN'!E61)</f>
        <v/>
      </c>
      <c r="AN62" s="206" t="str">
        <f>IF('NILAI-UN'!F61="","",'NILAI-UN'!F61)</f>
        <v/>
      </c>
      <c r="AO62" s="206" t="str">
        <f>IF('NILAI-UN'!G61="","",'NILAI-UN'!G61)</f>
        <v/>
      </c>
      <c r="AP62" s="206" t="str">
        <f>IF('NILAI-UN'!H61="","",'NILAI-UN'!H61)</f>
        <v/>
      </c>
      <c r="AQ62" s="207" t="str">
        <f t="shared" si="1"/>
        <v/>
      </c>
      <c r="AR62" s="208" t="str">
        <f t="shared" si="2"/>
        <v/>
      </c>
      <c r="AS62" s="196" t="str">
        <f>IF(OR(C62="",E62=""),"",RANK(AQ62,$AQ$10:$AQ$409)+COUNTIF(AQ$10:AQ62,AQ62)-1)</f>
        <v/>
      </c>
      <c r="AT62" s="173"/>
    </row>
    <row r="63" spans="1:46" ht="20.100000000000001" customHeight="1">
      <c r="A63" s="173"/>
      <c r="B63" s="190" t="str">
        <f>BIODATA_SISWA!B63</f>
        <v/>
      </c>
      <c r="C63" s="191" t="str">
        <f>IF(BIODATA_SISWA!C63="","",BIODATA_SISWA!C63)</f>
        <v/>
      </c>
      <c r="D63" s="191" t="str">
        <f>IF(BIODATA_SISWA!L63="","",BIODATA_SISWA!L63)</f>
        <v/>
      </c>
      <c r="E63" s="206" t="str">
        <f>'NILAI-RAPOR'!K62</f>
        <v/>
      </c>
      <c r="F63" s="206" t="str">
        <f>'NILAI-RAPOR'!R62</f>
        <v/>
      </c>
      <c r="G63" s="206" t="str">
        <f>'NILAI-RAPOR'!Y62</f>
        <v/>
      </c>
      <c r="H63" s="206" t="str">
        <f>'NILAI-RAPOR'!AF62</f>
        <v/>
      </c>
      <c r="I63" s="206" t="str">
        <f>'NILAI-RAPOR'!AM62</f>
        <v/>
      </c>
      <c r="J63" s="206" t="str">
        <f>'NILAI-RAPOR'!AT62</f>
        <v/>
      </c>
      <c r="K63" s="206" t="str">
        <f>'NILAI-RAPOR'!BA62</f>
        <v/>
      </c>
      <c r="L63" s="206" t="str">
        <f>'NILAI-RAPOR'!BH62</f>
        <v/>
      </c>
      <c r="M63" s="206" t="str">
        <f>'NILAI-RAPOR'!BO62</f>
        <v/>
      </c>
      <c r="N63" s="206" t="str">
        <f>'NILAI-RAPOR'!BV62</f>
        <v/>
      </c>
      <c r="O63" s="206" t="str">
        <f>'NILAI-RAPOR'!CC62</f>
        <v/>
      </c>
      <c r="P63" s="206" t="str">
        <f>'NILAI-RAPOR'!CJ62</f>
        <v/>
      </c>
      <c r="Q63" s="206" t="str">
        <f>'NILAI-RAPOR'!CQ62</f>
        <v/>
      </c>
      <c r="R63" s="206" t="str">
        <f>'NILAI-RAPOR'!CX62</f>
        <v/>
      </c>
      <c r="S63" s="206" t="str">
        <f>'NILAI-RAPOR'!DE62</f>
        <v/>
      </c>
      <c r="T63" s="206" t="str">
        <f>'NILAI-RAPOR'!DL62</f>
        <v/>
      </c>
      <c r="U63" s="206" t="str">
        <f>'NILAI-RAPOR'!DS62</f>
        <v/>
      </c>
      <c r="V63" s="206" t="str">
        <f>IF('NILAI-USBN'!E62="","",'NILAI-USBN'!E62)</f>
        <v/>
      </c>
      <c r="W63" s="206" t="str">
        <f>IF('NILAI-USBN'!F62="","",'NILAI-USBN'!F62)</f>
        <v/>
      </c>
      <c r="X63" s="206" t="str">
        <f>IF('NILAI-USBN'!G62="","",'NILAI-USBN'!G62)</f>
        <v/>
      </c>
      <c r="Y63" s="206" t="str">
        <f>IF('NILAI-USBN'!H62="","",'NILAI-USBN'!H62)</f>
        <v/>
      </c>
      <c r="Z63" s="206" t="str">
        <f>IF('NILAI-USBN'!I62="","",'NILAI-USBN'!I62)</f>
        <v/>
      </c>
      <c r="AA63" s="206" t="str">
        <f>IF('NILAI-USBN'!J62="","",'NILAI-USBN'!J62)</f>
        <v/>
      </c>
      <c r="AB63" s="206" t="str">
        <f>IF('NILAI-USBN'!K62="","",'NILAI-USBN'!K62)</f>
        <v/>
      </c>
      <c r="AC63" s="206" t="str">
        <f>IF('NILAI-USBN'!L62="","",'NILAI-USBN'!L62)</f>
        <v/>
      </c>
      <c r="AD63" s="206" t="str">
        <f>IF('NILAI-USBN'!M62="","",'NILAI-USBN'!M62)</f>
        <v/>
      </c>
      <c r="AE63" s="206" t="str">
        <f>IF('NILAI-USBN'!N62="","",'NILAI-USBN'!N62)</f>
        <v/>
      </c>
      <c r="AF63" s="206" t="str">
        <f>IF('NILAI-USBN'!O62="","",'NILAI-USBN'!O62)</f>
        <v/>
      </c>
      <c r="AG63" s="206" t="str">
        <f>IF('NILAI-USBN'!P62="","",'NILAI-USBN'!P62)</f>
        <v/>
      </c>
      <c r="AH63" s="206" t="str">
        <f>IF('NILAI-USBN'!Q62="","",'NILAI-USBN'!Q62)</f>
        <v/>
      </c>
      <c r="AI63" s="206" t="str">
        <f>IF('NILAI-USBN'!R62="","",'NILAI-USBN'!R62)</f>
        <v/>
      </c>
      <c r="AJ63" s="206" t="str">
        <f>IF('NILAI-USBN'!S62="","",'NILAI-USBN'!S62)</f>
        <v/>
      </c>
      <c r="AK63" s="206" t="str">
        <f>IF('NILAI-USBN'!T62="","",'NILAI-USBN'!T62)</f>
        <v/>
      </c>
      <c r="AL63" s="206" t="str">
        <f>IF('NILAI-USBN'!U62="","",'NILAI-USBN'!U62)</f>
        <v/>
      </c>
      <c r="AM63" s="206" t="str">
        <f>IF('NILAI-UN'!E62="","",'NILAI-UN'!E62)</f>
        <v/>
      </c>
      <c r="AN63" s="206" t="str">
        <f>IF('NILAI-UN'!F62="","",'NILAI-UN'!F62)</f>
        <v/>
      </c>
      <c r="AO63" s="206" t="str">
        <f>IF('NILAI-UN'!G62="","",'NILAI-UN'!G62)</f>
        <v/>
      </c>
      <c r="AP63" s="206" t="str">
        <f>IF('NILAI-UN'!H62="","",'NILAI-UN'!H62)</f>
        <v/>
      </c>
      <c r="AQ63" s="207" t="str">
        <f t="shared" si="1"/>
        <v/>
      </c>
      <c r="AR63" s="208" t="str">
        <f t="shared" si="2"/>
        <v/>
      </c>
      <c r="AS63" s="196" t="str">
        <f>IF(OR(C63="",E63=""),"",RANK(AQ63,$AQ$10:$AQ$409)+COUNTIF(AQ$10:AQ63,AQ63)-1)</f>
        <v/>
      </c>
      <c r="AT63" s="173"/>
    </row>
    <row r="64" spans="1:46" ht="20.100000000000001" customHeight="1">
      <c r="A64" s="173"/>
      <c r="B64" s="190" t="str">
        <f>BIODATA_SISWA!B64</f>
        <v/>
      </c>
      <c r="C64" s="191" t="str">
        <f>IF(BIODATA_SISWA!C64="","",BIODATA_SISWA!C64)</f>
        <v/>
      </c>
      <c r="D64" s="191" t="str">
        <f>IF(BIODATA_SISWA!L64="","",BIODATA_SISWA!L64)</f>
        <v/>
      </c>
      <c r="E64" s="206" t="str">
        <f>'NILAI-RAPOR'!K63</f>
        <v/>
      </c>
      <c r="F64" s="206" t="str">
        <f>'NILAI-RAPOR'!R63</f>
        <v/>
      </c>
      <c r="G64" s="206" t="str">
        <f>'NILAI-RAPOR'!Y63</f>
        <v/>
      </c>
      <c r="H64" s="206" t="str">
        <f>'NILAI-RAPOR'!AF63</f>
        <v/>
      </c>
      <c r="I64" s="206" t="str">
        <f>'NILAI-RAPOR'!AM63</f>
        <v/>
      </c>
      <c r="J64" s="206" t="str">
        <f>'NILAI-RAPOR'!AT63</f>
        <v/>
      </c>
      <c r="K64" s="206" t="str">
        <f>'NILAI-RAPOR'!BA63</f>
        <v/>
      </c>
      <c r="L64" s="206" t="str">
        <f>'NILAI-RAPOR'!BH63</f>
        <v/>
      </c>
      <c r="M64" s="206" t="str">
        <f>'NILAI-RAPOR'!BO63</f>
        <v/>
      </c>
      <c r="N64" s="206" t="str">
        <f>'NILAI-RAPOR'!BV63</f>
        <v/>
      </c>
      <c r="O64" s="206" t="str">
        <f>'NILAI-RAPOR'!CC63</f>
        <v/>
      </c>
      <c r="P64" s="206" t="str">
        <f>'NILAI-RAPOR'!CJ63</f>
        <v/>
      </c>
      <c r="Q64" s="206" t="str">
        <f>'NILAI-RAPOR'!CQ63</f>
        <v/>
      </c>
      <c r="R64" s="206" t="str">
        <f>'NILAI-RAPOR'!CX63</f>
        <v/>
      </c>
      <c r="S64" s="206" t="str">
        <f>'NILAI-RAPOR'!DE63</f>
        <v/>
      </c>
      <c r="T64" s="206" t="str">
        <f>'NILAI-RAPOR'!DL63</f>
        <v/>
      </c>
      <c r="U64" s="206" t="str">
        <f>'NILAI-RAPOR'!DS63</f>
        <v/>
      </c>
      <c r="V64" s="206" t="str">
        <f>IF('NILAI-USBN'!E63="","",'NILAI-USBN'!E63)</f>
        <v/>
      </c>
      <c r="W64" s="206" t="str">
        <f>IF('NILAI-USBN'!F63="","",'NILAI-USBN'!F63)</f>
        <v/>
      </c>
      <c r="X64" s="206" t="str">
        <f>IF('NILAI-USBN'!G63="","",'NILAI-USBN'!G63)</f>
        <v/>
      </c>
      <c r="Y64" s="206" t="str">
        <f>IF('NILAI-USBN'!H63="","",'NILAI-USBN'!H63)</f>
        <v/>
      </c>
      <c r="Z64" s="206" t="str">
        <f>IF('NILAI-USBN'!I63="","",'NILAI-USBN'!I63)</f>
        <v/>
      </c>
      <c r="AA64" s="206" t="str">
        <f>IF('NILAI-USBN'!J63="","",'NILAI-USBN'!J63)</f>
        <v/>
      </c>
      <c r="AB64" s="206" t="str">
        <f>IF('NILAI-USBN'!K63="","",'NILAI-USBN'!K63)</f>
        <v/>
      </c>
      <c r="AC64" s="206" t="str">
        <f>IF('NILAI-USBN'!L63="","",'NILAI-USBN'!L63)</f>
        <v/>
      </c>
      <c r="AD64" s="206" t="str">
        <f>IF('NILAI-USBN'!M63="","",'NILAI-USBN'!M63)</f>
        <v/>
      </c>
      <c r="AE64" s="206" t="str">
        <f>IF('NILAI-USBN'!N63="","",'NILAI-USBN'!N63)</f>
        <v/>
      </c>
      <c r="AF64" s="206" t="str">
        <f>IF('NILAI-USBN'!O63="","",'NILAI-USBN'!O63)</f>
        <v/>
      </c>
      <c r="AG64" s="206" t="str">
        <f>IF('NILAI-USBN'!P63="","",'NILAI-USBN'!P63)</f>
        <v/>
      </c>
      <c r="AH64" s="206" t="str">
        <f>IF('NILAI-USBN'!Q63="","",'NILAI-USBN'!Q63)</f>
        <v/>
      </c>
      <c r="AI64" s="206" t="str">
        <f>IF('NILAI-USBN'!R63="","",'NILAI-USBN'!R63)</f>
        <v/>
      </c>
      <c r="AJ64" s="206" t="str">
        <f>IF('NILAI-USBN'!S63="","",'NILAI-USBN'!S63)</f>
        <v/>
      </c>
      <c r="AK64" s="206" t="str">
        <f>IF('NILAI-USBN'!T63="","",'NILAI-USBN'!T63)</f>
        <v/>
      </c>
      <c r="AL64" s="206" t="str">
        <f>IF('NILAI-USBN'!U63="","",'NILAI-USBN'!U63)</f>
        <v/>
      </c>
      <c r="AM64" s="206" t="str">
        <f>IF('NILAI-UN'!E63="","",'NILAI-UN'!E63)</f>
        <v/>
      </c>
      <c r="AN64" s="206" t="str">
        <f>IF('NILAI-UN'!F63="","",'NILAI-UN'!F63)</f>
        <v/>
      </c>
      <c r="AO64" s="206" t="str">
        <f>IF('NILAI-UN'!G63="","",'NILAI-UN'!G63)</f>
        <v/>
      </c>
      <c r="AP64" s="206" t="str">
        <f>IF('NILAI-UN'!H63="","",'NILAI-UN'!H63)</f>
        <v/>
      </c>
      <c r="AQ64" s="207" t="str">
        <f t="shared" si="1"/>
        <v/>
      </c>
      <c r="AR64" s="208" t="str">
        <f t="shared" si="2"/>
        <v/>
      </c>
      <c r="AS64" s="196" t="str">
        <f>IF(OR(C64="",E64=""),"",RANK(AQ64,$AQ$10:$AQ$409)+COUNTIF(AQ$10:AQ64,AQ64)-1)</f>
        <v/>
      </c>
      <c r="AT64" s="173"/>
    </row>
    <row r="65" spans="1:46" ht="20.100000000000001" customHeight="1">
      <c r="A65" s="173"/>
      <c r="B65" s="190" t="str">
        <f>BIODATA_SISWA!B65</f>
        <v/>
      </c>
      <c r="C65" s="191" t="str">
        <f>IF(BIODATA_SISWA!C65="","",BIODATA_SISWA!C65)</f>
        <v/>
      </c>
      <c r="D65" s="191" t="str">
        <f>IF(BIODATA_SISWA!L65="","",BIODATA_SISWA!L65)</f>
        <v/>
      </c>
      <c r="E65" s="206" t="str">
        <f>'NILAI-RAPOR'!K64</f>
        <v/>
      </c>
      <c r="F65" s="206" t="str">
        <f>'NILAI-RAPOR'!R64</f>
        <v/>
      </c>
      <c r="G65" s="206" t="str">
        <f>'NILAI-RAPOR'!Y64</f>
        <v/>
      </c>
      <c r="H65" s="206" t="str">
        <f>'NILAI-RAPOR'!AF64</f>
        <v/>
      </c>
      <c r="I65" s="206" t="str">
        <f>'NILAI-RAPOR'!AM64</f>
        <v/>
      </c>
      <c r="J65" s="206" t="str">
        <f>'NILAI-RAPOR'!AT64</f>
        <v/>
      </c>
      <c r="K65" s="206" t="str">
        <f>'NILAI-RAPOR'!BA64</f>
        <v/>
      </c>
      <c r="L65" s="206" t="str">
        <f>'NILAI-RAPOR'!BH64</f>
        <v/>
      </c>
      <c r="M65" s="206" t="str">
        <f>'NILAI-RAPOR'!BO64</f>
        <v/>
      </c>
      <c r="N65" s="206" t="str">
        <f>'NILAI-RAPOR'!BV64</f>
        <v/>
      </c>
      <c r="O65" s="206" t="str">
        <f>'NILAI-RAPOR'!CC64</f>
        <v/>
      </c>
      <c r="P65" s="206" t="str">
        <f>'NILAI-RAPOR'!CJ64</f>
        <v/>
      </c>
      <c r="Q65" s="206" t="str">
        <f>'NILAI-RAPOR'!CQ64</f>
        <v/>
      </c>
      <c r="R65" s="206" t="str">
        <f>'NILAI-RAPOR'!CX64</f>
        <v/>
      </c>
      <c r="S65" s="206" t="str">
        <f>'NILAI-RAPOR'!DE64</f>
        <v/>
      </c>
      <c r="T65" s="206" t="str">
        <f>'NILAI-RAPOR'!DL64</f>
        <v/>
      </c>
      <c r="U65" s="206" t="str">
        <f>'NILAI-RAPOR'!DS64</f>
        <v/>
      </c>
      <c r="V65" s="206" t="str">
        <f>IF('NILAI-USBN'!E64="","",'NILAI-USBN'!E64)</f>
        <v/>
      </c>
      <c r="W65" s="206" t="str">
        <f>IF('NILAI-USBN'!F64="","",'NILAI-USBN'!F64)</f>
        <v/>
      </c>
      <c r="X65" s="206" t="str">
        <f>IF('NILAI-USBN'!G64="","",'NILAI-USBN'!G64)</f>
        <v/>
      </c>
      <c r="Y65" s="206" t="str">
        <f>IF('NILAI-USBN'!H64="","",'NILAI-USBN'!H64)</f>
        <v/>
      </c>
      <c r="Z65" s="206" t="str">
        <f>IF('NILAI-USBN'!I64="","",'NILAI-USBN'!I64)</f>
        <v/>
      </c>
      <c r="AA65" s="206" t="str">
        <f>IF('NILAI-USBN'!J64="","",'NILAI-USBN'!J64)</f>
        <v/>
      </c>
      <c r="AB65" s="206" t="str">
        <f>IF('NILAI-USBN'!K64="","",'NILAI-USBN'!K64)</f>
        <v/>
      </c>
      <c r="AC65" s="206" t="str">
        <f>IF('NILAI-USBN'!L64="","",'NILAI-USBN'!L64)</f>
        <v/>
      </c>
      <c r="AD65" s="206" t="str">
        <f>IF('NILAI-USBN'!M64="","",'NILAI-USBN'!M64)</f>
        <v/>
      </c>
      <c r="AE65" s="206" t="str">
        <f>IF('NILAI-USBN'!N64="","",'NILAI-USBN'!N64)</f>
        <v/>
      </c>
      <c r="AF65" s="206" t="str">
        <f>IF('NILAI-USBN'!O64="","",'NILAI-USBN'!O64)</f>
        <v/>
      </c>
      <c r="AG65" s="206" t="str">
        <f>IF('NILAI-USBN'!P64="","",'NILAI-USBN'!P64)</f>
        <v/>
      </c>
      <c r="AH65" s="206" t="str">
        <f>IF('NILAI-USBN'!Q64="","",'NILAI-USBN'!Q64)</f>
        <v/>
      </c>
      <c r="AI65" s="206" t="str">
        <f>IF('NILAI-USBN'!R64="","",'NILAI-USBN'!R64)</f>
        <v/>
      </c>
      <c r="AJ65" s="206" t="str">
        <f>IF('NILAI-USBN'!S64="","",'NILAI-USBN'!S64)</f>
        <v/>
      </c>
      <c r="AK65" s="206" t="str">
        <f>IF('NILAI-USBN'!T64="","",'NILAI-USBN'!T64)</f>
        <v/>
      </c>
      <c r="AL65" s="206" t="str">
        <f>IF('NILAI-USBN'!U64="","",'NILAI-USBN'!U64)</f>
        <v/>
      </c>
      <c r="AM65" s="206" t="str">
        <f>IF('NILAI-UN'!E64="","",'NILAI-UN'!E64)</f>
        <v/>
      </c>
      <c r="AN65" s="206" t="str">
        <f>IF('NILAI-UN'!F64="","",'NILAI-UN'!F64)</f>
        <v/>
      </c>
      <c r="AO65" s="206" t="str">
        <f>IF('NILAI-UN'!G64="","",'NILAI-UN'!G64)</f>
        <v/>
      </c>
      <c r="AP65" s="206" t="str">
        <f>IF('NILAI-UN'!H64="","",'NILAI-UN'!H64)</f>
        <v/>
      </c>
      <c r="AQ65" s="207" t="str">
        <f t="shared" si="1"/>
        <v/>
      </c>
      <c r="AR65" s="208" t="str">
        <f t="shared" si="2"/>
        <v/>
      </c>
      <c r="AS65" s="196" t="str">
        <f>IF(OR(C65="",E65=""),"",RANK(AQ65,$AQ$10:$AQ$409)+COUNTIF(AQ$10:AQ65,AQ65)-1)</f>
        <v/>
      </c>
      <c r="AT65" s="173"/>
    </row>
    <row r="66" spans="1:46" ht="20.100000000000001" customHeight="1">
      <c r="A66" s="173"/>
      <c r="B66" s="190" t="str">
        <f>BIODATA_SISWA!B66</f>
        <v/>
      </c>
      <c r="C66" s="191" t="str">
        <f>IF(BIODATA_SISWA!C66="","",BIODATA_SISWA!C66)</f>
        <v/>
      </c>
      <c r="D66" s="191" t="str">
        <f>IF(BIODATA_SISWA!L66="","",BIODATA_SISWA!L66)</f>
        <v/>
      </c>
      <c r="E66" s="206" t="str">
        <f>'NILAI-RAPOR'!K65</f>
        <v/>
      </c>
      <c r="F66" s="206" t="str">
        <f>'NILAI-RAPOR'!R65</f>
        <v/>
      </c>
      <c r="G66" s="206" t="str">
        <f>'NILAI-RAPOR'!Y65</f>
        <v/>
      </c>
      <c r="H66" s="206" t="str">
        <f>'NILAI-RAPOR'!AF65</f>
        <v/>
      </c>
      <c r="I66" s="206" t="str">
        <f>'NILAI-RAPOR'!AM65</f>
        <v/>
      </c>
      <c r="J66" s="206" t="str">
        <f>'NILAI-RAPOR'!AT65</f>
        <v/>
      </c>
      <c r="K66" s="206" t="str">
        <f>'NILAI-RAPOR'!BA65</f>
        <v/>
      </c>
      <c r="L66" s="206" t="str">
        <f>'NILAI-RAPOR'!BH65</f>
        <v/>
      </c>
      <c r="M66" s="206" t="str">
        <f>'NILAI-RAPOR'!BO65</f>
        <v/>
      </c>
      <c r="N66" s="206" t="str">
        <f>'NILAI-RAPOR'!BV65</f>
        <v/>
      </c>
      <c r="O66" s="206" t="str">
        <f>'NILAI-RAPOR'!CC65</f>
        <v/>
      </c>
      <c r="P66" s="206" t="str">
        <f>'NILAI-RAPOR'!CJ65</f>
        <v/>
      </c>
      <c r="Q66" s="206" t="str">
        <f>'NILAI-RAPOR'!CQ65</f>
        <v/>
      </c>
      <c r="R66" s="206" t="str">
        <f>'NILAI-RAPOR'!CX65</f>
        <v/>
      </c>
      <c r="S66" s="206" t="str">
        <f>'NILAI-RAPOR'!DE65</f>
        <v/>
      </c>
      <c r="T66" s="206" t="str">
        <f>'NILAI-RAPOR'!DL65</f>
        <v/>
      </c>
      <c r="U66" s="206" t="str">
        <f>'NILAI-RAPOR'!DS65</f>
        <v/>
      </c>
      <c r="V66" s="206" t="str">
        <f>IF('NILAI-USBN'!E65="","",'NILAI-USBN'!E65)</f>
        <v/>
      </c>
      <c r="W66" s="206" t="str">
        <f>IF('NILAI-USBN'!F65="","",'NILAI-USBN'!F65)</f>
        <v/>
      </c>
      <c r="X66" s="206" t="str">
        <f>IF('NILAI-USBN'!G65="","",'NILAI-USBN'!G65)</f>
        <v/>
      </c>
      <c r="Y66" s="206" t="str">
        <f>IF('NILAI-USBN'!H65="","",'NILAI-USBN'!H65)</f>
        <v/>
      </c>
      <c r="Z66" s="206" t="str">
        <f>IF('NILAI-USBN'!I65="","",'NILAI-USBN'!I65)</f>
        <v/>
      </c>
      <c r="AA66" s="206" t="str">
        <f>IF('NILAI-USBN'!J65="","",'NILAI-USBN'!J65)</f>
        <v/>
      </c>
      <c r="AB66" s="206" t="str">
        <f>IF('NILAI-USBN'!K65="","",'NILAI-USBN'!K65)</f>
        <v/>
      </c>
      <c r="AC66" s="206" t="str">
        <f>IF('NILAI-USBN'!L65="","",'NILAI-USBN'!L65)</f>
        <v/>
      </c>
      <c r="AD66" s="206" t="str">
        <f>IF('NILAI-USBN'!M65="","",'NILAI-USBN'!M65)</f>
        <v/>
      </c>
      <c r="AE66" s="206" t="str">
        <f>IF('NILAI-USBN'!N65="","",'NILAI-USBN'!N65)</f>
        <v/>
      </c>
      <c r="AF66" s="206" t="str">
        <f>IF('NILAI-USBN'!O65="","",'NILAI-USBN'!O65)</f>
        <v/>
      </c>
      <c r="AG66" s="206" t="str">
        <f>IF('NILAI-USBN'!P65="","",'NILAI-USBN'!P65)</f>
        <v/>
      </c>
      <c r="AH66" s="206" t="str">
        <f>IF('NILAI-USBN'!Q65="","",'NILAI-USBN'!Q65)</f>
        <v/>
      </c>
      <c r="AI66" s="206" t="str">
        <f>IF('NILAI-USBN'!R65="","",'NILAI-USBN'!R65)</f>
        <v/>
      </c>
      <c r="AJ66" s="206" t="str">
        <f>IF('NILAI-USBN'!S65="","",'NILAI-USBN'!S65)</f>
        <v/>
      </c>
      <c r="AK66" s="206" t="str">
        <f>IF('NILAI-USBN'!T65="","",'NILAI-USBN'!T65)</f>
        <v/>
      </c>
      <c r="AL66" s="206" t="str">
        <f>IF('NILAI-USBN'!U65="","",'NILAI-USBN'!U65)</f>
        <v/>
      </c>
      <c r="AM66" s="206" t="str">
        <f>IF('NILAI-UN'!E65="","",'NILAI-UN'!E65)</f>
        <v/>
      </c>
      <c r="AN66" s="206" t="str">
        <f>IF('NILAI-UN'!F65="","",'NILAI-UN'!F65)</f>
        <v/>
      </c>
      <c r="AO66" s="206" t="str">
        <f>IF('NILAI-UN'!G65="","",'NILAI-UN'!G65)</f>
        <v/>
      </c>
      <c r="AP66" s="206" t="str">
        <f>IF('NILAI-UN'!H65="","",'NILAI-UN'!H65)</f>
        <v/>
      </c>
      <c r="AQ66" s="207" t="str">
        <f t="shared" si="1"/>
        <v/>
      </c>
      <c r="AR66" s="208" t="str">
        <f t="shared" si="2"/>
        <v/>
      </c>
      <c r="AS66" s="196" t="str">
        <f>IF(OR(C66="",E66=""),"",RANK(AQ66,$AQ$10:$AQ$409)+COUNTIF(AQ$10:AQ66,AQ66)-1)</f>
        <v/>
      </c>
      <c r="AT66" s="173"/>
    </row>
    <row r="67" spans="1:46" ht="20.100000000000001" customHeight="1">
      <c r="A67" s="173"/>
      <c r="B67" s="190" t="str">
        <f>BIODATA_SISWA!B67</f>
        <v/>
      </c>
      <c r="C67" s="191" t="str">
        <f>IF(BIODATA_SISWA!C67="","",BIODATA_SISWA!C67)</f>
        <v/>
      </c>
      <c r="D67" s="191" t="str">
        <f>IF(BIODATA_SISWA!L67="","",BIODATA_SISWA!L67)</f>
        <v/>
      </c>
      <c r="E67" s="206" t="str">
        <f>'NILAI-RAPOR'!K66</f>
        <v/>
      </c>
      <c r="F67" s="206" t="str">
        <f>'NILAI-RAPOR'!R66</f>
        <v/>
      </c>
      <c r="G67" s="206" t="str">
        <f>'NILAI-RAPOR'!Y66</f>
        <v/>
      </c>
      <c r="H67" s="206" t="str">
        <f>'NILAI-RAPOR'!AF66</f>
        <v/>
      </c>
      <c r="I67" s="206" t="str">
        <f>'NILAI-RAPOR'!AM66</f>
        <v/>
      </c>
      <c r="J67" s="206" t="str">
        <f>'NILAI-RAPOR'!AT66</f>
        <v/>
      </c>
      <c r="K67" s="206" t="str">
        <f>'NILAI-RAPOR'!BA66</f>
        <v/>
      </c>
      <c r="L67" s="206" t="str">
        <f>'NILAI-RAPOR'!BH66</f>
        <v/>
      </c>
      <c r="M67" s="206" t="str">
        <f>'NILAI-RAPOR'!BO66</f>
        <v/>
      </c>
      <c r="N67" s="206" t="str">
        <f>'NILAI-RAPOR'!BV66</f>
        <v/>
      </c>
      <c r="O67" s="206" t="str">
        <f>'NILAI-RAPOR'!CC66</f>
        <v/>
      </c>
      <c r="P67" s="206" t="str">
        <f>'NILAI-RAPOR'!CJ66</f>
        <v/>
      </c>
      <c r="Q67" s="206" t="str">
        <f>'NILAI-RAPOR'!CQ66</f>
        <v/>
      </c>
      <c r="R67" s="206" t="str">
        <f>'NILAI-RAPOR'!CX66</f>
        <v/>
      </c>
      <c r="S67" s="206" t="str">
        <f>'NILAI-RAPOR'!DE66</f>
        <v/>
      </c>
      <c r="T67" s="206" t="str">
        <f>'NILAI-RAPOR'!DL66</f>
        <v/>
      </c>
      <c r="U67" s="206" t="str">
        <f>'NILAI-RAPOR'!DS66</f>
        <v/>
      </c>
      <c r="V67" s="206" t="str">
        <f>IF('NILAI-USBN'!E66="","",'NILAI-USBN'!E66)</f>
        <v/>
      </c>
      <c r="W67" s="206" t="str">
        <f>IF('NILAI-USBN'!F66="","",'NILAI-USBN'!F66)</f>
        <v/>
      </c>
      <c r="X67" s="206" t="str">
        <f>IF('NILAI-USBN'!G66="","",'NILAI-USBN'!G66)</f>
        <v/>
      </c>
      <c r="Y67" s="206" t="str">
        <f>IF('NILAI-USBN'!H66="","",'NILAI-USBN'!H66)</f>
        <v/>
      </c>
      <c r="Z67" s="206" t="str">
        <f>IF('NILAI-USBN'!I66="","",'NILAI-USBN'!I66)</f>
        <v/>
      </c>
      <c r="AA67" s="206" t="str">
        <f>IF('NILAI-USBN'!J66="","",'NILAI-USBN'!J66)</f>
        <v/>
      </c>
      <c r="AB67" s="206" t="str">
        <f>IF('NILAI-USBN'!K66="","",'NILAI-USBN'!K66)</f>
        <v/>
      </c>
      <c r="AC67" s="206" t="str">
        <f>IF('NILAI-USBN'!L66="","",'NILAI-USBN'!L66)</f>
        <v/>
      </c>
      <c r="AD67" s="206" t="str">
        <f>IF('NILAI-USBN'!M66="","",'NILAI-USBN'!M66)</f>
        <v/>
      </c>
      <c r="AE67" s="206" t="str">
        <f>IF('NILAI-USBN'!N66="","",'NILAI-USBN'!N66)</f>
        <v/>
      </c>
      <c r="AF67" s="206" t="str">
        <f>IF('NILAI-USBN'!O66="","",'NILAI-USBN'!O66)</f>
        <v/>
      </c>
      <c r="AG67" s="206" t="str">
        <f>IF('NILAI-USBN'!P66="","",'NILAI-USBN'!P66)</f>
        <v/>
      </c>
      <c r="AH67" s="206" t="str">
        <f>IF('NILAI-USBN'!Q66="","",'NILAI-USBN'!Q66)</f>
        <v/>
      </c>
      <c r="AI67" s="206" t="str">
        <f>IF('NILAI-USBN'!R66="","",'NILAI-USBN'!R66)</f>
        <v/>
      </c>
      <c r="AJ67" s="206" t="str">
        <f>IF('NILAI-USBN'!S66="","",'NILAI-USBN'!S66)</f>
        <v/>
      </c>
      <c r="AK67" s="206" t="str">
        <f>IF('NILAI-USBN'!T66="","",'NILAI-USBN'!T66)</f>
        <v/>
      </c>
      <c r="AL67" s="206" t="str">
        <f>IF('NILAI-USBN'!U66="","",'NILAI-USBN'!U66)</f>
        <v/>
      </c>
      <c r="AM67" s="206" t="str">
        <f>IF('NILAI-UN'!E66="","",'NILAI-UN'!E66)</f>
        <v/>
      </c>
      <c r="AN67" s="206" t="str">
        <f>IF('NILAI-UN'!F66="","",'NILAI-UN'!F66)</f>
        <v/>
      </c>
      <c r="AO67" s="206" t="str">
        <f>IF('NILAI-UN'!G66="","",'NILAI-UN'!G66)</f>
        <v/>
      </c>
      <c r="AP67" s="206" t="str">
        <f>IF('NILAI-UN'!H66="","",'NILAI-UN'!H66)</f>
        <v/>
      </c>
      <c r="AQ67" s="207" t="str">
        <f t="shared" si="1"/>
        <v/>
      </c>
      <c r="AR67" s="208" t="str">
        <f t="shared" si="2"/>
        <v/>
      </c>
      <c r="AS67" s="196" t="str">
        <f>IF(OR(C67="",E67=""),"",RANK(AQ67,$AQ$10:$AQ$409)+COUNTIF(AQ$10:AQ67,AQ67)-1)</f>
        <v/>
      </c>
      <c r="AT67" s="173"/>
    </row>
    <row r="68" spans="1:46" ht="20.100000000000001" customHeight="1">
      <c r="A68" s="173"/>
      <c r="B68" s="190" t="str">
        <f>BIODATA_SISWA!B68</f>
        <v/>
      </c>
      <c r="C68" s="191" t="str">
        <f>IF(BIODATA_SISWA!C68="","",BIODATA_SISWA!C68)</f>
        <v/>
      </c>
      <c r="D68" s="191" t="str">
        <f>IF(BIODATA_SISWA!L68="","",BIODATA_SISWA!L68)</f>
        <v/>
      </c>
      <c r="E68" s="206" t="str">
        <f>'NILAI-RAPOR'!K67</f>
        <v/>
      </c>
      <c r="F68" s="206" t="str">
        <f>'NILAI-RAPOR'!R67</f>
        <v/>
      </c>
      <c r="G68" s="206" t="str">
        <f>'NILAI-RAPOR'!Y67</f>
        <v/>
      </c>
      <c r="H68" s="206" t="str">
        <f>'NILAI-RAPOR'!AF67</f>
        <v/>
      </c>
      <c r="I68" s="206" t="str">
        <f>'NILAI-RAPOR'!AM67</f>
        <v/>
      </c>
      <c r="J68" s="206" t="str">
        <f>'NILAI-RAPOR'!AT67</f>
        <v/>
      </c>
      <c r="K68" s="206" t="str">
        <f>'NILAI-RAPOR'!BA67</f>
        <v/>
      </c>
      <c r="L68" s="206" t="str">
        <f>'NILAI-RAPOR'!BH67</f>
        <v/>
      </c>
      <c r="M68" s="206" t="str">
        <f>'NILAI-RAPOR'!BO67</f>
        <v/>
      </c>
      <c r="N68" s="206" t="str">
        <f>'NILAI-RAPOR'!BV67</f>
        <v/>
      </c>
      <c r="O68" s="206" t="str">
        <f>'NILAI-RAPOR'!CC67</f>
        <v/>
      </c>
      <c r="P68" s="206" t="str">
        <f>'NILAI-RAPOR'!CJ67</f>
        <v/>
      </c>
      <c r="Q68" s="206" t="str">
        <f>'NILAI-RAPOR'!CQ67</f>
        <v/>
      </c>
      <c r="R68" s="206" t="str">
        <f>'NILAI-RAPOR'!CX67</f>
        <v/>
      </c>
      <c r="S68" s="206" t="str">
        <f>'NILAI-RAPOR'!DE67</f>
        <v/>
      </c>
      <c r="T68" s="206" t="str">
        <f>'NILAI-RAPOR'!DL67</f>
        <v/>
      </c>
      <c r="U68" s="206" t="str">
        <f>'NILAI-RAPOR'!DS67</f>
        <v/>
      </c>
      <c r="V68" s="206" t="str">
        <f>IF('NILAI-USBN'!E67="","",'NILAI-USBN'!E67)</f>
        <v/>
      </c>
      <c r="W68" s="206" t="str">
        <f>IF('NILAI-USBN'!F67="","",'NILAI-USBN'!F67)</f>
        <v/>
      </c>
      <c r="X68" s="206" t="str">
        <f>IF('NILAI-USBN'!G67="","",'NILAI-USBN'!G67)</f>
        <v/>
      </c>
      <c r="Y68" s="206" t="str">
        <f>IF('NILAI-USBN'!H67="","",'NILAI-USBN'!H67)</f>
        <v/>
      </c>
      <c r="Z68" s="206" t="str">
        <f>IF('NILAI-USBN'!I67="","",'NILAI-USBN'!I67)</f>
        <v/>
      </c>
      <c r="AA68" s="206" t="str">
        <f>IF('NILAI-USBN'!J67="","",'NILAI-USBN'!J67)</f>
        <v/>
      </c>
      <c r="AB68" s="206" t="str">
        <f>IF('NILAI-USBN'!K67="","",'NILAI-USBN'!K67)</f>
        <v/>
      </c>
      <c r="AC68" s="206" t="str">
        <f>IF('NILAI-USBN'!L67="","",'NILAI-USBN'!L67)</f>
        <v/>
      </c>
      <c r="AD68" s="206" t="str">
        <f>IF('NILAI-USBN'!M67="","",'NILAI-USBN'!M67)</f>
        <v/>
      </c>
      <c r="AE68" s="206" t="str">
        <f>IF('NILAI-USBN'!N67="","",'NILAI-USBN'!N67)</f>
        <v/>
      </c>
      <c r="AF68" s="206" t="str">
        <f>IF('NILAI-USBN'!O67="","",'NILAI-USBN'!O67)</f>
        <v/>
      </c>
      <c r="AG68" s="206" t="str">
        <f>IF('NILAI-USBN'!P67="","",'NILAI-USBN'!P67)</f>
        <v/>
      </c>
      <c r="AH68" s="206" t="str">
        <f>IF('NILAI-USBN'!Q67="","",'NILAI-USBN'!Q67)</f>
        <v/>
      </c>
      <c r="AI68" s="206" t="str">
        <f>IF('NILAI-USBN'!R67="","",'NILAI-USBN'!R67)</f>
        <v/>
      </c>
      <c r="AJ68" s="206" t="str">
        <f>IF('NILAI-USBN'!S67="","",'NILAI-USBN'!S67)</f>
        <v/>
      </c>
      <c r="AK68" s="206" t="str">
        <f>IF('NILAI-USBN'!T67="","",'NILAI-USBN'!T67)</f>
        <v/>
      </c>
      <c r="AL68" s="206" t="str">
        <f>IF('NILAI-USBN'!U67="","",'NILAI-USBN'!U67)</f>
        <v/>
      </c>
      <c r="AM68" s="206" t="str">
        <f>IF('NILAI-UN'!E67="","",'NILAI-UN'!E67)</f>
        <v/>
      </c>
      <c r="AN68" s="206" t="str">
        <f>IF('NILAI-UN'!F67="","",'NILAI-UN'!F67)</f>
        <v/>
      </c>
      <c r="AO68" s="206" t="str">
        <f>IF('NILAI-UN'!G67="","",'NILAI-UN'!G67)</f>
        <v/>
      </c>
      <c r="AP68" s="206" t="str">
        <f>IF('NILAI-UN'!H67="","",'NILAI-UN'!H67)</f>
        <v/>
      </c>
      <c r="AQ68" s="207" t="str">
        <f t="shared" si="1"/>
        <v/>
      </c>
      <c r="AR68" s="208" t="str">
        <f t="shared" si="2"/>
        <v/>
      </c>
      <c r="AS68" s="196" t="str">
        <f>IF(OR(C68="",E68=""),"",RANK(AQ68,$AQ$10:$AQ$409)+COUNTIF(AQ$10:AQ68,AQ68)-1)</f>
        <v/>
      </c>
      <c r="AT68" s="173"/>
    </row>
    <row r="69" spans="1:46" ht="20.100000000000001" customHeight="1">
      <c r="A69" s="173"/>
      <c r="B69" s="190" t="str">
        <f>BIODATA_SISWA!B69</f>
        <v/>
      </c>
      <c r="C69" s="191" t="str">
        <f>IF(BIODATA_SISWA!C69="","",BIODATA_SISWA!C69)</f>
        <v/>
      </c>
      <c r="D69" s="191" t="str">
        <f>IF(BIODATA_SISWA!L69="","",BIODATA_SISWA!L69)</f>
        <v/>
      </c>
      <c r="E69" s="206" t="str">
        <f>'NILAI-RAPOR'!K68</f>
        <v/>
      </c>
      <c r="F69" s="206" t="str">
        <f>'NILAI-RAPOR'!R68</f>
        <v/>
      </c>
      <c r="G69" s="206" t="str">
        <f>'NILAI-RAPOR'!Y68</f>
        <v/>
      </c>
      <c r="H69" s="206" t="str">
        <f>'NILAI-RAPOR'!AF68</f>
        <v/>
      </c>
      <c r="I69" s="206" t="str">
        <f>'NILAI-RAPOR'!AM68</f>
        <v/>
      </c>
      <c r="J69" s="206" t="str">
        <f>'NILAI-RAPOR'!AT68</f>
        <v/>
      </c>
      <c r="K69" s="206" t="str">
        <f>'NILAI-RAPOR'!BA68</f>
        <v/>
      </c>
      <c r="L69" s="206" t="str">
        <f>'NILAI-RAPOR'!BH68</f>
        <v/>
      </c>
      <c r="M69" s="206" t="str">
        <f>'NILAI-RAPOR'!BO68</f>
        <v/>
      </c>
      <c r="N69" s="206" t="str">
        <f>'NILAI-RAPOR'!BV68</f>
        <v/>
      </c>
      <c r="O69" s="206" t="str">
        <f>'NILAI-RAPOR'!CC68</f>
        <v/>
      </c>
      <c r="P69" s="206" t="str">
        <f>'NILAI-RAPOR'!CJ68</f>
        <v/>
      </c>
      <c r="Q69" s="206" t="str">
        <f>'NILAI-RAPOR'!CQ68</f>
        <v/>
      </c>
      <c r="R69" s="206" t="str">
        <f>'NILAI-RAPOR'!CX68</f>
        <v/>
      </c>
      <c r="S69" s="206" t="str">
        <f>'NILAI-RAPOR'!DE68</f>
        <v/>
      </c>
      <c r="T69" s="206" t="str">
        <f>'NILAI-RAPOR'!DL68</f>
        <v/>
      </c>
      <c r="U69" s="206" t="str">
        <f>'NILAI-RAPOR'!DS68</f>
        <v/>
      </c>
      <c r="V69" s="206" t="str">
        <f>IF('NILAI-USBN'!E68="","",'NILAI-USBN'!E68)</f>
        <v/>
      </c>
      <c r="W69" s="206" t="str">
        <f>IF('NILAI-USBN'!F68="","",'NILAI-USBN'!F68)</f>
        <v/>
      </c>
      <c r="X69" s="206" t="str">
        <f>IF('NILAI-USBN'!G68="","",'NILAI-USBN'!G68)</f>
        <v/>
      </c>
      <c r="Y69" s="206" t="str">
        <f>IF('NILAI-USBN'!H68="","",'NILAI-USBN'!H68)</f>
        <v/>
      </c>
      <c r="Z69" s="206" t="str">
        <f>IF('NILAI-USBN'!I68="","",'NILAI-USBN'!I68)</f>
        <v/>
      </c>
      <c r="AA69" s="206" t="str">
        <f>IF('NILAI-USBN'!J68="","",'NILAI-USBN'!J68)</f>
        <v/>
      </c>
      <c r="AB69" s="206" t="str">
        <f>IF('NILAI-USBN'!K68="","",'NILAI-USBN'!K68)</f>
        <v/>
      </c>
      <c r="AC69" s="206" t="str">
        <f>IF('NILAI-USBN'!L68="","",'NILAI-USBN'!L68)</f>
        <v/>
      </c>
      <c r="AD69" s="206" t="str">
        <f>IF('NILAI-USBN'!M68="","",'NILAI-USBN'!M68)</f>
        <v/>
      </c>
      <c r="AE69" s="206" t="str">
        <f>IF('NILAI-USBN'!N68="","",'NILAI-USBN'!N68)</f>
        <v/>
      </c>
      <c r="AF69" s="206" t="str">
        <f>IF('NILAI-USBN'!O68="","",'NILAI-USBN'!O68)</f>
        <v/>
      </c>
      <c r="AG69" s="206" t="str">
        <f>IF('NILAI-USBN'!P68="","",'NILAI-USBN'!P68)</f>
        <v/>
      </c>
      <c r="AH69" s="206" t="str">
        <f>IF('NILAI-USBN'!Q68="","",'NILAI-USBN'!Q68)</f>
        <v/>
      </c>
      <c r="AI69" s="206" t="str">
        <f>IF('NILAI-USBN'!R68="","",'NILAI-USBN'!R68)</f>
        <v/>
      </c>
      <c r="AJ69" s="206" t="str">
        <f>IF('NILAI-USBN'!S68="","",'NILAI-USBN'!S68)</f>
        <v/>
      </c>
      <c r="AK69" s="206" t="str">
        <f>IF('NILAI-USBN'!T68="","",'NILAI-USBN'!T68)</f>
        <v/>
      </c>
      <c r="AL69" s="206" t="str">
        <f>IF('NILAI-USBN'!U68="","",'NILAI-USBN'!U68)</f>
        <v/>
      </c>
      <c r="AM69" s="206" t="str">
        <f>IF('NILAI-UN'!E68="","",'NILAI-UN'!E68)</f>
        <v/>
      </c>
      <c r="AN69" s="206" t="str">
        <f>IF('NILAI-UN'!F68="","",'NILAI-UN'!F68)</f>
        <v/>
      </c>
      <c r="AO69" s="206" t="str">
        <f>IF('NILAI-UN'!G68="","",'NILAI-UN'!G68)</f>
        <v/>
      </c>
      <c r="AP69" s="206" t="str">
        <f>IF('NILAI-UN'!H68="","",'NILAI-UN'!H68)</f>
        <v/>
      </c>
      <c r="AQ69" s="207" t="str">
        <f t="shared" si="1"/>
        <v/>
      </c>
      <c r="AR69" s="208" t="str">
        <f t="shared" si="2"/>
        <v/>
      </c>
      <c r="AS69" s="196" t="str">
        <f>IF(OR(C69="",E69=""),"",RANK(AQ69,$AQ$10:$AQ$409)+COUNTIF(AQ$10:AQ69,AQ69)-1)</f>
        <v/>
      </c>
      <c r="AT69" s="173"/>
    </row>
    <row r="70" spans="1:46" ht="20.100000000000001" customHeight="1">
      <c r="A70" s="173"/>
      <c r="B70" s="190" t="str">
        <f>BIODATA_SISWA!B70</f>
        <v/>
      </c>
      <c r="C70" s="191" t="str">
        <f>IF(BIODATA_SISWA!C70="","",BIODATA_SISWA!C70)</f>
        <v/>
      </c>
      <c r="D70" s="191" t="str">
        <f>IF(BIODATA_SISWA!L70="","",BIODATA_SISWA!L70)</f>
        <v/>
      </c>
      <c r="E70" s="206" t="str">
        <f>'NILAI-RAPOR'!K69</f>
        <v/>
      </c>
      <c r="F70" s="206" t="str">
        <f>'NILAI-RAPOR'!R69</f>
        <v/>
      </c>
      <c r="G70" s="206" t="str">
        <f>'NILAI-RAPOR'!Y69</f>
        <v/>
      </c>
      <c r="H70" s="206" t="str">
        <f>'NILAI-RAPOR'!AF69</f>
        <v/>
      </c>
      <c r="I70" s="206" t="str">
        <f>'NILAI-RAPOR'!AM69</f>
        <v/>
      </c>
      <c r="J70" s="206" t="str">
        <f>'NILAI-RAPOR'!AT69</f>
        <v/>
      </c>
      <c r="K70" s="206" t="str">
        <f>'NILAI-RAPOR'!BA69</f>
        <v/>
      </c>
      <c r="L70" s="206" t="str">
        <f>'NILAI-RAPOR'!BH69</f>
        <v/>
      </c>
      <c r="M70" s="206" t="str">
        <f>'NILAI-RAPOR'!BO69</f>
        <v/>
      </c>
      <c r="N70" s="206" t="str">
        <f>'NILAI-RAPOR'!BV69</f>
        <v/>
      </c>
      <c r="O70" s="206" t="str">
        <f>'NILAI-RAPOR'!CC69</f>
        <v/>
      </c>
      <c r="P70" s="206" t="str">
        <f>'NILAI-RAPOR'!CJ69</f>
        <v/>
      </c>
      <c r="Q70" s="206" t="str">
        <f>'NILAI-RAPOR'!CQ69</f>
        <v/>
      </c>
      <c r="R70" s="206" t="str">
        <f>'NILAI-RAPOR'!CX69</f>
        <v/>
      </c>
      <c r="S70" s="206" t="str">
        <f>'NILAI-RAPOR'!DE69</f>
        <v/>
      </c>
      <c r="T70" s="206" t="str">
        <f>'NILAI-RAPOR'!DL69</f>
        <v/>
      </c>
      <c r="U70" s="206" t="str">
        <f>'NILAI-RAPOR'!DS69</f>
        <v/>
      </c>
      <c r="V70" s="206" t="str">
        <f>IF('NILAI-USBN'!E69="","",'NILAI-USBN'!E69)</f>
        <v/>
      </c>
      <c r="W70" s="206" t="str">
        <f>IF('NILAI-USBN'!F69="","",'NILAI-USBN'!F69)</f>
        <v/>
      </c>
      <c r="X70" s="206" t="str">
        <f>IF('NILAI-USBN'!G69="","",'NILAI-USBN'!G69)</f>
        <v/>
      </c>
      <c r="Y70" s="206" t="str">
        <f>IF('NILAI-USBN'!H69="","",'NILAI-USBN'!H69)</f>
        <v/>
      </c>
      <c r="Z70" s="206" t="str">
        <f>IF('NILAI-USBN'!I69="","",'NILAI-USBN'!I69)</f>
        <v/>
      </c>
      <c r="AA70" s="206" t="str">
        <f>IF('NILAI-USBN'!J69="","",'NILAI-USBN'!J69)</f>
        <v/>
      </c>
      <c r="AB70" s="206" t="str">
        <f>IF('NILAI-USBN'!K69="","",'NILAI-USBN'!K69)</f>
        <v/>
      </c>
      <c r="AC70" s="206" t="str">
        <f>IF('NILAI-USBN'!L69="","",'NILAI-USBN'!L69)</f>
        <v/>
      </c>
      <c r="AD70" s="206" t="str">
        <f>IF('NILAI-USBN'!M69="","",'NILAI-USBN'!M69)</f>
        <v/>
      </c>
      <c r="AE70" s="206" t="str">
        <f>IF('NILAI-USBN'!N69="","",'NILAI-USBN'!N69)</f>
        <v/>
      </c>
      <c r="AF70" s="206" t="str">
        <f>IF('NILAI-USBN'!O69="","",'NILAI-USBN'!O69)</f>
        <v/>
      </c>
      <c r="AG70" s="206" t="str">
        <f>IF('NILAI-USBN'!P69="","",'NILAI-USBN'!P69)</f>
        <v/>
      </c>
      <c r="AH70" s="206" t="str">
        <f>IF('NILAI-USBN'!Q69="","",'NILAI-USBN'!Q69)</f>
        <v/>
      </c>
      <c r="AI70" s="206" t="str">
        <f>IF('NILAI-USBN'!R69="","",'NILAI-USBN'!R69)</f>
        <v/>
      </c>
      <c r="AJ70" s="206" t="str">
        <f>IF('NILAI-USBN'!S69="","",'NILAI-USBN'!S69)</f>
        <v/>
      </c>
      <c r="AK70" s="206" t="str">
        <f>IF('NILAI-USBN'!T69="","",'NILAI-USBN'!T69)</f>
        <v/>
      </c>
      <c r="AL70" s="206" t="str">
        <f>IF('NILAI-USBN'!U69="","",'NILAI-USBN'!U69)</f>
        <v/>
      </c>
      <c r="AM70" s="206" t="str">
        <f>IF('NILAI-UN'!E69="","",'NILAI-UN'!E69)</f>
        <v/>
      </c>
      <c r="AN70" s="206" t="str">
        <f>IF('NILAI-UN'!F69="","",'NILAI-UN'!F69)</f>
        <v/>
      </c>
      <c r="AO70" s="206" t="str">
        <f>IF('NILAI-UN'!G69="","",'NILAI-UN'!G69)</f>
        <v/>
      </c>
      <c r="AP70" s="206" t="str">
        <f>IF('NILAI-UN'!H69="","",'NILAI-UN'!H69)</f>
        <v/>
      </c>
      <c r="AQ70" s="207" t="str">
        <f t="shared" si="1"/>
        <v/>
      </c>
      <c r="AR70" s="208" t="str">
        <f t="shared" si="2"/>
        <v/>
      </c>
      <c r="AS70" s="196" t="str">
        <f>IF(OR(C70="",E70=""),"",RANK(AQ70,$AQ$10:$AQ$409)+COUNTIF(AQ$10:AQ70,AQ70)-1)</f>
        <v/>
      </c>
      <c r="AT70" s="173"/>
    </row>
    <row r="71" spans="1:46" ht="20.100000000000001" customHeight="1">
      <c r="A71" s="173"/>
      <c r="B71" s="190" t="str">
        <f>BIODATA_SISWA!B71</f>
        <v/>
      </c>
      <c r="C71" s="191" t="str">
        <f>IF(BIODATA_SISWA!C71="","",BIODATA_SISWA!C71)</f>
        <v/>
      </c>
      <c r="D71" s="191" t="str">
        <f>IF(BIODATA_SISWA!L71="","",BIODATA_SISWA!L71)</f>
        <v/>
      </c>
      <c r="E71" s="206" t="str">
        <f>'NILAI-RAPOR'!K70</f>
        <v/>
      </c>
      <c r="F71" s="206" t="str">
        <f>'NILAI-RAPOR'!R70</f>
        <v/>
      </c>
      <c r="G71" s="206" t="str">
        <f>'NILAI-RAPOR'!Y70</f>
        <v/>
      </c>
      <c r="H71" s="206" t="str">
        <f>'NILAI-RAPOR'!AF70</f>
        <v/>
      </c>
      <c r="I71" s="206" t="str">
        <f>'NILAI-RAPOR'!AM70</f>
        <v/>
      </c>
      <c r="J71" s="206" t="str">
        <f>'NILAI-RAPOR'!AT70</f>
        <v/>
      </c>
      <c r="K71" s="206" t="str">
        <f>'NILAI-RAPOR'!BA70</f>
        <v/>
      </c>
      <c r="L71" s="206" t="str">
        <f>'NILAI-RAPOR'!BH70</f>
        <v/>
      </c>
      <c r="M71" s="206" t="str">
        <f>'NILAI-RAPOR'!BO70</f>
        <v/>
      </c>
      <c r="N71" s="206" t="str">
        <f>'NILAI-RAPOR'!BV70</f>
        <v/>
      </c>
      <c r="O71" s="206" t="str">
        <f>'NILAI-RAPOR'!CC70</f>
        <v/>
      </c>
      <c r="P71" s="206" t="str">
        <f>'NILAI-RAPOR'!CJ70</f>
        <v/>
      </c>
      <c r="Q71" s="206" t="str">
        <f>'NILAI-RAPOR'!CQ70</f>
        <v/>
      </c>
      <c r="R71" s="206" t="str">
        <f>'NILAI-RAPOR'!CX70</f>
        <v/>
      </c>
      <c r="S71" s="206" t="str">
        <f>'NILAI-RAPOR'!DE70</f>
        <v/>
      </c>
      <c r="T71" s="206" t="str">
        <f>'NILAI-RAPOR'!DL70</f>
        <v/>
      </c>
      <c r="U71" s="206" t="str">
        <f>'NILAI-RAPOR'!DS70</f>
        <v/>
      </c>
      <c r="V71" s="206" t="str">
        <f>IF('NILAI-USBN'!E70="","",'NILAI-USBN'!E70)</f>
        <v/>
      </c>
      <c r="W71" s="206" t="str">
        <f>IF('NILAI-USBN'!F70="","",'NILAI-USBN'!F70)</f>
        <v/>
      </c>
      <c r="X71" s="206" t="str">
        <f>IF('NILAI-USBN'!G70="","",'NILAI-USBN'!G70)</f>
        <v/>
      </c>
      <c r="Y71" s="206" t="str">
        <f>IF('NILAI-USBN'!H70="","",'NILAI-USBN'!H70)</f>
        <v/>
      </c>
      <c r="Z71" s="206" t="str">
        <f>IF('NILAI-USBN'!I70="","",'NILAI-USBN'!I70)</f>
        <v/>
      </c>
      <c r="AA71" s="206" t="str">
        <f>IF('NILAI-USBN'!J70="","",'NILAI-USBN'!J70)</f>
        <v/>
      </c>
      <c r="AB71" s="206" t="str">
        <f>IF('NILAI-USBN'!K70="","",'NILAI-USBN'!K70)</f>
        <v/>
      </c>
      <c r="AC71" s="206" t="str">
        <f>IF('NILAI-USBN'!L70="","",'NILAI-USBN'!L70)</f>
        <v/>
      </c>
      <c r="AD71" s="206" t="str">
        <f>IF('NILAI-USBN'!M70="","",'NILAI-USBN'!M70)</f>
        <v/>
      </c>
      <c r="AE71" s="206" t="str">
        <f>IF('NILAI-USBN'!N70="","",'NILAI-USBN'!N70)</f>
        <v/>
      </c>
      <c r="AF71" s="206" t="str">
        <f>IF('NILAI-USBN'!O70="","",'NILAI-USBN'!O70)</f>
        <v/>
      </c>
      <c r="AG71" s="206" t="str">
        <f>IF('NILAI-USBN'!P70="","",'NILAI-USBN'!P70)</f>
        <v/>
      </c>
      <c r="AH71" s="206" t="str">
        <f>IF('NILAI-USBN'!Q70="","",'NILAI-USBN'!Q70)</f>
        <v/>
      </c>
      <c r="AI71" s="206" t="str">
        <f>IF('NILAI-USBN'!R70="","",'NILAI-USBN'!R70)</f>
        <v/>
      </c>
      <c r="AJ71" s="206" t="str">
        <f>IF('NILAI-USBN'!S70="","",'NILAI-USBN'!S70)</f>
        <v/>
      </c>
      <c r="AK71" s="206" t="str">
        <f>IF('NILAI-USBN'!T70="","",'NILAI-USBN'!T70)</f>
        <v/>
      </c>
      <c r="AL71" s="206" t="str">
        <f>IF('NILAI-USBN'!U70="","",'NILAI-USBN'!U70)</f>
        <v/>
      </c>
      <c r="AM71" s="206" t="str">
        <f>IF('NILAI-UN'!E70="","",'NILAI-UN'!E70)</f>
        <v/>
      </c>
      <c r="AN71" s="206" t="str">
        <f>IF('NILAI-UN'!F70="","",'NILAI-UN'!F70)</f>
        <v/>
      </c>
      <c r="AO71" s="206" t="str">
        <f>IF('NILAI-UN'!G70="","",'NILAI-UN'!G70)</f>
        <v/>
      </c>
      <c r="AP71" s="206" t="str">
        <f>IF('NILAI-UN'!H70="","",'NILAI-UN'!H70)</f>
        <v/>
      </c>
      <c r="AQ71" s="207" t="str">
        <f t="shared" si="1"/>
        <v/>
      </c>
      <c r="AR71" s="208" t="str">
        <f t="shared" si="2"/>
        <v/>
      </c>
      <c r="AS71" s="196" t="str">
        <f>IF(OR(C71="",E71=""),"",RANK(AQ71,$AQ$10:$AQ$409)+COUNTIF(AQ$10:AQ71,AQ71)-1)</f>
        <v/>
      </c>
      <c r="AT71" s="173"/>
    </row>
    <row r="72" spans="1:46" ht="20.100000000000001" customHeight="1">
      <c r="A72" s="173"/>
      <c r="B72" s="190" t="str">
        <f>BIODATA_SISWA!B72</f>
        <v/>
      </c>
      <c r="C72" s="191" t="str">
        <f>IF(BIODATA_SISWA!C72="","",BIODATA_SISWA!C72)</f>
        <v/>
      </c>
      <c r="D72" s="191" t="str">
        <f>IF(BIODATA_SISWA!L72="","",BIODATA_SISWA!L72)</f>
        <v/>
      </c>
      <c r="E72" s="206" t="str">
        <f>'NILAI-RAPOR'!K71</f>
        <v/>
      </c>
      <c r="F72" s="206" t="str">
        <f>'NILAI-RAPOR'!R71</f>
        <v/>
      </c>
      <c r="G72" s="206" t="str">
        <f>'NILAI-RAPOR'!Y71</f>
        <v/>
      </c>
      <c r="H72" s="206" t="str">
        <f>'NILAI-RAPOR'!AF71</f>
        <v/>
      </c>
      <c r="I72" s="206" t="str">
        <f>'NILAI-RAPOR'!AM71</f>
        <v/>
      </c>
      <c r="J72" s="206" t="str">
        <f>'NILAI-RAPOR'!AT71</f>
        <v/>
      </c>
      <c r="K72" s="206" t="str">
        <f>'NILAI-RAPOR'!BA71</f>
        <v/>
      </c>
      <c r="L72" s="206" t="str">
        <f>'NILAI-RAPOR'!BH71</f>
        <v/>
      </c>
      <c r="M72" s="206" t="str">
        <f>'NILAI-RAPOR'!BO71</f>
        <v/>
      </c>
      <c r="N72" s="206" t="str">
        <f>'NILAI-RAPOR'!BV71</f>
        <v/>
      </c>
      <c r="O72" s="206" t="str">
        <f>'NILAI-RAPOR'!CC71</f>
        <v/>
      </c>
      <c r="P72" s="206" t="str">
        <f>'NILAI-RAPOR'!CJ71</f>
        <v/>
      </c>
      <c r="Q72" s="206" t="str">
        <f>'NILAI-RAPOR'!CQ71</f>
        <v/>
      </c>
      <c r="R72" s="206" t="str">
        <f>'NILAI-RAPOR'!CX71</f>
        <v/>
      </c>
      <c r="S72" s="206" t="str">
        <f>'NILAI-RAPOR'!DE71</f>
        <v/>
      </c>
      <c r="T72" s="206" t="str">
        <f>'NILAI-RAPOR'!DL71</f>
        <v/>
      </c>
      <c r="U72" s="206" t="str">
        <f>'NILAI-RAPOR'!DS71</f>
        <v/>
      </c>
      <c r="V72" s="206" t="str">
        <f>IF('NILAI-USBN'!E71="","",'NILAI-USBN'!E71)</f>
        <v/>
      </c>
      <c r="W72" s="206" t="str">
        <f>IF('NILAI-USBN'!F71="","",'NILAI-USBN'!F71)</f>
        <v/>
      </c>
      <c r="X72" s="206" t="str">
        <f>IF('NILAI-USBN'!G71="","",'NILAI-USBN'!G71)</f>
        <v/>
      </c>
      <c r="Y72" s="206" t="str">
        <f>IF('NILAI-USBN'!H71="","",'NILAI-USBN'!H71)</f>
        <v/>
      </c>
      <c r="Z72" s="206" t="str">
        <f>IF('NILAI-USBN'!I71="","",'NILAI-USBN'!I71)</f>
        <v/>
      </c>
      <c r="AA72" s="206" t="str">
        <f>IF('NILAI-USBN'!J71="","",'NILAI-USBN'!J71)</f>
        <v/>
      </c>
      <c r="AB72" s="206" t="str">
        <f>IF('NILAI-USBN'!K71="","",'NILAI-USBN'!K71)</f>
        <v/>
      </c>
      <c r="AC72" s="206" t="str">
        <f>IF('NILAI-USBN'!L71="","",'NILAI-USBN'!L71)</f>
        <v/>
      </c>
      <c r="AD72" s="206" t="str">
        <f>IF('NILAI-USBN'!M71="","",'NILAI-USBN'!M71)</f>
        <v/>
      </c>
      <c r="AE72" s="206" t="str">
        <f>IF('NILAI-USBN'!N71="","",'NILAI-USBN'!N71)</f>
        <v/>
      </c>
      <c r="AF72" s="206" t="str">
        <f>IF('NILAI-USBN'!O71="","",'NILAI-USBN'!O71)</f>
        <v/>
      </c>
      <c r="AG72" s="206" t="str">
        <f>IF('NILAI-USBN'!P71="","",'NILAI-USBN'!P71)</f>
        <v/>
      </c>
      <c r="AH72" s="206" t="str">
        <f>IF('NILAI-USBN'!Q71="","",'NILAI-USBN'!Q71)</f>
        <v/>
      </c>
      <c r="AI72" s="206" t="str">
        <f>IF('NILAI-USBN'!R71="","",'NILAI-USBN'!R71)</f>
        <v/>
      </c>
      <c r="AJ72" s="206" t="str">
        <f>IF('NILAI-USBN'!S71="","",'NILAI-USBN'!S71)</f>
        <v/>
      </c>
      <c r="AK72" s="206" t="str">
        <f>IF('NILAI-USBN'!T71="","",'NILAI-USBN'!T71)</f>
        <v/>
      </c>
      <c r="AL72" s="206" t="str">
        <f>IF('NILAI-USBN'!U71="","",'NILAI-USBN'!U71)</f>
        <v/>
      </c>
      <c r="AM72" s="206" t="str">
        <f>IF('NILAI-UN'!E71="","",'NILAI-UN'!E71)</f>
        <v/>
      </c>
      <c r="AN72" s="206" t="str">
        <f>IF('NILAI-UN'!F71="","",'NILAI-UN'!F71)</f>
        <v/>
      </c>
      <c r="AO72" s="206" t="str">
        <f>IF('NILAI-UN'!G71="","",'NILAI-UN'!G71)</f>
        <v/>
      </c>
      <c r="AP72" s="206" t="str">
        <f>IF('NILAI-UN'!H71="","",'NILAI-UN'!H71)</f>
        <v/>
      </c>
      <c r="AQ72" s="207" t="str">
        <f t="shared" si="1"/>
        <v/>
      </c>
      <c r="AR72" s="208" t="str">
        <f t="shared" si="2"/>
        <v/>
      </c>
      <c r="AS72" s="196" t="str">
        <f>IF(OR(C72="",E72=""),"",RANK(AQ72,$AQ$10:$AQ$409)+COUNTIF(AQ$10:AQ72,AQ72)-1)</f>
        <v/>
      </c>
      <c r="AT72" s="173"/>
    </row>
    <row r="73" spans="1:46" ht="20.100000000000001" customHeight="1">
      <c r="A73" s="173"/>
      <c r="B73" s="190" t="str">
        <f>BIODATA_SISWA!B73</f>
        <v/>
      </c>
      <c r="C73" s="191" t="str">
        <f>IF(BIODATA_SISWA!C73="","",BIODATA_SISWA!C73)</f>
        <v/>
      </c>
      <c r="D73" s="191" t="str">
        <f>IF(BIODATA_SISWA!L73="","",BIODATA_SISWA!L73)</f>
        <v/>
      </c>
      <c r="E73" s="206" t="str">
        <f>'NILAI-RAPOR'!K72</f>
        <v/>
      </c>
      <c r="F73" s="206" t="str">
        <f>'NILAI-RAPOR'!R72</f>
        <v/>
      </c>
      <c r="G73" s="206" t="str">
        <f>'NILAI-RAPOR'!Y72</f>
        <v/>
      </c>
      <c r="H73" s="206" t="str">
        <f>'NILAI-RAPOR'!AF72</f>
        <v/>
      </c>
      <c r="I73" s="206" t="str">
        <f>'NILAI-RAPOR'!AM72</f>
        <v/>
      </c>
      <c r="J73" s="206" t="str">
        <f>'NILAI-RAPOR'!AT72</f>
        <v/>
      </c>
      <c r="K73" s="206" t="str">
        <f>'NILAI-RAPOR'!BA72</f>
        <v/>
      </c>
      <c r="L73" s="206" t="str">
        <f>'NILAI-RAPOR'!BH72</f>
        <v/>
      </c>
      <c r="M73" s="206" t="str">
        <f>'NILAI-RAPOR'!BO72</f>
        <v/>
      </c>
      <c r="N73" s="206" t="str">
        <f>'NILAI-RAPOR'!BV72</f>
        <v/>
      </c>
      <c r="O73" s="206" t="str">
        <f>'NILAI-RAPOR'!CC72</f>
        <v/>
      </c>
      <c r="P73" s="206" t="str">
        <f>'NILAI-RAPOR'!CJ72</f>
        <v/>
      </c>
      <c r="Q73" s="206" t="str">
        <f>'NILAI-RAPOR'!CQ72</f>
        <v/>
      </c>
      <c r="R73" s="206" t="str">
        <f>'NILAI-RAPOR'!CX72</f>
        <v/>
      </c>
      <c r="S73" s="206" t="str">
        <f>'NILAI-RAPOR'!DE72</f>
        <v/>
      </c>
      <c r="T73" s="206" t="str">
        <f>'NILAI-RAPOR'!DL72</f>
        <v/>
      </c>
      <c r="U73" s="206" t="str">
        <f>'NILAI-RAPOR'!DS72</f>
        <v/>
      </c>
      <c r="V73" s="206" t="str">
        <f>IF('NILAI-USBN'!E72="","",'NILAI-USBN'!E72)</f>
        <v/>
      </c>
      <c r="W73" s="206" t="str">
        <f>IF('NILAI-USBN'!F72="","",'NILAI-USBN'!F72)</f>
        <v/>
      </c>
      <c r="X73" s="206" t="str">
        <f>IF('NILAI-USBN'!G72="","",'NILAI-USBN'!G72)</f>
        <v/>
      </c>
      <c r="Y73" s="206" t="str">
        <f>IF('NILAI-USBN'!H72="","",'NILAI-USBN'!H72)</f>
        <v/>
      </c>
      <c r="Z73" s="206" t="str">
        <f>IF('NILAI-USBN'!I72="","",'NILAI-USBN'!I72)</f>
        <v/>
      </c>
      <c r="AA73" s="206" t="str">
        <f>IF('NILAI-USBN'!J72="","",'NILAI-USBN'!J72)</f>
        <v/>
      </c>
      <c r="AB73" s="206" t="str">
        <f>IF('NILAI-USBN'!K72="","",'NILAI-USBN'!K72)</f>
        <v/>
      </c>
      <c r="AC73" s="206" t="str">
        <f>IF('NILAI-USBN'!L72="","",'NILAI-USBN'!L72)</f>
        <v/>
      </c>
      <c r="AD73" s="206" t="str">
        <f>IF('NILAI-USBN'!M72="","",'NILAI-USBN'!M72)</f>
        <v/>
      </c>
      <c r="AE73" s="206" t="str">
        <f>IF('NILAI-USBN'!N72="","",'NILAI-USBN'!N72)</f>
        <v/>
      </c>
      <c r="AF73" s="206" t="str">
        <f>IF('NILAI-USBN'!O72="","",'NILAI-USBN'!O72)</f>
        <v/>
      </c>
      <c r="AG73" s="206" t="str">
        <f>IF('NILAI-USBN'!P72="","",'NILAI-USBN'!P72)</f>
        <v/>
      </c>
      <c r="AH73" s="206" t="str">
        <f>IF('NILAI-USBN'!Q72="","",'NILAI-USBN'!Q72)</f>
        <v/>
      </c>
      <c r="AI73" s="206" t="str">
        <f>IF('NILAI-USBN'!R72="","",'NILAI-USBN'!R72)</f>
        <v/>
      </c>
      <c r="AJ73" s="206" t="str">
        <f>IF('NILAI-USBN'!S72="","",'NILAI-USBN'!S72)</f>
        <v/>
      </c>
      <c r="AK73" s="206" t="str">
        <f>IF('NILAI-USBN'!T72="","",'NILAI-USBN'!T72)</f>
        <v/>
      </c>
      <c r="AL73" s="206" t="str">
        <f>IF('NILAI-USBN'!U72="","",'NILAI-USBN'!U72)</f>
        <v/>
      </c>
      <c r="AM73" s="206" t="str">
        <f>IF('NILAI-UN'!E72="","",'NILAI-UN'!E72)</f>
        <v/>
      </c>
      <c r="AN73" s="206" t="str">
        <f>IF('NILAI-UN'!F72="","",'NILAI-UN'!F72)</f>
        <v/>
      </c>
      <c r="AO73" s="206" t="str">
        <f>IF('NILAI-UN'!G72="","",'NILAI-UN'!G72)</f>
        <v/>
      </c>
      <c r="AP73" s="206" t="str">
        <f>IF('NILAI-UN'!H72="","",'NILAI-UN'!H72)</f>
        <v/>
      </c>
      <c r="AQ73" s="207" t="str">
        <f t="shared" si="1"/>
        <v/>
      </c>
      <c r="AR73" s="208" t="str">
        <f t="shared" si="2"/>
        <v/>
      </c>
      <c r="AS73" s="196" t="str">
        <f>IF(OR(C73="",E73=""),"",RANK(AQ73,$AQ$10:$AQ$409)+COUNTIF(AQ$10:AQ73,AQ73)-1)</f>
        <v/>
      </c>
      <c r="AT73" s="173"/>
    </row>
    <row r="74" spans="1:46" ht="20.100000000000001" customHeight="1">
      <c r="A74" s="173"/>
      <c r="B74" s="190" t="str">
        <f>BIODATA_SISWA!B74</f>
        <v/>
      </c>
      <c r="C74" s="191" t="str">
        <f>IF(BIODATA_SISWA!C74="","",BIODATA_SISWA!C74)</f>
        <v/>
      </c>
      <c r="D74" s="191" t="str">
        <f>IF(BIODATA_SISWA!L74="","",BIODATA_SISWA!L74)</f>
        <v/>
      </c>
      <c r="E74" s="206" t="str">
        <f>'NILAI-RAPOR'!K73</f>
        <v/>
      </c>
      <c r="F74" s="206" t="str">
        <f>'NILAI-RAPOR'!R73</f>
        <v/>
      </c>
      <c r="G74" s="206" t="str">
        <f>'NILAI-RAPOR'!Y73</f>
        <v/>
      </c>
      <c r="H74" s="206" t="str">
        <f>'NILAI-RAPOR'!AF73</f>
        <v/>
      </c>
      <c r="I74" s="206" t="str">
        <f>'NILAI-RAPOR'!AM73</f>
        <v/>
      </c>
      <c r="J74" s="206" t="str">
        <f>'NILAI-RAPOR'!AT73</f>
        <v/>
      </c>
      <c r="K74" s="206" t="str">
        <f>'NILAI-RAPOR'!BA73</f>
        <v/>
      </c>
      <c r="L74" s="206" t="str">
        <f>'NILAI-RAPOR'!BH73</f>
        <v/>
      </c>
      <c r="M74" s="206" t="str">
        <f>'NILAI-RAPOR'!BO73</f>
        <v/>
      </c>
      <c r="N74" s="206" t="str">
        <f>'NILAI-RAPOR'!BV73</f>
        <v/>
      </c>
      <c r="O74" s="206" t="str">
        <f>'NILAI-RAPOR'!CC73</f>
        <v/>
      </c>
      <c r="P74" s="206" t="str">
        <f>'NILAI-RAPOR'!CJ73</f>
        <v/>
      </c>
      <c r="Q74" s="206" t="str">
        <f>'NILAI-RAPOR'!CQ73</f>
        <v/>
      </c>
      <c r="R74" s="206" t="str">
        <f>'NILAI-RAPOR'!CX73</f>
        <v/>
      </c>
      <c r="S74" s="206" t="str">
        <f>'NILAI-RAPOR'!DE73</f>
        <v/>
      </c>
      <c r="T74" s="206" t="str">
        <f>'NILAI-RAPOR'!DL73</f>
        <v/>
      </c>
      <c r="U74" s="206" t="str">
        <f>'NILAI-RAPOR'!DS73</f>
        <v/>
      </c>
      <c r="V74" s="206" t="str">
        <f>IF('NILAI-USBN'!E73="","",'NILAI-USBN'!E73)</f>
        <v/>
      </c>
      <c r="W74" s="206" t="str">
        <f>IF('NILAI-USBN'!F73="","",'NILAI-USBN'!F73)</f>
        <v/>
      </c>
      <c r="X74" s="206" t="str">
        <f>IF('NILAI-USBN'!G73="","",'NILAI-USBN'!G73)</f>
        <v/>
      </c>
      <c r="Y74" s="206" t="str">
        <f>IF('NILAI-USBN'!H73="","",'NILAI-USBN'!H73)</f>
        <v/>
      </c>
      <c r="Z74" s="206" t="str">
        <f>IF('NILAI-USBN'!I73="","",'NILAI-USBN'!I73)</f>
        <v/>
      </c>
      <c r="AA74" s="206" t="str">
        <f>IF('NILAI-USBN'!J73="","",'NILAI-USBN'!J73)</f>
        <v/>
      </c>
      <c r="AB74" s="206" t="str">
        <f>IF('NILAI-USBN'!K73="","",'NILAI-USBN'!K73)</f>
        <v/>
      </c>
      <c r="AC74" s="206" t="str">
        <f>IF('NILAI-USBN'!L73="","",'NILAI-USBN'!L73)</f>
        <v/>
      </c>
      <c r="AD74" s="206" t="str">
        <f>IF('NILAI-USBN'!M73="","",'NILAI-USBN'!M73)</f>
        <v/>
      </c>
      <c r="AE74" s="206" t="str">
        <f>IF('NILAI-USBN'!N73="","",'NILAI-USBN'!N73)</f>
        <v/>
      </c>
      <c r="AF74" s="206" t="str">
        <f>IF('NILAI-USBN'!O73="","",'NILAI-USBN'!O73)</f>
        <v/>
      </c>
      <c r="AG74" s="206" t="str">
        <f>IF('NILAI-USBN'!P73="","",'NILAI-USBN'!P73)</f>
        <v/>
      </c>
      <c r="AH74" s="206" t="str">
        <f>IF('NILAI-USBN'!Q73="","",'NILAI-USBN'!Q73)</f>
        <v/>
      </c>
      <c r="AI74" s="206" t="str">
        <f>IF('NILAI-USBN'!R73="","",'NILAI-USBN'!R73)</f>
        <v/>
      </c>
      <c r="AJ74" s="206" t="str">
        <f>IF('NILAI-USBN'!S73="","",'NILAI-USBN'!S73)</f>
        <v/>
      </c>
      <c r="AK74" s="206" t="str">
        <f>IF('NILAI-USBN'!T73="","",'NILAI-USBN'!T73)</f>
        <v/>
      </c>
      <c r="AL74" s="206" t="str">
        <f>IF('NILAI-USBN'!U73="","",'NILAI-USBN'!U73)</f>
        <v/>
      </c>
      <c r="AM74" s="206" t="str">
        <f>IF('NILAI-UN'!E73="","",'NILAI-UN'!E73)</f>
        <v/>
      </c>
      <c r="AN74" s="206" t="str">
        <f>IF('NILAI-UN'!F73="","",'NILAI-UN'!F73)</f>
        <v/>
      </c>
      <c r="AO74" s="206" t="str">
        <f>IF('NILAI-UN'!G73="","",'NILAI-UN'!G73)</f>
        <v/>
      </c>
      <c r="AP74" s="206" t="str">
        <f>IF('NILAI-UN'!H73="","",'NILAI-UN'!H73)</f>
        <v/>
      </c>
      <c r="AQ74" s="207" t="str">
        <f t="shared" ref="AQ74:AQ137" si="3">IF(OR(C74="",E74=""),"",SUM(E74:AP74))</f>
        <v/>
      </c>
      <c r="AR74" s="208" t="str">
        <f t="shared" ref="AR74:AR137" si="4">IF(OR(C74="",E74=""),"",AVERAGE(E74:AP74))</f>
        <v/>
      </c>
      <c r="AS74" s="196" t="str">
        <f>IF(OR(C74="",E74=""),"",RANK(AQ74,$AQ$10:$AQ$409)+COUNTIF(AQ$10:AQ74,AQ74)-1)</f>
        <v/>
      </c>
      <c r="AT74" s="173"/>
    </row>
    <row r="75" spans="1:46" ht="20.100000000000001" customHeight="1">
      <c r="A75" s="173"/>
      <c r="B75" s="190" t="str">
        <f>BIODATA_SISWA!B75</f>
        <v/>
      </c>
      <c r="C75" s="191" t="str">
        <f>IF(BIODATA_SISWA!C75="","",BIODATA_SISWA!C75)</f>
        <v/>
      </c>
      <c r="D75" s="191" t="str">
        <f>IF(BIODATA_SISWA!L75="","",BIODATA_SISWA!L75)</f>
        <v/>
      </c>
      <c r="E75" s="206" t="str">
        <f>'NILAI-RAPOR'!K74</f>
        <v/>
      </c>
      <c r="F75" s="206" t="str">
        <f>'NILAI-RAPOR'!R74</f>
        <v/>
      </c>
      <c r="G75" s="206" t="str">
        <f>'NILAI-RAPOR'!Y74</f>
        <v/>
      </c>
      <c r="H75" s="206" t="str">
        <f>'NILAI-RAPOR'!AF74</f>
        <v/>
      </c>
      <c r="I75" s="206" t="str">
        <f>'NILAI-RAPOR'!AM74</f>
        <v/>
      </c>
      <c r="J75" s="206" t="str">
        <f>'NILAI-RAPOR'!AT74</f>
        <v/>
      </c>
      <c r="K75" s="206" t="str">
        <f>'NILAI-RAPOR'!BA74</f>
        <v/>
      </c>
      <c r="L75" s="206" t="str">
        <f>'NILAI-RAPOR'!BH74</f>
        <v/>
      </c>
      <c r="M75" s="206" t="str">
        <f>'NILAI-RAPOR'!BO74</f>
        <v/>
      </c>
      <c r="N75" s="206" t="str">
        <f>'NILAI-RAPOR'!BV74</f>
        <v/>
      </c>
      <c r="O75" s="206" t="str">
        <f>'NILAI-RAPOR'!CC74</f>
        <v/>
      </c>
      <c r="P75" s="206" t="str">
        <f>'NILAI-RAPOR'!CJ74</f>
        <v/>
      </c>
      <c r="Q75" s="206" t="str">
        <f>'NILAI-RAPOR'!CQ74</f>
        <v/>
      </c>
      <c r="R75" s="206" t="str">
        <f>'NILAI-RAPOR'!CX74</f>
        <v/>
      </c>
      <c r="S75" s="206" t="str">
        <f>'NILAI-RAPOR'!DE74</f>
        <v/>
      </c>
      <c r="T75" s="206" t="str">
        <f>'NILAI-RAPOR'!DL74</f>
        <v/>
      </c>
      <c r="U75" s="206" t="str">
        <f>'NILAI-RAPOR'!DS74</f>
        <v/>
      </c>
      <c r="V75" s="206" t="str">
        <f>IF('NILAI-USBN'!E74="","",'NILAI-USBN'!E74)</f>
        <v/>
      </c>
      <c r="W75" s="206" t="str">
        <f>IF('NILAI-USBN'!F74="","",'NILAI-USBN'!F74)</f>
        <v/>
      </c>
      <c r="X75" s="206" t="str">
        <f>IF('NILAI-USBN'!G74="","",'NILAI-USBN'!G74)</f>
        <v/>
      </c>
      <c r="Y75" s="206" t="str">
        <f>IF('NILAI-USBN'!H74="","",'NILAI-USBN'!H74)</f>
        <v/>
      </c>
      <c r="Z75" s="206" t="str">
        <f>IF('NILAI-USBN'!I74="","",'NILAI-USBN'!I74)</f>
        <v/>
      </c>
      <c r="AA75" s="206" t="str">
        <f>IF('NILAI-USBN'!J74="","",'NILAI-USBN'!J74)</f>
        <v/>
      </c>
      <c r="AB75" s="206" t="str">
        <f>IF('NILAI-USBN'!K74="","",'NILAI-USBN'!K74)</f>
        <v/>
      </c>
      <c r="AC75" s="206" t="str">
        <f>IF('NILAI-USBN'!L74="","",'NILAI-USBN'!L74)</f>
        <v/>
      </c>
      <c r="AD75" s="206" t="str">
        <f>IF('NILAI-USBN'!M74="","",'NILAI-USBN'!M74)</f>
        <v/>
      </c>
      <c r="AE75" s="206" t="str">
        <f>IF('NILAI-USBN'!N74="","",'NILAI-USBN'!N74)</f>
        <v/>
      </c>
      <c r="AF75" s="206" t="str">
        <f>IF('NILAI-USBN'!O74="","",'NILAI-USBN'!O74)</f>
        <v/>
      </c>
      <c r="AG75" s="206" t="str">
        <f>IF('NILAI-USBN'!P74="","",'NILAI-USBN'!P74)</f>
        <v/>
      </c>
      <c r="AH75" s="206" t="str">
        <f>IF('NILAI-USBN'!Q74="","",'NILAI-USBN'!Q74)</f>
        <v/>
      </c>
      <c r="AI75" s="206" t="str">
        <f>IF('NILAI-USBN'!R74="","",'NILAI-USBN'!R74)</f>
        <v/>
      </c>
      <c r="AJ75" s="206" t="str">
        <f>IF('NILAI-USBN'!S74="","",'NILAI-USBN'!S74)</f>
        <v/>
      </c>
      <c r="AK75" s="206" t="str">
        <f>IF('NILAI-USBN'!T74="","",'NILAI-USBN'!T74)</f>
        <v/>
      </c>
      <c r="AL75" s="206" t="str">
        <f>IF('NILAI-USBN'!U74="","",'NILAI-USBN'!U74)</f>
        <v/>
      </c>
      <c r="AM75" s="206" t="str">
        <f>IF('NILAI-UN'!E74="","",'NILAI-UN'!E74)</f>
        <v/>
      </c>
      <c r="AN75" s="206" t="str">
        <f>IF('NILAI-UN'!F74="","",'NILAI-UN'!F74)</f>
        <v/>
      </c>
      <c r="AO75" s="206" t="str">
        <f>IF('NILAI-UN'!G74="","",'NILAI-UN'!G74)</f>
        <v/>
      </c>
      <c r="AP75" s="206" t="str">
        <f>IF('NILAI-UN'!H74="","",'NILAI-UN'!H74)</f>
        <v/>
      </c>
      <c r="AQ75" s="207" t="str">
        <f t="shared" si="3"/>
        <v/>
      </c>
      <c r="AR75" s="208" t="str">
        <f t="shared" si="4"/>
        <v/>
      </c>
      <c r="AS75" s="196" t="str">
        <f>IF(OR(C75="",E75=""),"",RANK(AQ75,$AQ$10:$AQ$409)+COUNTIF(AQ$10:AQ75,AQ75)-1)</f>
        <v/>
      </c>
      <c r="AT75" s="173"/>
    </row>
    <row r="76" spans="1:46" ht="20.100000000000001" customHeight="1">
      <c r="A76" s="173"/>
      <c r="B76" s="190" t="str">
        <f>BIODATA_SISWA!B76</f>
        <v/>
      </c>
      <c r="C76" s="191" t="str">
        <f>IF(BIODATA_SISWA!C76="","",BIODATA_SISWA!C76)</f>
        <v/>
      </c>
      <c r="D76" s="191" t="str">
        <f>IF(BIODATA_SISWA!L76="","",BIODATA_SISWA!L76)</f>
        <v/>
      </c>
      <c r="E76" s="206" t="str">
        <f>'NILAI-RAPOR'!K75</f>
        <v/>
      </c>
      <c r="F76" s="206" t="str">
        <f>'NILAI-RAPOR'!R75</f>
        <v/>
      </c>
      <c r="G76" s="206" t="str">
        <f>'NILAI-RAPOR'!Y75</f>
        <v/>
      </c>
      <c r="H76" s="206" t="str">
        <f>'NILAI-RAPOR'!AF75</f>
        <v/>
      </c>
      <c r="I76" s="206" t="str">
        <f>'NILAI-RAPOR'!AM75</f>
        <v/>
      </c>
      <c r="J76" s="206" t="str">
        <f>'NILAI-RAPOR'!AT75</f>
        <v/>
      </c>
      <c r="K76" s="206" t="str">
        <f>'NILAI-RAPOR'!BA75</f>
        <v/>
      </c>
      <c r="L76" s="206" t="str">
        <f>'NILAI-RAPOR'!BH75</f>
        <v/>
      </c>
      <c r="M76" s="206" t="str">
        <f>'NILAI-RAPOR'!BO75</f>
        <v/>
      </c>
      <c r="N76" s="206" t="str">
        <f>'NILAI-RAPOR'!BV75</f>
        <v/>
      </c>
      <c r="O76" s="206" t="str">
        <f>'NILAI-RAPOR'!CC75</f>
        <v/>
      </c>
      <c r="P76" s="206" t="str">
        <f>'NILAI-RAPOR'!CJ75</f>
        <v/>
      </c>
      <c r="Q76" s="206" t="str">
        <f>'NILAI-RAPOR'!CQ75</f>
        <v/>
      </c>
      <c r="R76" s="206" t="str">
        <f>'NILAI-RAPOR'!CX75</f>
        <v/>
      </c>
      <c r="S76" s="206" t="str">
        <f>'NILAI-RAPOR'!DE75</f>
        <v/>
      </c>
      <c r="T76" s="206" t="str">
        <f>'NILAI-RAPOR'!DL75</f>
        <v/>
      </c>
      <c r="U76" s="206" t="str">
        <f>'NILAI-RAPOR'!DS75</f>
        <v/>
      </c>
      <c r="V76" s="206" t="str">
        <f>IF('NILAI-USBN'!E75="","",'NILAI-USBN'!E75)</f>
        <v/>
      </c>
      <c r="W76" s="206" t="str">
        <f>IF('NILAI-USBN'!F75="","",'NILAI-USBN'!F75)</f>
        <v/>
      </c>
      <c r="X76" s="206" t="str">
        <f>IF('NILAI-USBN'!G75="","",'NILAI-USBN'!G75)</f>
        <v/>
      </c>
      <c r="Y76" s="206" t="str">
        <f>IF('NILAI-USBN'!H75="","",'NILAI-USBN'!H75)</f>
        <v/>
      </c>
      <c r="Z76" s="206" t="str">
        <f>IF('NILAI-USBN'!I75="","",'NILAI-USBN'!I75)</f>
        <v/>
      </c>
      <c r="AA76" s="206" t="str">
        <f>IF('NILAI-USBN'!J75="","",'NILAI-USBN'!J75)</f>
        <v/>
      </c>
      <c r="AB76" s="206" t="str">
        <f>IF('NILAI-USBN'!K75="","",'NILAI-USBN'!K75)</f>
        <v/>
      </c>
      <c r="AC76" s="206" t="str">
        <f>IF('NILAI-USBN'!L75="","",'NILAI-USBN'!L75)</f>
        <v/>
      </c>
      <c r="AD76" s="206" t="str">
        <f>IF('NILAI-USBN'!M75="","",'NILAI-USBN'!M75)</f>
        <v/>
      </c>
      <c r="AE76" s="206" t="str">
        <f>IF('NILAI-USBN'!N75="","",'NILAI-USBN'!N75)</f>
        <v/>
      </c>
      <c r="AF76" s="206" t="str">
        <f>IF('NILAI-USBN'!O75="","",'NILAI-USBN'!O75)</f>
        <v/>
      </c>
      <c r="AG76" s="206" t="str">
        <f>IF('NILAI-USBN'!P75="","",'NILAI-USBN'!P75)</f>
        <v/>
      </c>
      <c r="AH76" s="206" t="str">
        <f>IF('NILAI-USBN'!Q75="","",'NILAI-USBN'!Q75)</f>
        <v/>
      </c>
      <c r="AI76" s="206" t="str">
        <f>IF('NILAI-USBN'!R75="","",'NILAI-USBN'!R75)</f>
        <v/>
      </c>
      <c r="AJ76" s="206" t="str">
        <f>IF('NILAI-USBN'!S75="","",'NILAI-USBN'!S75)</f>
        <v/>
      </c>
      <c r="AK76" s="206" t="str">
        <f>IF('NILAI-USBN'!T75="","",'NILAI-USBN'!T75)</f>
        <v/>
      </c>
      <c r="AL76" s="206" t="str">
        <f>IF('NILAI-USBN'!U75="","",'NILAI-USBN'!U75)</f>
        <v/>
      </c>
      <c r="AM76" s="206" t="str">
        <f>IF('NILAI-UN'!E75="","",'NILAI-UN'!E75)</f>
        <v/>
      </c>
      <c r="AN76" s="206" t="str">
        <f>IF('NILAI-UN'!F75="","",'NILAI-UN'!F75)</f>
        <v/>
      </c>
      <c r="AO76" s="206" t="str">
        <f>IF('NILAI-UN'!G75="","",'NILAI-UN'!G75)</f>
        <v/>
      </c>
      <c r="AP76" s="206" t="str">
        <f>IF('NILAI-UN'!H75="","",'NILAI-UN'!H75)</f>
        <v/>
      </c>
      <c r="AQ76" s="207" t="str">
        <f t="shared" si="3"/>
        <v/>
      </c>
      <c r="AR76" s="208" t="str">
        <f t="shared" si="4"/>
        <v/>
      </c>
      <c r="AS76" s="196" t="str">
        <f>IF(OR(C76="",E76=""),"",RANK(AQ76,$AQ$10:$AQ$409)+COUNTIF(AQ$10:AQ76,AQ76)-1)</f>
        <v/>
      </c>
      <c r="AT76" s="173"/>
    </row>
    <row r="77" spans="1:46" ht="20.100000000000001" customHeight="1">
      <c r="A77" s="173"/>
      <c r="B77" s="190" t="str">
        <f>BIODATA_SISWA!B77</f>
        <v/>
      </c>
      <c r="C77" s="191" t="str">
        <f>IF(BIODATA_SISWA!C77="","",BIODATA_SISWA!C77)</f>
        <v/>
      </c>
      <c r="D77" s="191" t="str">
        <f>IF(BIODATA_SISWA!L77="","",BIODATA_SISWA!L77)</f>
        <v/>
      </c>
      <c r="E77" s="206" t="str">
        <f>'NILAI-RAPOR'!K76</f>
        <v/>
      </c>
      <c r="F77" s="206" t="str">
        <f>'NILAI-RAPOR'!R76</f>
        <v/>
      </c>
      <c r="G77" s="206" t="str">
        <f>'NILAI-RAPOR'!Y76</f>
        <v/>
      </c>
      <c r="H77" s="206" t="str">
        <f>'NILAI-RAPOR'!AF76</f>
        <v/>
      </c>
      <c r="I77" s="206" t="str">
        <f>'NILAI-RAPOR'!AM76</f>
        <v/>
      </c>
      <c r="J77" s="206" t="str">
        <f>'NILAI-RAPOR'!AT76</f>
        <v/>
      </c>
      <c r="K77" s="206" t="str">
        <f>'NILAI-RAPOR'!BA76</f>
        <v/>
      </c>
      <c r="L77" s="206" t="str">
        <f>'NILAI-RAPOR'!BH76</f>
        <v/>
      </c>
      <c r="M77" s="206" t="str">
        <f>'NILAI-RAPOR'!BO76</f>
        <v/>
      </c>
      <c r="N77" s="206" t="str">
        <f>'NILAI-RAPOR'!BV76</f>
        <v/>
      </c>
      <c r="O77" s="206" t="str">
        <f>'NILAI-RAPOR'!CC76</f>
        <v/>
      </c>
      <c r="P77" s="206" t="str">
        <f>'NILAI-RAPOR'!CJ76</f>
        <v/>
      </c>
      <c r="Q77" s="206" t="str">
        <f>'NILAI-RAPOR'!CQ76</f>
        <v/>
      </c>
      <c r="R77" s="206" t="str">
        <f>'NILAI-RAPOR'!CX76</f>
        <v/>
      </c>
      <c r="S77" s="206" t="str">
        <f>'NILAI-RAPOR'!DE76</f>
        <v/>
      </c>
      <c r="T77" s="206" t="str">
        <f>'NILAI-RAPOR'!DL76</f>
        <v/>
      </c>
      <c r="U77" s="206" t="str">
        <f>'NILAI-RAPOR'!DS76</f>
        <v/>
      </c>
      <c r="V77" s="206" t="str">
        <f>IF('NILAI-USBN'!E76="","",'NILAI-USBN'!E76)</f>
        <v/>
      </c>
      <c r="W77" s="206" t="str">
        <f>IF('NILAI-USBN'!F76="","",'NILAI-USBN'!F76)</f>
        <v/>
      </c>
      <c r="X77" s="206" t="str">
        <f>IF('NILAI-USBN'!G76="","",'NILAI-USBN'!G76)</f>
        <v/>
      </c>
      <c r="Y77" s="206" t="str">
        <f>IF('NILAI-USBN'!H76="","",'NILAI-USBN'!H76)</f>
        <v/>
      </c>
      <c r="Z77" s="206" t="str">
        <f>IF('NILAI-USBN'!I76="","",'NILAI-USBN'!I76)</f>
        <v/>
      </c>
      <c r="AA77" s="206" t="str">
        <f>IF('NILAI-USBN'!J76="","",'NILAI-USBN'!J76)</f>
        <v/>
      </c>
      <c r="AB77" s="206" t="str">
        <f>IF('NILAI-USBN'!K76="","",'NILAI-USBN'!K76)</f>
        <v/>
      </c>
      <c r="AC77" s="206" t="str">
        <f>IF('NILAI-USBN'!L76="","",'NILAI-USBN'!L76)</f>
        <v/>
      </c>
      <c r="AD77" s="206" t="str">
        <f>IF('NILAI-USBN'!M76="","",'NILAI-USBN'!M76)</f>
        <v/>
      </c>
      <c r="AE77" s="206" t="str">
        <f>IF('NILAI-USBN'!N76="","",'NILAI-USBN'!N76)</f>
        <v/>
      </c>
      <c r="AF77" s="206" t="str">
        <f>IF('NILAI-USBN'!O76="","",'NILAI-USBN'!O76)</f>
        <v/>
      </c>
      <c r="AG77" s="206" t="str">
        <f>IF('NILAI-USBN'!P76="","",'NILAI-USBN'!P76)</f>
        <v/>
      </c>
      <c r="AH77" s="206" t="str">
        <f>IF('NILAI-USBN'!Q76="","",'NILAI-USBN'!Q76)</f>
        <v/>
      </c>
      <c r="AI77" s="206" t="str">
        <f>IF('NILAI-USBN'!R76="","",'NILAI-USBN'!R76)</f>
        <v/>
      </c>
      <c r="AJ77" s="206" t="str">
        <f>IF('NILAI-USBN'!S76="","",'NILAI-USBN'!S76)</f>
        <v/>
      </c>
      <c r="AK77" s="206" t="str">
        <f>IF('NILAI-USBN'!T76="","",'NILAI-USBN'!T76)</f>
        <v/>
      </c>
      <c r="AL77" s="206" t="str">
        <f>IF('NILAI-USBN'!U76="","",'NILAI-USBN'!U76)</f>
        <v/>
      </c>
      <c r="AM77" s="206" t="str">
        <f>IF('NILAI-UN'!E76="","",'NILAI-UN'!E76)</f>
        <v/>
      </c>
      <c r="AN77" s="206" t="str">
        <f>IF('NILAI-UN'!F76="","",'NILAI-UN'!F76)</f>
        <v/>
      </c>
      <c r="AO77" s="206" t="str">
        <f>IF('NILAI-UN'!G76="","",'NILAI-UN'!G76)</f>
        <v/>
      </c>
      <c r="AP77" s="206" t="str">
        <f>IF('NILAI-UN'!H76="","",'NILAI-UN'!H76)</f>
        <v/>
      </c>
      <c r="AQ77" s="207" t="str">
        <f t="shared" si="3"/>
        <v/>
      </c>
      <c r="AR77" s="208" t="str">
        <f t="shared" si="4"/>
        <v/>
      </c>
      <c r="AS77" s="196" t="str">
        <f>IF(OR(C77="",E77=""),"",RANK(AQ77,$AQ$10:$AQ$409)+COUNTIF(AQ$10:AQ77,AQ77)-1)</f>
        <v/>
      </c>
      <c r="AT77" s="173"/>
    </row>
    <row r="78" spans="1:46" ht="20.100000000000001" customHeight="1">
      <c r="A78" s="173"/>
      <c r="B78" s="190" t="str">
        <f>BIODATA_SISWA!B78</f>
        <v/>
      </c>
      <c r="C78" s="191" t="str">
        <f>IF(BIODATA_SISWA!C78="","",BIODATA_SISWA!C78)</f>
        <v/>
      </c>
      <c r="D78" s="191" t="str">
        <f>IF(BIODATA_SISWA!L78="","",BIODATA_SISWA!L78)</f>
        <v/>
      </c>
      <c r="E78" s="206" t="str">
        <f>'NILAI-RAPOR'!K77</f>
        <v/>
      </c>
      <c r="F78" s="206" t="str">
        <f>'NILAI-RAPOR'!R77</f>
        <v/>
      </c>
      <c r="G78" s="206" t="str">
        <f>'NILAI-RAPOR'!Y77</f>
        <v/>
      </c>
      <c r="H78" s="206" t="str">
        <f>'NILAI-RAPOR'!AF77</f>
        <v/>
      </c>
      <c r="I78" s="206" t="str">
        <f>'NILAI-RAPOR'!AM77</f>
        <v/>
      </c>
      <c r="J78" s="206" t="str">
        <f>'NILAI-RAPOR'!AT77</f>
        <v/>
      </c>
      <c r="K78" s="206" t="str">
        <f>'NILAI-RAPOR'!BA77</f>
        <v/>
      </c>
      <c r="L78" s="206" t="str">
        <f>'NILAI-RAPOR'!BH77</f>
        <v/>
      </c>
      <c r="M78" s="206" t="str">
        <f>'NILAI-RAPOR'!BO77</f>
        <v/>
      </c>
      <c r="N78" s="206" t="str">
        <f>'NILAI-RAPOR'!BV77</f>
        <v/>
      </c>
      <c r="O78" s="206" t="str">
        <f>'NILAI-RAPOR'!CC77</f>
        <v/>
      </c>
      <c r="P78" s="206" t="str">
        <f>'NILAI-RAPOR'!CJ77</f>
        <v/>
      </c>
      <c r="Q78" s="206" t="str">
        <f>'NILAI-RAPOR'!CQ77</f>
        <v/>
      </c>
      <c r="R78" s="206" t="str">
        <f>'NILAI-RAPOR'!CX77</f>
        <v/>
      </c>
      <c r="S78" s="206" t="str">
        <f>'NILAI-RAPOR'!DE77</f>
        <v/>
      </c>
      <c r="T78" s="206" t="str">
        <f>'NILAI-RAPOR'!DL77</f>
        <v/>
      </c>
      <c r="U78" s="206" t="str">
        <f>'NILAI-RAPOR'!DS77</f>
        <v/>
      </c>
      <c r="V78" s="206" t="str">
        <f>IF('NILAI-USBN'!E77="","",'NILAI-USBN'!E77)</f>
        <v/>
      </c>
      <c r="W78" s="206" t="str">
        <f>IF('NILAI-USBN'!F77="","",'NILAI-USBN'!F77)</f>
        <v/>
      </c>
      <c r="X78" s="206" t="str">
        <f>IF('NILAI-USBN'!G77="","",'NILAI-USBN'!G77)</f>
        <v/>
      </c>
      <c r="Y78" s="206" t="str">
        <f>IF('NILAI-USBN'!H77="","",'NILAI-USBN'!H77)</f>
        <v/>
      </c>
      <c r="Z78" s="206" t="str">
        <f>IF('NILAI-USBN'!I77="","",'NILAI-USBN'!I77)</f>
        <v/>
      </c>
      <c r="AA78" s="206" t="str">
        <f>IF('NILAI-USBN'!J77="","",'NILAI-USBN'!J77)</f>
        <v/>
      </c>
      <c r="AB78" s="206" t="str">
        <f>IF('NILAI-USBN'!K77="","",'NILAI-USBN'!K77)</f>
        <v/>
      </c>
      <c r="AC78" s="206" t="str">
        <f>IF('NILAI-USBN'!L77="","",'NILAI-USBN'!L77)</f>
        <v/>
      </c>
      <c r="AD78" s="206" t="str">
        <f>IF('NILAI-USBN'!M77="","",'NILAI-USBN'!M77)</f>
        <v/>
      </c>
      <c r="AE78" s="206" t="str">
        <f>IF('NILAI-USBN'!N77="","",'NILAI-USBN'!N77)</f>
        <v/>
      </c>
      <c r="AF78" s="206" t="str">
        <f>IF('NILAI-USBN'!O77="","",'NILAI-USBN'!O77)</f>
        <v/>
      </c>
      <c r="AG78" s="206" t="str">
        <f>IF('NILAI-USBN'!P77="","",'NILAI-USBN'!P77)</f>
        <v/>
      </c>
      <c r="AH78" s="206" t="str">
        <f>IF('NILAI-USBN'!Q77="","",'NILAI-USBN'!Q77)</f>
        <v/>
      </c>
      <c r="AI78" s="206" t="str">
        <f>IF('NILAI-USBN'!R77="","",'NILAI-USBN'!R77)</f>
        <v/>
      </c>
      <c r="AJ78" s="206" t="str">
        <f>IF('NILAI-USBN'!S77="","",'NILAI-USBN'!S77)</f>
        <v/>
      </c>
      <c r="AK78" s="206" t="str">
        <f>IF('NILAI-USBN'!T77="","",'NILAI-USBN'!T77)</f>
        <v/>
      </c>
      <c r="AL78" s="206" t="str">
        <f>IF('NILAI-USBN'!U77="","",'NILAI-USBN'!U77)</f>
        <v/>
      </c>
      <c r="AM78" s="206" t="str">
        <f>IF('NILAI-UN'!E77="","",'NILAI-UN'!E77)</f>
        <v/>
      </c>
      <c r="AN78" s="206" t="str">
        <f>IF('NILAI-UN'!F77="","",'NILAI-UN'!F77)</f>
        <v/>
      </c>
      <c r="AO78" s="206" t="str">
        <f>IF('NILAI-UN'!G77="","",'NILAI-UN'!G77)</f>
        <v/>
      </c>
      <c r="AP78" s="206" t="str">
        <f>IF('NILAI-UN'!H77="","",'NILAI-UN'!H77)</f>
        <v/>
      </c>
      <c r="AQ78" s="207" t="str">
        <f t="shared" si="3"/>
        <v/>
      </c>
      <c r="AR78" s="208" t="str">
        <f t="shared" si="4"/>
        <v/>
      </c>
      <c r="AS78" s="196" t="str">
        <f>IF(OR(C78="",E78=""),"",RANK(AQ78,$AQ$10:$AQ$409)+COUNTIF(AQ$10:AQ78,AQ78)-1)</f>
        <v/>
      </c>
      <c r="AT78" s="173"/>
    </row>
    <row r="79" spans="1:46" ht="20.100000000000001" customHeight="1">
      <c r="A79" s="173"/>
      <c r="B79" s="190" t="str">
        <f>BIODATA_SISWA!B79</f>
        <v/>
      </c>
      <c r="C79" s="191" t="str">
        <f>IF(BIODATA_SISWA!C79="","",BIODATA_SISWA!C79)</f>
        <v/>
      </c>
      <c r="D79" s="191" t="str">
        <f>IF(BIODATA_SISWA!L79="","",BIODATA_SISWA!L79)</f>
        <v/>
      </c>
      <c r="E79" s="206" t="str">
        <f>'NILAI-RAPOR'!K78</f>
        <v/>
      </c>
      <c r="F79" s="206" t="str">
        <f>'NILAI-RAPOR'!R78</f>
        <v/>
      </c>
      <c r="G79" s="206" t="str">
        <f>'NILAI-RAPOR'!Y78</f>
        <v/>
      </c>
      <c r="H79" s="206" t="str">
        <f>'NILAI-RAPOR'!AF78</f>
        <v/>
      </c>
      <c r="I79" s="206" t="str">
        <f>'NILAI-RAPOR'!AM78</f>
        <v/>
      </c>
      <c r="J79" s="206" t="str">
        <f>'NILAI-RAPOR'!AT78</f>
        <v/>
      </c>
      <c r="K79" s="206" t="str">
        <f>'NILAI-RAPOR'!BA78</f>
        <v/>
      </c>
      <c r="L79" s="206" t="str">
        <f>'NILAI-RAPOR'!BH78</f>
        <v/>
      </c>
      <c r="M79" s="206" t="str">
        <f>'NILAI-RAPOR'!BO78</f>
        <v/>
      </c>
      <c r="N79" s="206" t="str">
        <f>'NILAI-RAPOR'!BV78</f>
        <v/>
      </c>
      <c r="O79" s="206" t="str">
        <f>'NILAI-RAPOR'!CC78</f>
        <v/>
      </c>
      <c r="P79" s="206" t="str">
        <f>'NILAI-RAPOR'!CJ78</f>
        <v/>
      </c>
      <c r="Q79" s="206" t="str">
        <f>'NILAI-RAPOR'!CQ78</f>
        <v/>
      </c>
      <c r="R79" s="206" t="str">
        <f>'NILAI-RAPOR'!CX78</f>
        <v/>
      </c>
      <c r="S79" s="206" t="str">
        <f>'NILAI-RAPOR'!DE78</f>
        <v/>
      </c>
      <c r="T79" s="206" t="str">
        <f>'NILAI-RAPOR'!DL78</f>
        <v/>
      </c>
      <c r="U79" s="206" t="str">
        <f>'NILAI-RAPOR'!DS78</f>
        <v/>
      </c>
      <c r="V79" s="206" t="str">
        <f>IF('NILAI-USBN'!E78="","",'NILAI-USBN'!E78)</f>
        <v/>
      </c>
      <c r="W79" s="206" t="str">
        <f>IF('NILAI-USBN'!F78="","",'NILAI-USBN'!F78)</f>
        <v/>
      </c>
      <c r="X79" s="206" t="str">
        <f>IF('NILAI-USBN'!G78="","",'NILAI-USBN'!G78)</f>
        <v/>
      </c>
      <c r="Y79" s="206" t="str">
        <f>IF('NILAI-USBN'!H78="","",'NILAI-USBN'!H78)</f>
        <v/>
      </c>
      <c r="Z79" s="206" t="str">
        <f>IF('NILAI-USBN'!I78="","",'NILAI-USBN'!I78)</f>
        <v/>
      </c>
      <c r="AA79" s="206" t="str">
        <f>IF('NILAI-USBN'!J78="","",'NILAI-USBN'!J78)</f>
        <v/>
      </c>
      <c r="AB79" s="206" t="str">
        <f>IF('NILAI-USBN'!K78="","",'NILAI-USBN'!K78)</f>
        <v/>
      </c>
      <c r="AC79" s="206" t="str">
        <f>IF('NILAI-USBN'!L78="","",'NILAI-USBN'!L78)</f>
        <v/>
      </c>
      <c r="AD79" s="206" t="str">
        <f>IF('NILAI-USBN'!M78="","",'NILAI-USBN'!M78)</f>
        <v/>
      </c>
      <c r="AE79" s="206" t="str">
        <f>IF('NILAI-USBN'!N78="","",'NILAI-USBN'!N78)</f>
        <v/>
      </c>
      <c r="AF79" s="206" t="str">
        <f>IF('NILAI-USBN'!O78="","",'NILAI-USBN'!O78)</f>
        <v/>
      </c>
      <c r="AG79" s="206" t="str">
        <f>IF('NILAI-USBN'!P78="","",'NILAI-USBN'!P78)</f>
        <v/>
      </c>
      <c r="AH79" s="206" t="str">
        <f>IF('NILAI-USBN'!Q78="","",'NILAI-USBN'!Q78)</f>
        <v/>
      </c>
      <c r="AI79" s="206" t="str">
        <f>IF('NILAI-USBN'!R78="","",'NILAI-USBN'!R78)</f>
        <v/>
      </c>
      <c r="AJ79" s="206" t="str">
        <f>IF('NILAI-USBN'!S78="","",'NILAI-USBN'!S78)</f>
        <v/>
      </c>
      <c r="AK79" s="206" t="str">
        <f>IF('NILAI-USBN'!T78="","",'NILAI-USBN'!T78)</f>
        <v/>
      </c>
      <c r="AL79" s="206" t="str">
        <f>IF('NILAI-USBN'!U78="","",'NILAI-USBN'!U78)</f>
        <v/>
      </c>
      <c r="AM79" s="206" t="str">
        <f>IF('NILAI-UN'!E78="","",'NILAI-UN'!E78)</f>
        <v/>
      </c>
      <c r="AN79" s="206" t="str">
        <f>IF('NILAI-UN'!F78="","",'NILAI-UN'!F78)</f>
        <v/>
      </c>
      <c r="AO79" s="206" t="str">
        <f>IF('NILAI-UN'!G78="","",'NILAI-UN'!G78)</f>
        <v/>
      </c>
      <c r="AP79" s="206" t="str">
        <f>IF('NILAI-UN'!H78="","",'NILAI-UN'!H78)</f>
        <v/>
      </c>
      <c r="AQ79" s="207" t="str">
        <f t="shared" si="3"/>
        <v/>
      </c>
      <c r="AR79" s="208" t="str">
        <f t="shared" si="4"/>
        <v/>
      </c>
      <c r="AS79" s="196" t="str">
        <f>IF(OR(C79="",E79=""),"",RANK(AQ79,$AQ$10:$AQ$409)+COUNTIF(AQ$10:AQ79,AQ79)-1)</f>
        <v/>
      </c>
      <c r="AT79" s="173"/>
    </row>
    <row r="80" spans="1:46" ht="20.100000000000001" customHeight="1">
      <c r="A80" s="173"/>
      <c r="B80" s="190" t="str">
        <f>BIODATA_SISWA!B80</f>
        <v/>
      </c>
      <c r="C80" s="191" t="str">
        <f>IF(BIODATA_SISWA!C80="","",BIODATA_SISWA!C80)</f>
        <v/>
      </c>
      <c r="D80" s="191" t="str">
        <f>IF(BIODATA_SISWA!L80="","",BIODATA_SISWA!L80)</f>
        <v/>
      </c>
      <c r="E80" s="206" t="str">
        <f>'NILAI-RAPOR'!K79</f>
        <v/>
      </c>
      <c r="F80" s="206" t="str">
        <f>'NILAI-RAPOR'!R79</f>
        <v/>
      </c>
      <c r="G80" s="206" t="str">
        <f>'NILAI-RAPOR'!Y79</f>
        <v/>
      </c>
      <c r="H80" s="206" t="str">
        <f>'NILAI-RAPOR'!AF79</f>
        <v/>
      </c>
      <c r="I80" s="206" t="str">
        <f>'NILAI-RAPOR'!AM79</f>
        <v/>
      </c>
      <c r="J80" s="206" t="str">
        <f>'NILAI-RAPOR'!AT79</f>
        <v/>
      </c>
      <c r="K80" s="206" t="str">
        <f>'NILAI-RAPOR'!BA79</f>
        <v/>
      </c>
      <c r="L80" s="206" t="str">
        <f>'NILAI-RAPOR'!BH79</f>
        <v/>
      </c>
      <c r="M80" s="206" t="str">
        <f>'NILAI-RAPOR'!BO79</f>
        <v/>
      </c>
      <c r="N80" s="206" t="str">
        <f>'NILAI-RAPOR'!BV79</f>
        <v/>
      </c>
      <c r="O80" s="206" t="str">
        <f>'NILAI-RAPOR'!CC79</f>
        <v/>
      </c>
      <c r="P80" s="206" t="str">
        <f>'NILAI-RAPOR'!CJ79</f>
        <v/>
      </c>
      <c r="Q80" s="206" t="str">
        <f>'NILAI-RAPOR'!CQ79</f>
        <v/>
      </c>
      <c r="R80" s="206" t="str">
        <f>'NILAI-RAPOR'!CX79</f>
        <v/>
      </c>
      <c r="S80" s="206" t="str">
        <f>'NILAI-RAPOR'!DE79</f>
        <v/>
      </c>
      <c r="T80" s="206" t="str">
        <f>'NILAI-RAPOR'!DL79</f>
        <v/>
      </c>
      <c r="U80" s="206" t="str">
        <f>'NILAI-RAPOR'!DS79</f>
        <v/>
      </c>
      <c r="V80" s="206" t="str">
        <f>IF('NILAI-USBN'!E79="","",'NILAI-USBN'!E79)</f>
        <v/>
      </c>
      <c r="W80" s="206" t="str">
        <f>IF('NILAI-USBN'!F79="","",'NILAI-USBN'!F79)</f>
        <v/>
      </c>
      <c r="X80" s="206" t="str">
        <f>IF('NILAI-USBN'!G79="","",'NILAI-USBN'!G79)</f>
        <v/>
      </c>
      <c r="Y80" s="206" t="str">
        <f>IF('NILAI-USBN'!H79="","",'NILAI-USBN'!H79)</f>
        <v/>
      </c>
      <c r="Z80" s="206" t="str">
        <f>IF('NILAI-USBN'!I79="","",'NILAI-USBN'!I79)</f>
        <v/>
      </c>
      <c r="AA80" s="206" t="str">
        <f>IF('NILAI-USBN'!J79="","",'NILAI-USBN'!J79)</f>
        <v/>
      </c>
      <c r="AB80" s="206" t="str">
        <f>IF('NILAI-USBN'!K79="","",'NILAI-USBN'!K79)</f>
        <v/>
      </c>
      <c r="AC80" s="206" t="str">
        <f>IF('NILAI-USBN'!L79="","",'NILAI-USBN'!L79)</f>
        <v/>
      </c>
      <c r="AD80" s="206" t="str">
        <f>IF('NILAI-USBN'!M79="","",'NILAI-USBN'!M79)</f>
        <v/>
      </c>
      <c r="AE80" s="206" t="str">
        <f>IF('NILAI-USBN'!N79="","",'NILAI-USBN'!N79)</f>
        <v/>
      </c>
      <c r="AF80" s="206" t="str">
        <f>IF('NILAI-USBN'!O79="","",'NILAI-USBN'!O79)</f>
        <v/>
      </c>
      <c r="AG80" s="206" t="str">
        <f>IF('NILAI-USBN'!P79="","",'NILAI-USBN'!P79)</f>
        <v/>
      </c>
      <c r="AH80" s="206" t="str">
        <f>IF('NILAI-USBN'!Q79="","",'NILAI-USBN'!Q79)</f>
        <v/>
      </c>
      <c r="AI80" s="206" t="str">
        <f>IF('NILAI-USBN'!R79="","",'NILAI-USBN'!R79)</f>
        <v/>
      </c>
      <c r="AJ80" s="206" t="str">
        <f>IF('NILAI-USBN'!S79="","",'NILAI-USBN'!S79)</f>
        <v/>
      </c>
      <c r="AK80" s="206" t="str">
        <f>IF('NILAI-USBN'!T79="","",'NILAI-USBN'!T79)</f>
        <v/>
      </c>
      <c r="AL80" s="206" t="str">
        <f>IF('NILAI-USBN'!U79="","",'NILAI-USBN'!U79)</f>
        <v/>
      </c>
      <c r="AM80" s="206" t="str">
        <f>IF('NILAI-UN'!E79="","",'NILAI-UN'!E79)</f>
        <v/>
      </c>
      <c r="AN80" s="206" t="str">
        <f>IF('NILAI-UN'!F79="","",'NILAI-UN'!F79)</f>
        <v/>
      </c>
      <c r="AO80" s="206" t="str">
        <f>IF('NILAI-UN'!G79="","",'NILAI-UN'!G79)</f>
        <v/>
      </c>
      <c r="AP80" s="206" t="str">
        <f>IF('NILAI-UN'!H79="","",'NILAI-UN'!H79)</f>
        <v/>
      </c>
      <c r="AQ80" s="207" t="str">
        <f t="shared" si="3"/>
        <v/>
      </c>
      <c r="AR80" s="208" t="str">
        <f t="shared" si="4"/>
        <v/>
      </c>
      <c r="AS80" s="196" t="str">
        <f>IF(OR(C80="",E80=""),"",RANK(AQ80,$AQ$10:$AQ$409)+COUNTIF(AQ$10:AQ80,AQ80)-1)</f>
        <v/>
      </c>
      <c r="AT80" s="173"/>
    </row>
    <row r="81" spans="1:46" ht="20.100000000000001" customHeight="1">
      <c r="A81" s="173"/>
      <c r="B81" s="190" t="str">
        <f>BIODATA_SISWA!B81</f>
        <v/>
      </c>
      <c r="C81" s="191" t="str">
        <f>IF(BIODATA_SISWA!C81="","",BIODATA_SISWA!C81)</f>
        <v/>
      </c>
      <c r="D81" s="191" t="str">
        <f>IF(BIODATA_SISWA!L81="","",BIODATA_SISWA!L81)</f>
        <v/>
      </c>
      <c r="E81" s="206" t="str">
        <f>'NILAI-RAPOR'!K80</f>
        <v/>
      </c>
      <c r="F81" s="206" t="str">
        <f>'NILAI-RAPOR'!R80</f>
        <v/>
      </c>
      <c r="G81" s="206" t="str">
        <f>'NILAI-RAPOR'!Y80</f>
        <v/>
      </c>
      <c r="H81" s="206" t="str">
        <f>'NILAI-RAPOR'!AF80</f>
        <v/>
      </c>
      <c r="I81" s="206" t="str">
        <f>'NILAI-RAPOR'!AM80</f>
        <v/>
      </c>
      <c r="J81" s="206" t="str">
        <f>'NILAI-RAPOR'!AT80</f>
        <v/>
      </c>
      <c r="K81" s="206" t="str">
        <f>'NILAI-RAPOR'!BA80</f>
        <v/>
      </c>
      <c r="L81" s="206" t="str">
        <f>'NILAI-RAPOR'!BH80</f>
        <v/>
      </c>
      <c r="M81" s="206" t="str">
        <f>'NILAI-RAPOR'!BO80</f>
        <v/>
      </c>
      <c r="N81" s="206" t="str">
        <f>'NILAI-RAPOR'!BV80</f>
        <v/>
      </c>
      <c r="O81" s="206" t="str">
        <f>'NILAI-RAPOR'!CC80</f>
        <v/>
      </c>
      <c r="P81" s="206" t="str">
        <f>'NILAI-RAPOR'!CJ80</f>
        <v/>
      </c>
      <c r="Q81" s="206" t="str">
        <f>'NILAI-RAPOR'!CQ80</f>
        <v/>
      </c>
      <c r="R81" s="206" t="str">
        <f>'NILAI-RAPOR'!CX80</f>
        <v/>
      </c>
      <c r="S81" s="206" t="str">
        <f>'NILAI-RAPOR'!DE80</f>
        <v/>
      </c>
      <c r="T81" s="206" t="str">
        <f>'NILAI-RAPOR'!DL80</f>
        <v/>
      </c>
      <c r="U81" s="206" t="str">
        <f>'NILAI-RAPOR'!DS80</f>
        <v/>
      </c>
      <c r="V81" s="206" t="str">
        <f>IF('NILAI-USBN'!E80="","",'NILAI-USBN'!E80)</f>
        <v/>
      </c>
      <c r="W81" s="206" t="str">
        <f>IF('NILAI-USBN'!F80="","",'NILAI-USBN'!F80)</f>
        <v/>
      </c>
      <c r="X81" s="206" t="str">
        <f>IF('NILAI-USBN'!G80="","",'NILAI-USBN'!G80)</f>
        <v/>
      </c>
      <c r="Y81" s="206" t="str">
        <f>IF('NILAI-USBN'!H80="","",'NILAI-USBN'!H80)</f>
        <v/>
      </c>
      <c r="Z81" s="206" t="str">
        <f>IF('NILAI-USBN'!I80="","",'NILAI-USBN'!I80)</f>
        <v/>
      </c>
      <c r="AA81" s="206" t="str">
        <f>IF('NILAI-USBN'!J80="","",'NILAI-USBN'!J80)</f>
        <v/>
      </c>
      <c r="AB81" s="206" t="str">
        <f>IF('NILAI-USBN'!K80="","",'NILAI-USBN'!K80)</f>
        <v/>
      </c>
      <c r="AC81" s="206" t="str">
        <f>IF('NILAI-USBN'!L80="","",'NILAI-USBN'!L80)</f>
        <v/>
      </c>
      <c r="AD81" s="206" t="str">
        <f>IF('NILAI-USBN'!M80="","",'NILAI-USBN'!M80)</f>
        <v/>
      </c>
      <c r="AE81" s="206" t="str">
        <f>IF('NILAI-USBN'!N80="","",'NILAI-USBN'!N80)</f>
        <v/>
      </c>
      <c r="AF81" s="206" t="str">
        <f>IF('NILAI-USBN'!O80="","",'NILAI-USBN'!O80)</f>
        <v/>
      </c>
      <c r="AG81" s="206" t="str">
        <f>IF('NILAI-USBN'!P80="","",'NILAI-USBN'!P80)</f>
        <v/>
      </c>
      <c r="AH81" s="206" t="str">
        <f>IF('NILAI-USBN'!Q80="","",'NILAI-USBN'!Q80)</f>
        <v/>
      </c>
      <c r="AI81" s="206" t="str">
        <f>IF('NILAI-USBN'!R80="","",'NILAI-USBN'!R80)</f>
        <v/>
      </c>
      <c r="AJ81" s="206" t="str">
        <f>IF('NILAI-USBN'!S80="","",'NILAI-USBN'!S80)</f>
        <v/>
      </c>
      <c r="AK81" s="206" t="str">
        <f>IF('NILAI-USBN'!T80="","",'NILAI-USBN'!T80)</f>
        <v/>
      </c>
      <c r="AL81" s="206" t="str">
        <f>IF('NILAI-USBN'!U80="","",'NILAI-USBN'!U80)</f>
        <v/>
      </c>
      <c r="AM81" s="206" t="str">
        <f>IF('NILAI-UN'!E80="","",'NILAI-UN'!E80)</f>
        <v/>
      </c>
      <c r="AN81" s="206" t="str">
        <f>IF('NILAI-UN'!F80="","",'NILAI-UN'!F80)</f>
        <v/>
      </c>
      <c r="AO81" s="206" t="str">
        <f>IF('NILAI-UN'!G80="","",'NILAI-UN'!G80)</f>
        <v/>
      </c>
      <c r="AP81" s="206" t="str">
        <f>IF('NILAI-UN'!H80="","",'NILAI-UN'!H80)</f>
        <v/>
      </c>
      <c r="AQ81" s="207" t="str">
        <f t="shared" si="3"/>
        <v/>
      </c>
      <c r="AR81" s="208" t="str">
        <f t="shared" si="4"/>
        <v/>
      </c>
      <c r="AS81" s="196" t="str">
        <f>IF(OR(C81="",E81=""),"",RANK(AQ81,$AQ$10:$AQ$409)+COUNTIF(AQ$10:AQ81,AQ81)-1)</f>
        <v/>
      </c>
      <c r="AT81" s="173"/>
    </row>
    <row r="82" spans="1:46" ht="20.100000000000001" customHeight="1">
      <c r="A82" s="173"/>
      <c r="B82" s="190" t="str">
        <f>BIODATA_SISWA!B82</f>
        <v/>
      </c>
      <c r="C82" s="191" t="str">
        <f>IF(BIODATA_SISWA!C82="","",BIODATA_SISWA!C82)</f>
        <v/>
      </c>
      <c r="D82" s="191" t="str">
        <f>IF(BIODATA_SISWA!L82="","",BIODATA_SISWA!L82)</f>
        <v/>
      </c>
      <c r="E82" s="206" t="str">
        <f>'NILAI-RAPOR'!K81</f>
        <v/>
      </c>
      <c r="F82" s="206" t="str">
        <f>'NILAI-RAPOR'!R81</f>
        <v/>
      </c>
      <c r="G82" s="206" t="str">
        <f>'NILAI-RAPOR'!Y81</f>
        <v/>
      </c>
      <c r="H82" s="206" t="str">
        <f>'NILAI-RAPOR'!AF81</f>
        <v/>
      </c>
      <c r="I82" s="206" t="str">
        <f>'NILAI-RAPOR'!AM81</f>
        <v/>
      </c>
      <c r="J82" s="206" t="str">
        <f>'NILAI-RAPOR'!AT81</f>
        <v/>
      </c>
      <c r="K82" s="206" t="str">
        <f>'NILAI-RAPOR'!BA81</f>
        <v/>
      </c>
      <c r="L82" s="206" t="str">
        <f>'NILAI-RAPOR'!BH81</f>
        <v/>
      </c>
      <c r="M82" s="206" t="str">
        <f>'NILAI-RAPOR'!BO81</f>
        <v/>
      </c>
      <c r="N82" s="206" t="str">
        <f>'NILAI-RAPOR'!BV81</f>
        <v/>
      </c>
      <c r="O82" s="206" t="str">
        <f>'NILAI-RAPOR'!CC81</f>
        <v/>
      </c>
      <c r="P82" s="206" t="str">
        <f>'NILAI-RAPOR'!CJ81</f>
        <v/>
      </c>
      <c r="Q82" s="206" t="str">
        <f>'NILAI-RAPOR'!CQ81</f>
        <v/>
      </c>
      <c r="R82" s="206" t="str">
        <f>'NILAI-RAPOR'!CX81</f>
        <v/>
      </c>
      <c r="S82" s="206" t="str">
        <f>'NILAI-RAPOR'!DE81</f>
        <v/>
      </c>
      <c r="T82" s="206" t="str">
        <f>'NILAI-RAPOR'!DL81</f>
        <v/>
      </c>
      <c r="U82" s="206" t="str">
        <f>'NILAI-RAPOR'!DS81</f>
        <v/>
      </c>
      <c r="V82" s="206" t="str">
        <f>IF('NILAI-USBN'!E81="","",'NILAI-USBN'!E81)</f>
        <v/>
      </c>
      <c r="W82" s="206" t="str">
        <f>IF('NILAI-USBN'!F81="","",'NILAI-USBN'!F81)</f>
        <v/>
      </c>
      <c r="X82" s="206" t="str">
        <f>IF('NILAI-USBN'!G81="","",'NILAI-USBN'!G81)</f>
        <v/>
      </c>
      <c r="Y82" s="206" t="str">
        <f>IF('NILAI-USBN'!H81="","",'NILAI-USBN'!H81)</f>
        <v/>
      </c>
      <c r="Z82" s="206" t="str">
        <f>IF('NILAI-USBN'!I81="","",'NILAI-USBN'!I81)</f>
        <v/>
      </c>
      <c r="AA82" s="206" t="str">
        <f>IF('NILAI-USBN'!J81="","",'NILAI-USBN'!J81)</f>
        <v/>
      </c>
      <c r="AB82" s="206" t="str">
        <f>IF('NILAI-USBN'!K81="","",'NILAI-USBN'!K81)</f>
        <v/>
      </c>
      <c r="AC82" s="206" t="str">
        <f>IF('NILAI-USBN'!L81="","",'NILAI-USBN'!L81)</f>
        <v/>
      </c>
      <c r="AD82" s="206" t="str">
        <f>IF('NILAI-USBN'!M81="","",'NILAI-USBN'!M81)</f>
        <v/>
      </c>
      <c r="AE82" s="206" t="str">
        <f>IF('NILAI-USBN'!N81="","",'NILAI-USBN'!N81)</f>
        <v/>
      </c>
      <c r="AF82" s="206" t="str">
        <f>IF('NILAI-USBN'!O81="","",'NILAI-USBN'!O81)</f>
        <v/>
      </c>
      <c r="AG82" s="206" t="str">
        <f>IF('NILAI-USBN'!P81="","",'NILAI-USBN'!P81)</f>
        <v/>
      </c>
      <c r="AH82" s="206" t="str">
        <f>IF('NILAI-USBN'!Q81="","",'NILAI-USBN'!Q81)</f>
        <v/>
      </c>
      <c r="AI82" s="206" t="str">
        <f>IF('NILAI-USBN'!R81="","",'NILAI-USBN'!R81)</f>
        <v/>
      </c>
      <c r="AJ82" s="206" t="str">
        <f>IF('NILAI-USBN'!S81="","",'NILAI-USBN'!S81)</f>
        <v/>
      </c>
      <c r="AK82" s="206" t="str">
        <f>IF('NILAI-USBN'!T81="","",'NILAI-USBN'!T81)</f>
        <v/>
      </c>
      <c r="AL82" s="206" t="str">
        <f>IF('NILAI-USBN'!U81="","",'NILAI-USBN'!U81)</f>
        <v/>
      </c>
      <c r="AM82" s="206" t="str">
        <f>IF('NILAI-UN'!E81="","",'NILAI-UN'!E81)</f>
        <v/>
      </c>
      <c r="AN82" s="206" t="str">
        <f>IF('NILAI-UN'!F81="","",'NILAI-UN'!F81)</f>
        <v/>
      </c>
      <c r="AO82" s="206" t="str">
        <f>IF('NILAI-UN'!G81="","",'NILAI-UN'!G81)</f>
        <v/>
      </c>
      <c r="AP82" s="206" t="str">
        <f>IF('NILAI-UN'!H81="","",'NILAI-UN'!H81)</f>
        <v/>
      </c>
      <c r="AQ82" s="207" t="str">
        <f t="shared" si="3"/>
        <v/>
      </c>
      <c r="AR82" s="208" t="str">
        <f t="shared" si="4"/>
        <v/>
      </c>
      <c r="AS82" s="196" t="str">
        <f>IF(OR(C82="",E82=""),"",RANK(AQ82,$AQ$10:$AQ$409)+COUNTIF(AQ$10:AQ82,AQ82)-1)</f>
        <v/>
      </c>
      <c r="AT82" s="173"/>
    </row>
    <row r="83" spans="1:46" ht="20.100000000000001" customHeight="1">
      <c r="A83" s="173"/>
      <c r="B83" s="190" t="str">
        <f>BIODATA_SISWA!B83</f>
        <v/>
      </c>
      <c r="C83" s="191" t="str">
        <f>IF(BIODATA_SISWA!C83="","",BIODATA_SISWA!C83)</f>
        <v/>
      </c>
      <c r="D83" s="191" t="str">
        <f>IF(BIODATA_SISWA!L83="","",BIODATA_SISWA!L83)</f>
        <v/>
      </c>
      <c r="E83" s="206" t="str">
        <f>'NILAI-RAPOR'!K82</f>
        <v/>
      </c>
      <c r="F83" s="206" t="str">
        <f>'NILAI-RAPOR'!R82</f>
        <v/>
      </c>
      <c r="G83" s="206" t="str">
        <f>'NILAI-RAPOR'!Y82</f>
        <v/>
      </c>
      <c r="H83" s="206" t="str">
        <f>'NILAI-RAPOR'!AF82</f>
        <v/>
      </c>
      <c r="I83" s="206" t="str">
        <f>'NILAI-RAPOR'!AM82</f>
        <v/>
      </c>
      <c r="J83" s="206" t="str">
        <f>'NILAI-RAPOR'!AT82</f>
        <v/>
      </c>
      <c r="K83" s="206" t="str">
        <f>'NILAI-RAPOR'!BA82</f>
        <v/>
      </c>
      <c r="L83" s="206" t="str">
        <f>'NILAI-RAPOR'!BH82</f>
        <v/>
      </c>
      <c r="M83" s="206" t="str">
        <f>'NILAI-RAPOR'!BO82</f>
        <v/>
      </c>
      <c r="N83" s="206" t="str">
        <f>'NILAI-RAPOR'!BV82</f>
        <v/>
      </c>
      <c r="O83" s="206" t="str">
        <f>'NILAI-RAPOR'!CC82</f>
        <v/>
      </c>
      <c r="P83" s="206" t="str">
        <f>'NILAI-RAPOR'!CJ82</f>
        <v/>
      </c>
      <c r="Q83" s="206" t="str">
        <f>'NILAI-RAPOR'!CQ82</f>
        <v/>
      </c>
      <c r="R83" s="206" t="str">
        <f>'NILAI-RAPOR'!CX82</f>
        <v/>
      </c>
      <c r="S83" s="206" t="str">
        <f>'NILAI-RAPOR'!DE82</f>
        <v/>
      </c>
      <c r="T83" s="206" t="str">
        <f>'NILAI-RAPOR'!DL82</f>
        <v/>
      </c>
      <c r="U83" s="206" t="str">
        <f>'NILAI-RAPOR'!DS82</f>
        <v/>
      </c>
      <c r="V83" s="206" t="str">
        <f>IF('NILAI-USBN'!E82="","",'NILAI-USBN'!E82)</f>
        <v/>
      </c>
      <c r="W83" s="206" t="str">
        <f>IF('NILAI-USBN'!F82="","",'NILAI-USBN'!F82)</f>
        <v/>
      </c>
      <c r="X83" s="206" t="str">
        <f>IF('NILAI-USBN'!G82="","",'NILAI-USBN'!G82)</f>
        <v/>
      </c>
      <c r="Y83" s="206" t="str">
        <f>IF('NILAI-USBN'!H82="","",'NILAI-USBN'!H82)</f>
        <v/>
      </c>
      <c r="Z83" s="206" t="str">
        <f>IF('NILAI-USBN'!I82="","",'NILAI-USBN'!I82)</f>
        <v/>
      </c>
      <c r="AA83" s="206" t="str">
        <f>IF('NILAI-USBN'!J82="","",'NILAI-USBN'!J82)</f>
        <v/>
      </c>
      <c r="AB83" s="206" t="str">
        <f>IF('NILAI-USBN'!K82="","",'NILAI-USBN'!K82)</f>
        <v/>
      </c>
      <c r="AC83" s="206" t="str">
        <f>IF('NILAI-USBN'!L82="","",'NILAI-USBN'!L82)</f>
        <v/>
      </c>
      <c r="AD83" s="206" t="str">
        <f>IF('NILAI-USBN'!M82="","",'NILAI-USBN'!M82)</f>
        <v/>
      </c>
      <c r="AE83" s="206" t="str">
        <f>IF('NILAI-USBN'!N82="","",'NILAI-USBN'!N82)</f>
        <v/>
      </c>
      <c r="AF83" s="206" t="str">
        <f>IF('NILAI-USBN'!O82="","",'NILAI-USBN'!O82)</f>
        <v/>
      </c>
      <c r="AG83" s="206" t="str">
        <f>IF('NILAI-USBN'!P82="","",'NILAI-USBN'!P82)</f>
        <v/>
      </c>
      <c r="AH83" s="206" t="str">
        <f>IF('NILAI-USBN'!Q82="","",'NILAI-USBN'!Q82)</f>
        <v/>
      </c>
      <c r="AI83" s="206" t="str">
        <f>IF('NILAI-USBN'!R82="","",'NILAI-USBN'!R82)</f>
        <v/>
      </c>
      <c r="AJ83" s="206" t="str">
        <f>IF('NILAI-USBN'!S82="","",'NILAI-USBN'!S82)</f>
        <v/>
      </c>
      <c r="AK83" s="206" t="str">
        <f>IF('NILAI-USBN'!T82="","",'NILAI-USBN'!T82)</f>
        <v/>
      </c>
      <c r="AL83" s="206" t="str">
        <f>IF('NILAI-USBN'!U82="","",'NILAI-USBN'!U82)</f>
        <v/>
      </c>
      <c r="AM83" s="206" t="str">
        <f>IF('NILAI-UN'!E82="","",'NILAI-UN'!E82)</f>
        <v/>
      </c>
      <c r="AN83" s="206" t="str">
        <f>IF('NILAI-UN'!F82="","",'NILAI-UN'!F82)</f>
        <v/>
      </c>
      <c r="AO83" s="206" t="str">
        <f>IF('NILAI-UN'!G82="","",'NILAI-UN'!G82)</f>
        <v/>
      </c>
      <c r="AP83" s="206" t="str">
        <f>IF('NILAI-UN'!H82="","",'NILAI-UN'!H82)</f>
        <v/>
      </c>
      <c r="AQ83" s="207" t="str">
        <f t="shared" si="3"/>
        <v/>
      </c>
      <c r="AR83" s="208" t="str">
        <f t="shared" si="4"/>
        <v/>
      </c>
      <c r="AS83" s="196" t="str">
        <f>IF(OR(C83="",E83=""),"",RANK(AQ83,$AQ$10:$AQ$409)+COUNTIF(AQ$10:AQ83,AQ83)-1)</f>
        <v/>
      </c>
      <c r="AT83" s="173"/>
    </row>
    <row r="84" spans="1:46" ht="20.100000000000001" customHeight="1">
      <c r="A84" s="173"/>
      <c r="B84" s="190" t="str">
        <f>BIODATA_SISWA!B84</f>
        <v/>
      </c>
      <c r="C84" s="191" t="str">
        <f>IF(BIODATA_SISWA!C84="","",BIODATA_SISWA!C84)</f>
        <v/>
      </c>
      <c r="D84" s="191" t="str">
        <f>IF(BIODATA_SISWA!L84="","",BIODATA_SISWA!L84)</f>
        <v/>
      </c>
      <c r="E84" s="206" t="str">
        <f>'NILAI-RAPOR'!K83</f>
        <v/>
      </c>
      <c r="F84" s="206" t="str">
        <f>'NILAI-RAPOR'!R83</f>
        <v/>
      </c>
      <c r="G84" s="206" t="str">
        <f>'NILAI-RAPOR'!Y83</f>
        <v/>
      </c>
      <c r="H84" s="206" t="str">
        <f>'NILAI-RAPOR'!AF83</f>
        <v/>
      </c>
      <c r="I84" s="206" t="str">
        <f>'NILAI-RAPOR'!AM83</f>
        <v/>
      </c>
      <c r="J84" s="206" t="str">
        <f>'NILAI-RAPOR'!AT83</f>
        <v/>
      </c>
      <c r="K84" s="206" t="str">
        <f>'NILAI-RAPOR'!BA83</f>
        <v/>
      </c>
      <c r="L84" s="206" t="str">
        <f>'NILAI-RAPOR'!BH83</f>
        <v/>
      </c>
      <c r="M84" s="206" t="str">
        <f>'NILAI-RAPOR'!BO83</f>
        <v/>
      </c>
      <c r="N84" s="206" t="str">
        <f>'NILAI-RAPOR'!BV83</f>
        <v/>
      </c>
      <c r="O84" s="206" t="str">
        <f>'NILAI-RAPOR'!CC83</f>
        <v/>
      </c>
      <c r="P84" s="206" t="str">
        <f>'NILAI-RAPOR'!CJ83</f>
        <v/>
      </c>
      <c r="Q84" s="206" t="str">
        <f>'NILAI-RAPOR'!CQ83</f>
        <v/>
      </c>
      <c r="R84" s="206" t="str">
        <f>'NILAI-RAPOR'!CX83</f>
        <v/>
      </c>
      <c r="S84" s="206" t="str">
        <f>'NILAI-RAPOR'!DE83</f>
        <v/>
      </c>
      <c r="T84" s="206" t="str">
        <f>'NILAI-RAPOR'!DL83</f>
        <v/>
      </c>
      <c r="U84" s="206" t="str">
        <f>'NILAI-RAPOR'!DS83</f>
        <v/>
      </c>
      <c r="V84" s="206" t="str">
        <f>IF('NILAI-USBN'!E83="","",'NILAI-USBN'!E83)</f>
        <v/>
      </c>
      <c r="W84" s="206" t="str">
        <f>IF('NILAI-USBN'!F83="","",'NILAI-USBN'!F83)</f>
        <v/>
      </c>
      <c r="X84" s="206" t="str">
        <f>IF('NILAI-USBN'!G83="","",'NILAI-USBN'!G83)</f>
        <v/>
      </c>
      <c r="Y84" s="206" t="str">
        <f>IF('NILAI-USBN'!H83="","",'NILAI-USBN'!H83)</f>
        <v/>
      </c>
      <c r="Z84" s="206" t="str">
        <f>IF('NILAI-USBN'!I83="","",'NILAI-USBN'!I83)</f>
        <v/>
      </c>
      <c r="AA84" s="206" t="str">
        <f>IF('NILAI-USBN'!J83="","",'NILAI-USBN'!J83)</f>
        <v/>
      </c>
      <c r="AB84" s="206" t="str">
        <f>IF('NILAI-USBN'!K83="","",'NILAI-USBN'!K83)</f>
        <v/>
      </c>
      <c r="AC84" s="206" t="str">
        <f>IF('NILAI-USBN'!L83="","",'NILAI-USBN'!L83)</f>
        <v/>
      </c>
      <c r="AD84" s="206" t="str">
        <f>IF('NILAI-USBN'!M83="","",'NILAI-USBN'!M83)</f>
        <v/>
      </c>
      <c r="AE84" s="206" t="str">
        <f>IF('NILAI-USBN'!N83="","",'NILAI-USBN'!N83)</f>
        <v/>
      </c>
      <c r="AF84" s="206" t="str">
        <f>IF('NILAI-USBN'!O83="","",'NILAI-USBN'!O83)</f>
        <v/>
      </c>
      <c r="AG84" s="206" t="str">
        <f>IF('NILAI-USBN'!P83="","",'NILAI-USBN'!P83)</f>
        <v/>
      </c>
      <c r="AH84" s="206" t="str">
        <f>IF('NILAI-USBN'!Q83="","",'NILAI-USBN'!Q83)</f>
        <v/>
      </c>
      <c r="AI84" s="206" t="str">
        <f>IF('NILAI-USBN'!R83="","",'NILAI-USBN'!R83)</f>
        <v/>
      </c>
      <c r="AJ84" s="206" t="str">
        <f>IF('NILAI-USBN'!S83="","",'NILAI-USBN'!S83)</f>
        <v/>
      </c>
      <c r="AK84" s="206" t="str">
        <f>IF('NILAI-USBN'!T83="","",'NILAI-USBN'!T83)</f>
        <v/>
      </c>
      <c r="AL84" s="206" t="str">
        <f>IF('NILAI-USBN'!U83="","",'NILAI-USBN'!U83)</f>
        <v/>
      </c>
      <c r="AM84" s="206" t="str">
        <f>IF('NILAI-UN'!E83="","",'NILAI-UN'!E83)</f>
        <v/>
      </c>
      <c r="AN84" s="206" t="str">
        <f>IF('NILAI-UN'!F83="","",'NILAI-UN'!F83)</f>
        <v/>
      </c>
      <c r="AO84" s="206" t="str">
        <f>IF('NILAI-UN'!G83="","",'NILAI-UN'!G83)</f>
        <v/>
      </c>
      <c r="AP84" s="206" t="str">
        <f>IF('NILAI-UN'!H83="","",'NILAI-UN'!H83)</f>
        <v/>
      </c>
      <c r="AQ84" s="207" t="str">
        <f t="shared" si="3"/>
        <v/>
      </c>
      <c r="AR84" s="208" t="str">
        <f t="shared" si="4"/>
        <v/>
      </c>
      <c r="AS84" s="196" t="str">
        <f>IF(OR(C84="",E84=""),"",RANK(AQ84,$AQ$10:$AQ$409)+COUNTIF(AQ$10:AQ84,AQ84)-1)</f>
        <v/>
      </c>
      <c r="AT84" s="173"/>
    </row>
    <row r="85" spans="1:46" ht="20.100000000000001" customHeight="1">
      <c r="A85" s="173"/>
      <c r="B85" s="190" t="str">
        <f>BIODATA_SISWA!B85</f>
        <v/>
      </c>
      <c r="C85" s="191" t="str">
        <f>IF(BIODATA_SISWA!C85="","",BIODATA_SISWA!C85)</f>
        <v/>
      </c>
      <c r="D85" s="191" t="str">
        <f>IF(BIODATA_SISWA!L85="","",BIODATA_SISWA!L85)</f>
        <v/>
      </c>
      <c r="E85" s="206" t="str">
        <f>'NILAI-RAPOR'!K84</f>
        <v/>
      </c>
      <c r="F85" s="206" t="str">
        <f>'NILAI-RAPOR'!R84</f>
        <v/>
      </c>
      <c r="G85" s="206" t="str">
        <f>'NILAI-RAPOR'!Y84</f>
        <v/>
      </c>
      <c r="H85" s="206" t="str">
        <f>'NILAI-RAPOR'!AF84</f>
        <v/>
      </c>
      <c r="I85" s="206" t="str">
        <f>'NILAI-RAPOR'!AM84</f>
        <v/>
      </c>
      <c r="J85" s="206" t="str">
        <f>'NILAI-RAPOR'!AT84</f>
        <v/>
      </c>
      <c r="K85" s="206" t="str">
        <f>'NILAI-RAPOR'!BA84</f>
        <v/>
      </c>
      <c r="L85" s="206" t="str">
        <f>'NILAI-RAPOR'!BH84</f>
        <v/>
      </c>
      <c r="M85" s="206" t="str">
        <f>'NILAI-RAPOR'!BO84</f>
        <v/>
      </c>
      <c r="N85" s="206" t="str">
        <f>'NILAI-RAPOR'!BV84</f>
        <v/>
      </c>
      <c r="O85" s="206" t="str">
        <f>'NILAI-RAPOR'!CC84</f>
        <v/>
      </c>
      <c r="P85" s="206" t="str">
        <f>'NILAI-RAPOR'!CJ84</f>
        <v/>
      </c>
      <c r="Q85" s="206" t="str">
        <f>'NILAI-RAPOR'!CQ84</f>
        <v/>
      </c>
      <c r="R85" s="206" t="str">
        <f>'NILAI-RAPOR'!CX84</f>
        <v/>
      </c>
      <c r="S85" s="206" t="str">
        <f>'NILAI-RAPOR'!DE84</f>
        <v/>
      </c>
      <c r="T85" s="206" t="str">
        <f>'NILAI-RAPOR'!DL84</f>
        <v/>
      </c>
      <c r="U85" s="206" t="str">
        <f>'NILAI-RAPOR'!DS84</f>
        <v/>
      </c>
      <c r="V85" s="206" t="str">
        <f>IF('NILAI-USBN'!E84="","",'NILAI-USBN'!E84)</f>
        <v/>
      </c>
      <c r="W85" s="206" t="str">
        <f>IF('NILAI-USBN'!F84="","",'NILAI-USBN'!F84)</f>
        <v/>
      </c>
      <c r="X85" s="206" t="str">
        <f>IF('NILAI-USBN'!G84="","",'NILAI-USBN'!G84)</f>
        <v/>
      </c>
      <c r="Y85" s="206" t="str">
        <f>IF('NILAI-USBN'!H84="","",'NILAI-USBN'!H84)</f>
        <v/>
      </c>
      <c r="Z85" s="206" t="str">
        <f>IF('NILAI-USBN'!I84="","",'NILAI-USBN'!I84)</f>
        <v/>
      </c>
      <c r="AA85" s="206" t="str">
        <f>IF('NILAI-USBN'!J84="","",'NILAI-USBN'!J84)</f>
        <v/>
      </c>
      <c r="AB85" s="206" t="str">
        <f>IF('NILAI-USBN'!K84="","",'NILAI-USBN'!K84)</f>
        <v/>
      </c>
      <c r="AC85" s="206" t="str">
        <f>IF('NILAI-USBN'!L84="","",'NILAI-USBN'!L84)</f>
        <v/>
      </c>
      <c r="AD85" s="206" t="str">
        <f>IF('NILAI-USBN'!M84="","",'NILAI-USBN'!M84)</f>
        <v/>
      </c>
      <c r="AE85" s="206" t="str">
        <f>IF('NILAI-USBN'!N84="","",'NILAI-USBN'!N84)</f>
        <v/>
      </c>
      <c r="AF85" s="206" t="str">
        <f>IF('NILAI-USBN'!O84="","",'NILAI-USBN'!O84)</f>
        <v/>
      </c>
      <c r="AG85" s="206" t="str">
        <f>IF('NILAI-USBN'!P84="","",'NILAI-USBN'!P84)</f>
        <v/>
      </c>
      <c r="AH85" s="206" t="str">
        <f>IF('NILAI-USBN'!Q84="","",'NILAI-USBN'!Q84)</f>
        <v/>
      </c>
      <c r="AI85" s="206" t="str">
        <f>IF('NILAI-USBN'!R84="","",'NILAI-USBN'!R84)</f>
        <v/>
      </c>
      <c r="AJ85" s="206" t="str">
        <f>IF('NILAI-USBN'!S84="","",'NILAI-USBN'!S84)</f>
        <v/>
      </c>
      <c r="AK85" s="206" t="str">
        <f>IF('NILAI-USBN'!T84="","",'NILAI-USBN'!T84)</f>
        <v/>
      </c>
      <c r="AL85" s="206" t="str">
        <f>IF('NILAI-USBN'!U84="","",'NILAI-USBN'!U84)</f>
        <v/>
      </c>
      <c r="AM85" s="206" t="str">
        <f>IF('NILAI-UN'!E84="","",'NILAI-UN'!E84)</f>
        <v/>
      </c>
      <c r="AN85" s="206" t="str">
        <f>IF('NILAI-UN'!F84="","",'NILAI-UN'!F84)</f>
        <v/>
      </c>
      <c r="AO85" s="206" t="str">
        <f>IF('NILAI-UN'!G84="","",'NILAI-UN'!G84)</f>
        <v/>
      </c>
      <c r="AP85" s="206" t="str">
        <f>IF('NILAI-UN'!H84="","",'NILAI-UN'!H84)</f>
        <v/>
      </c>
      <c r="AQ85" s="207" t="str">
        <f t="shared" si="3"/>
        <v/>
      </c>
      <c r="AR85" s="208" t="str">
        <f t="shared" si="4"/>
        <v/>
      </c>
      <c r="AS85" s="196" t="str">
        <f>IF(OR(C85="",E85=""),"",RANK(AQ85,$AQ$10:$AQ$409)+COUNTIF(AQ$10:AQ85,AQ85)-1)</f>
        <v/>
      </c>
      <c r="AT85" s="173"/>
    </row>
    <row r="86" spans="1:46" ht="20.100000000000001" customHeight="1">
      <c r="A86" s="173"/>
      <c r="B86" s="190" t="str">
        <f>BIODATA_SISWA!B86</f>
        <v/>
      </c>
      <c r="C86" s="191" t="str">
        <f>IF(BIODATA_SISWA!C86="","",BIODATA_SISWA!C86)</f>
        <v/>
      </c>
      <c r="D86" s="191" t="str">
        <f>IF(BIODATA_SISWA!L86="","",BIODATA_SISWA!L86)</f>
        <v/>
      </c>
      <c r="E86" s="206" t="str">
        <f>'NILAI-RAPOR'!K85</f>
        <v/>
      </c>
      <c r="F86" s="206" t="str">
        <f>'NILAI-RAPOR'!R85</f>
        <v/>
      </c>
      <c r="G86" s="206" t="str">
        <f>'NILAI-RAPOR'!Y85</f>
        <v/>
      </c>
      <c r="H86" s="206" t="str">
        <f>'NILAI-RAPOR'!AF85</f>
        <v/>
      </c>
      <c r="I86" s="206" t="str">
        <f>'NILAI-RAPOR'!AM85</f>
        <v/>
      </c>
      <c r="J86" s="206" t="str">
        <f>'NILAI-RAPOR'!AT85</f>
        <v/>
      </c>
      <c r="K86" s="206" t="str">
        <f>'NILAI-RAPOR'!BA85</f>
        <v/>
      </c>
      <c r="L86" s="206" t="str">
        <f>'NILAI-RAPOR'!BH85</f>
        <v/>
      </c>
      <c r="M86" s="206" t="str">
        <f>'NILAI-RAPOR'!BO85</f>
        <v/>
      </c>
      <c r="N86" s="206" t="str">
        <f>'NILAI-RAPOR'!BV85</f>
        <v/>
      </c>
      <c r="O86" s="206" t="str">
        <f>'NILAI-RAPOR'!CC85</f>
        <v/>
      </c>
      <c r="P86" s="206" t="str">
        <f>'NILAI-RAPOR'!CJ85</f>
        <v/>
      </c>
      <c r="Q86" s="206" t="str">
        <f>'NILAI-RAPOR'!CQ85</f>
        <v/>
      </c>
      <c r="R86" s="206" t="str">
        <f>'NILAI-RAPOR'!CX85</f>
        <v/>
      </c>
      <c r="S86" s="206" t="str">
        <f>'NILAI-RAPOR'!DE85</f>
        <v/>
      </c>
      <c r="T86" s="206" t="str">
        <f>'NILAI-RAPOR'!DL85</f>
        <v/>
      </c>
      <c r="U86" s="206" t="str">
        <f>'NILAI-RAPOR'!DS85</f>
        <v/>
      </c>
      <c r="V86" s="206" t="str">
        <f>IF('NILAI-USBN'!E85="","",'NILAI-USBN'!E85)</f>
        <v/>
      </c>
      <c r="W86" s="206" t="str">
        <f>IF('NILAI-USBN'!F85="","",'NILAI-USBN'!F85)</f>
        <v/>
      </c>
      <c r="X86" s="206" t="str">
        <f>IF('NILAI-USBN'!G85="","",'NILAI-USBN'!G85)</f>
        <v/>
      </c>
      <c r="Y86" s="206" t="str">
        <f>IF('NILAI-USBN'!H85="","",'NILAI-USBN'!H85)</f>
        <v/>
      </c>
      <c r="Z86" s="206" t="str">
        <f>IF('NILAI-USBN'!I85="","",'NILAI-USBN'!I85)</f>
        <v/>
      </c>
      <c r="AA86" s="206" t="str">
        <f>IF('NILAI-USBN'!J85="","",'NILAI-USBN'!J85)</f>
        <v/>
      </c>
      <c r="AB86" s="206" t="str">
        <f>IF('NILAI-USBN'!K85="","",'NILAI-USBN'!K85)</f>
        <v/>
      </c>
      <c r="AC86" s="206" t="str">
        <f>IF('NILAI-USBN'!L85="","",'NILAI-USBN'!L85)</f>
        <v/>
      </c>
      <c r="AD86" s="206" t="str">
        <f>IF('NILAI-USBN'!M85="","",'NILAI-USBN'!M85)</f>
        <v/>
      </c>
      <c r="AE86" s="206" t="str">
        <f>IF('NILAI-USBN'!N85="","",'NILAI-USBN'!N85)</f>
        <v/>
      </c>
      <c r="AF86" s="206" t="str">
        <f>IF('NILAI-USBN'!O85="","",'NILAI-USBN'!O85)</f>
        <v/>
      </c>
      <c r="AG86" s="206" t="str">
        <f>IF('NILAI-USBN'!P85="","",'NILAI-USBN'!P85)</f>
        <v/>
      </c>
      <c r="AH86" s="206" t="str">
        <f>IF('NILAI-USBN'!Q85="","",'NILAI-USBN'!Q85)</f>
        <v/>
      </c>
      <c r="AI86" s="206" t="str">
        <f>IF('NILAI-USBN'!R85="","",'NILAI-USBN'!R85)</f>
        <v/>
      </c>
      <c r="AJ86" s="206" t="str">
        <f>IF('NILAI-USBN'!S85="","",'NILAI-USBN'!S85)</f>
        <v/>
      </c>
      <c r="AK86" s="206" t="str">
        <f>IF('NILAI-USBN'!T85="","",'NILAI-USBN'!T85)</f>
        <v/>
      </c>
      <c r="AL86" s="206" t="str">
        <f>IF('NILAI-USBN'!U85="","",'NILAI-USBN'!U85)</f>
        <v/>
      </c>
      <c r="AM86" s="206" t="str">
        <f>IF('NILAI-UN'!E85="","",'NILAI-UN'!E85)</f>
        <v/>
      </c>
      <c r="AN86" s="206" t="str">
        <f>IF('NILAI-UN'!F85="","",'NILAI-UN'!F85)</f>
        <v/>
      </c>
      <c r="AO86" s="206" t="str">
        <f>IF('NILAI-UN'!G85="","",'NILAI-UN'!G85)</f>
        <v/>
      </c>
      <c r="AP86" s="206" t="str">
        <f>IF('NILAI-UN'!H85="","",'NILAI-UN'!H85)</f>
        <v/>
      </c>
      <c r="AQ86" s="207" t="str">
        <f t="shared" si="3"/>
        <v/>
      </c>
      <c r="AR86" s="208" t="str">
        <f t="shared" si="4"/>
        <v/>
      </c>
      <c r="AS86" s="196" t="str">
        <f>IF(OR(C86="",E86=""),"",RANK(AQ86,$AQ$10:$AQ$409)+COUNTIF(AQ$10:AQ86,AQ86)-1)</f>
        <v/>
      </c>
      <c r="AT86" s="173"/>
    </row>
    <row r="87" spans="1:46" ht="20.100000000000001" customHeight="1">
      <c r="A87" s="173"/>
      <c r="B87" s="190" t="str">
        <f>BIODATA_SISWA!B87</f>
        <v/>
      </c>
      <c r="C87" s="191" t="str">
        <f>IF(BIODATA_SISWA!C87="","",BIODATA_SISWA!C87)</f>
        <v/>
      </c>
      <c r="D87" s="191" t="str">
        <f>IF(BIODATA_SISWA!L87="","",BIODATA_SISWA!L87)</f>
        <v/>
      </c>
      <c r="E87" s="206" t="str">
        <f>'NILAI-RAPOR'!K86</f>
        <v/>
      </c>
      <c r="F87" s="206" t="str">
        <f>'NILAI-RAPOR'!R86</f>
        <v/>
      </c>
      <c r="G87" s="206" t="str">
        <f>'NILAI-RAPOR'!Y86</f>
        <v/>
      </c>
      <c r="H87" s="206" t="str">
        <f>'NILAI-RAPOR'!AF86</f>
        <v/>
      </c>
      <c r="I87" s="206" t="str">
        <f>'NILAI-RAPOR'!AM86</f>
        <v/>
      </c>
      <c r="J87" s="206" t="str">
        <f>'NILAI-RAPOR'!AT86</f>
        <v/>
      </c>
      <c r="K87" s="206" t="str">
        <f>'NILAI-RAPOR'!BA86</f>
        <v/>
      </c>
      <c r="L87" s="206" t="str">
        <f>'NILAI-RAPOR'!BH86</f>
        <v/>
      </c>
      <c r="M87" s="206" t="str">
        <f>'NILAI-RAPOR'!BO86</f>
        <v/>
      </c>
      <c r="N87" s="206" t="str">
        <f>'NILAI-RAPOR'!BV86</f>
        <v/>
      </c>
      <c r="O87" s="206" t="str">
        <f>'NILAI-RAPOR'!CC86</f>
        <v/>
      </c>
      <c r="P87" s="206" t="str">
        <f>'NILAI-RAPOR'!CJ86</f>
        <v/>
      </c>
      <c r="Q87" s="206" t="str">
        <f>'NILAI-RAPOR'!CQ86</f>
        <v/>
      </c>
      <c r="R87" s="206" t="str">
        <f>'NILAI-RAPOR'!CX86</f>
        <v/>
      </c>
      <c r="S87" s="206" t="str">
        <f>'NILAI-RAPOR'!DE86</f>
        <v/>
      </c>
      <c r="T87" s="206" t="str">
        <f>'NILAI-RAPOR'!DL86</f>
        <v/>
      </c>
      <c r="U87" s="206" t="str">
        <f>'NILAI-RAPOR'!DS86</f>
        <v/>
      </c>
      <c r="V87" s="206" t="str">
        <f>IF('NILAI-USBN'!E86="","",'NILAI-USBN'!E86)</f>
        <v/>
      </c>
      <c r="W87" s="206" t="str">
        <f>IF('NILAI-USBN'!F86="","",'NILAI-USBN'!F86)</f>
        <v/>
      </c>
      <c r="X87" s="206" t="str">
        <f>IF('NILAI-USBN'!G86="","",'NILAI-USBN'!G86)</f>
        <v/>
      </c>
      <c r="Y87" s="206" t="str">
        <f>IF('NILAI-USBN'!H86="","",'NILAI-USBN'!H86)</f>
        <v/>
      </c>
      <c r="Z87" s="206" t="str">
        <f>IF('NILAI-USBN'!I86="","",'NILAI-USBN'!I86)</f>
        <v/>
      </c>
      <c r="AA87" s="206" t="str">
        <f>IF('NILAI-USBN'!J86="","",'NILAI-USBN'!J86)</f>
        <v/>
      </c>
      <c r="AB87" s="206" t="str">
        <f>IF('NILAI-USBN'!K86="","",'NILAI-USBN'!K86)</f>
        <v/>
      </c>
      <c r="AC87" s="206" t="str">
        <f>IF('NILAI-USBN'!L86="","",'NILAI-USBN'!L86)</f>
        <v/>
      </c>
      <c r="AD87" s="206" t="str">
        <f>IF('NILAI-USBN'!M86="","",'NILAI-USBN'!M86)</f>
        <v/>
      </c>
      <c r="AE87" s="206" t="str">
        <f>IF('NILAI-USBN'!N86="","",'NILAI-USBN'!N86)</f>
        <v/>
      </c>
      <c r="AF87" s="206" t="str">
        <f>IF('NILAI-USBN'!O86="","",'NILAI-USBN'!O86)</f>
        <v/>
      </c>
      <c r="AG87" s="206" t="str">
        <f>IF('NILAI-USBN'!P86="","",'NILAI-USBN'!P86)</f>
        <v/>
      </c>
      <c r="AH87" s="206" t="str">
        <f>IF('NILAI-USBN'!Q86="","",'NILAI-USBN'!Q86)</f>
        <v/>
      </c>
      <c r="AI87" s="206" t="str">
        <f>IF('NILAI-USBN'!R86="","",'NILAI-USBN'!R86)</f>
        <v/>
      </c>
      <c r="AJ87" s="206" t="str">
        <f>IF('NILAI-USBN'!S86="","",'NILAI-USBN'!S86)</f>
        <v/>
      </c>
      <c r="AK87" s="206" t="str">
        <f>IF('NILAI-USBN'!T86="","",'NILAI-USBN'!T86)</f>
        <v/>
      </c>
      <c r="AL87" s="206" t="str">
        <f>IF('NILAI-USBN'!U86="","",'NILAI-USBN'!U86)</f>
        <v/>
      </c>
      <c r="AM87" s="206" t="str">
        <f>IF('NILAI-UN'!E86="","",'NILAI-UN'!E86)</f>
        <v/>
      </c>
      <c r="AN87" s="206" t="str">
        <f>IF('NILAI-UN'!F86="","",'NILAI-UN'!F86)</f>
        <v/>
      </c>
      <c r="AO87" s="206" t="str">
        <f>IF('NILAI-UN'!G86="","",'NILAI-UN'!G86)</f>
        <v/>
      </c>
      <c r="AP87" s="206" t="str">
        <f>IF('NILAI-UN'!H86="","",'NILAI-UN'!H86)</f>
        <v/>
      </c>
      <c r="AQ87" s="207" t="str">
        <f t="shared" si="3"/>
        <v/>
      </c>
      <c r="AR87" s="208" t="str">
        <f t="shared" si="4"/>
        <v/>
      </c>
      <c r="AS87" s="196" t="str">
        <f>IF(OR(C87="",E87=""),"",RANK(AQ87,$AQ$10:$AQ$409)+COUNTIF(AQ$10:AQ87,AQ87)-1)</f>
        <v/>
      </c>
      <c r="AT87" s="173"/>
    </row>
    <row r="88" spans="1:46" ht="20.100000000000001" customHeight="1">
      <c r="A88" s="173"/>
      <c r="B88" s="190" t="str">
        <f>BIODATA_SISWA!B88</f>
        <v/>
      </c>
      <c r="C88" s="191" t="str">
        <f>IF(BIODATA_SISWA!C88="","",BIODATA_SISWA!C88)</f>
        <v/>
      </c>
      <c r="D88" s="191" t="str">
        <f>IF(BIODATA_SISWA!L88="","",BIODATA_SISWA!L88)</f>
        <v/>
      </c>
      <c r="E88" s="206" t="str">
        <f>'NILAI-RAPOR'!K87</f>
        <v/>
      </c>
      <c r="F88" s="206" t="str">
        <f>'NILAI-RAPOR'!R87</f>
        <v/>
      </c>
      <c r="G88" s="206" t="str">
        <f>'NILAI-RAPOR'!Y87</f>
        <v/>
      </c>
      <c r="H88" s="206" t="str">
        <f>'NILAI-RAPOR'!AF87</f>
        <v/>
      </c>
      <c r="I88" s="206" t="str">
        <f>'NILAI-RAPOR'!AM87</f>
        <v/>
      </c>
      <c r="J88" s="206" t="str">
        <f>'NILAI-RAPOR'!AT87</f>
        <v/>
      </c>
      <c r="K88" s="206" t="str">
        <f>'NILAI-RAPOR'!BA87</f>
        <v/>
      </c>
      <c r="L88" s="206" t="str">
        <f>'NILAI-RAPOR'!BH87</f>
        <v/>
      </c>
      <c r="M88" s="206" t="str">
        <f>'NILAI-RAPOR'!BO87</f>
        <v/>
      </c>
      <c r="N88" s="206" t="str">
        <f>'NILAI-RAPOR'!BV87</f>
        <v/>
      </c>
      <c r="O88" s="206" t="str">
        <f>'NILAI-RAPOR'!CC87</f>
        <v/>
      </c>
      <c r="P88" s="206" t="str">
        <f>'NILAI-RAPOR'!CJ87</f>
        <v/>
      </c>
      <c r="Q88" s="206" t="str">
        <f>'NILAI-RAPOR'!CQ87</f>
        <v/>
      </c>
      <c r="R88" s="206" t="str">
        <f>'NILAI-RAPOR'!CX87</f>
        <v/>
      </c>
      <c r="S88" s="206" t="str">
        <f>'NILAI-RAPOR'!DE87</f>
        <v/>
      </c>
      <c r="T88" s="206" t="str">
        <f>'NILAI-RAPOR'!DL87</f>
        <v/>
      </c>
      <c r="U88" s="206" t="str">
        <f>'NILAI-RAPOR'!DS87</f>
        <v/>
      </c>
      <c r="V88" s="206" t="str">
        <f>IF('NILAI-USBN'!E87="","",'NILAI-USBN'!E87)</f>
        <v/>
      </c>
      <c r="W88" s="206" t="str">
        <f>IF('NILAI-USBN'!F87="","",'NILAI-USBN'!F87)</f>
        <v/>
      </c>
      <c r="X88" s="206" t="str">
        <f>IF('NILAI-USBN'!G87="","",'NILAI-USBN'!G87)</f>
        <v/>
      </c>
      <c r="Y88" s="206" t="str">
        <f>IF('NILAI-USBN'!H87="","",'NILAI-USBN'!H87)</f>
        <v/>
      </c>
      <c r="Z88" s="206" t="str">
        <f>IF('NILAI-USBN'!I87="","",'NILAI-USBN'!I87)</f>
        <v/>
      </c>
      <c r="AA88" s="206" t="str">
        <f>IF('NILAI-USBN'!J87="","",'NILAI-USBN'!J87)</f>
        <v/>
      </c>
      <c r="AB88" s="206" t="str">
        <f>IF('NILAI-USBN'!K87="","",'NILAI-USBN'!K87)</f>
        <v/>
      </c>
      <c r="AC88" s="206" t="str">
        <f>IF('NILAI-USBN'!L87="","",'NILAI-USBN'!L87)</f>
        <v/>
      </c>
      <c r="AD88" s="206" t="str">
        <f>IF('NILAI-USBN'!M87="","",'NILAI-USBN'!M87)</f>
        <v/>
      </c>
      <c r="AE88" s="206" t="str">
        <f>IF('NILAI-USBN'!N87="","",'NILAI-USBN'!N87)</f>
        <v/>
      </c>
      <c r="AF88" s="206" t="str">
        <f>IF('NILAI-USBN'!O87="","",'NILAI-USBN'!O87)</f>
        <v/>
      </c>
      <c r="AG88" s="206" t="str">
        <f>IF('NILAI-USBN'!P87="","",'NILAI-USBN'!P87)</f>
        <v/>
      </c>
      <c r="AH88" s="206" t="str">
        <f>IF('NILAI-USBN'!Q87="","",'NILAI-USBN'!Q87)</f>
        <v/>
      </c>
      <c r="AI88" s="206" t="str">
        <f>IF('NILAI-USBN'!R87="","",'NILAI-USBN'!R87)</f>
        <v/>
      </c>
      <c r="AJ88" s="206" t="str">
        <f>IF('NILAI-USBN'!S87="","",'NILAI-USBN'!S87)</f>
        <v/>
      </c>
      <c r="AK88" s="206" t="str">
        <f>IF('NILAI-USBN'!T87="","",'NILAI-USBN'!T87)</f>
        <v/>
      </c>
      <c r="AL88" s="206" t="str">
        <f>IF('NILAI-USBN'!U87="","",'NILAI-USBN'!U87)</f>
        <v/>
      </c>
      <c r="AM88" s="206" t="str">
        <f>IF('NILAI-UN'!E87="","",'NILAI-UN'!E87)</f>
        <v/>
      </c>
      <c r="AN88" s="206" t="str">
        <f>IF('NILAI-UN'!F87="","",'NILAI-UN'!F87)</f>
        <v/>
      </c>
      <c r="AO88" s="206" t="str">
        <f>IF('NILAI-UN'!G87="","",'NILAI-UN'!G87)</f>
        <v/>
      </c>
      <c r="AP88" s="206" t="str">
        <f>IF('NILAI-UN'!H87="","",'NILAI-UN'!H87)</f>
        <v/>
      </c>
      <c r="AQ88" s="207" t="str">
        <f t="shared" si="3"/>
        <v/>
      </c>
      <c r="AR88" s="208" t="str">
        <f t="shared" si="4"/>
        <v/>
      </c>
      <c r="AS88" s="196" t="str">
        <f>IF(OR(C88="",E88=""),"",RANK(AQ88,$AQ$10:$AQ$409)+COUNTIF(AQ$10:AQ88,AQ88)-1)</f>
        <v/>
      </c>
      <c r="AT88" s="173"/>
    </row>
    <row r="89" spans="1:46" ht="20.100000000000001" customHeight="1">
      <c r="A89" s="173"/>
      <c r="B89" s="190" t="str">
        <f>BIODATA_SISWA!B89</f>
        <v/>
      </c>
      <c r="C89" s="191" t="str">
        <f>IF(BIODATA_SISWA!C89="","",BIODATA_SISWA!C89)</f>
        <v/>
      </c>
      <c r="D89" s="191" t="str">
        <f>IF(BIODATA_SISWA!L89="","",BIODATA_SISWA!L89)</f>
        <v/>
      </c>
      <c r="E89" s="206" t="str">
        <f>'NILAI-RAPOR'!K88</f>
        <v/>
      </c>
      <c r="F89" s="206" t="str">
        <f>'NILAI-RAPOR'!R88</f>
        <v/>
      </c>
      <c r="G89" s="206" t="str">
        <f>'NILAI-RAPOR'!Y88</f>
        <v/>
      </c>
      <c r="H89" s="206" t="str">
        <f>'NILAI-RAPOR'!AF88</f>
        <v/>
      </c>
      <c r="I89" s="206" t="str">
        <f>'NILAI-RAPOR'!AM88</f>
        <v/>
      </c>
      <c r="J89" s="206" t="str">
        <f>'NILAI-RAPOR'!AT88</f>
        <v/>
      </c>
      <c r="K89" s="206" t="str">
        <f>'NILAI-RAPOR'!BA88</f>
        <v/>
      </c>
      <c r="L89" s="206" t="str">
        <f>'NILAI-RAPOR'!BH88</f>
        <v/>
      </c>
      <c r="M89" s="206" t="str">
        <f>'NILAI-RAPOR'!BO88</f>
        <v/>
      </c>
      <c r="N89" s="206" t="str">
        <f>'NILAI-RAPOR'!BV88</f>
        <v/>
      </c>
      <c r="O89" s="206" t="str">
        <f>'NILAI-RAPOR'!CC88</f>
        <v/>
      </c>
      <c r="P89" s="206" t="str">
        <f>'NILAI-RAPOR'!CJ88</f>
        <v/>
      </c>
      <c r="Q89" s="206" t="str">
        <f>'NILAI-RAPOR'!CQ88</f>
        <v/>
      </c>
      <c r="R89" s="206" t="str">
        <f>'NILAI-RAPOR'!CX88</f>
        <v/>
      </c>
      <c r="S89" s="206" t="str">
        <f>'NILAI-RAPOR'!DE88</f>
        <v/>
      </c>
      <c r="T89" s="206" t="str">
        <f>'NILAI-RAPOR'!DL88</f>
        <v/>
      </c>
      <c r="U89" s="206" t="str">
        <f>'NILAI-RAPOR'!DS88</f>
        <v/>
      </c>
      <c r="V89" s="206" t="str">
        <f>IF('NILAI-USBN'!E88="","",'NILAI-USBN'!E88)</f>
        <v/>
      </c>
      <c r="W89" s="206" t="str">
        <f>IF('NILAI-USBN'!F88="","",'NILAI-USBN'!F88)</f>
        <v/>
      </c>
      <c r="X89" s="206" t="str">
        <f>IF('NILAI-USBN'!G88="","",'NILAI-USBN'!G88)</f>
        <v/>
      </c>
      <c r="Y89" s="206" t="str">
        <f>IF('NILAI-USBN'!H88="","",'NILAI-USBN'!H88)</f>
        <v/>
      </c>
      <c r="Z89" s="206" t="str">
        <f>IF('NILAI-USBN'!I88="","",'NILAI-USBN'!I88)</f>
        <v/>
      </c>
      <c r="AA89" s="206" t="str">
        <f>IF('NILAI-USBN'!J88="","",'NILAI-USBN'!J88)</f>
        <v/>
      </c>
      <c r="AB89" s="206" t="str">
        <f>IF('NILAI-USBN'!K88="","",'NILAI-USBN'!K88)</f>
        <v/>
      </c>
      <c r="AC89" s="206" t="str">
        <f>IF('NILAI-USBN'!L88="","",'NILAI-USBN'!L88)</f>
        <v/>
      </c>
      <c r="AD89" s="206" t="str">
        <f>IF('NILAI-USBN'!M88="","",'NILAI-USBN'!M88)</f>
        <v/>
      </c>
      <c r="AE89" s="206" t="str">
        <f>IF('NILAI-USBN'!N88="","",'NILAI-USBN'!N88)</f>
        <v/>
      </c>
      <c r="AF89" s="206" t="str">
        <f>IF('NILAI-USBN'!O88="","",'NILAI-USBN'!O88)</f>
        <v/>
      </c>
      <c r="AG89" s="206" t="str">
        <f>IF('NILAI-USBN'!P88="","",'NILAI-USBN'!P88)</f>
        <v/>
      </c>
      <c r="AH89" s="206" t="str">
        <f>IF('NILAI-USBN'!Q88="","",'NILAI-USBN'!Q88)</f>
        <v/>
      </c>
      <c r="AI89" s="206" t="str">
        <f>IF('NILAI-USBN'!R88="","",'NILAI-USBN'!R88)</f>
        <v/>
      </c>
      <c r="AJ89" s="206" t="str">
        <f>IF('NILAI-USBN'!S88="","",'NILAI-USBN'!S88)</f>
        <v/>
      </c>
      <c r="AK89" s="206" t="str">
        <f>IF('NILAI-USBN'!T88="","",'NILAI-USBN'!T88)</f>
        <v/>
      </c>
      <c r="AL89" s="206" t="str">
        <f>IF('NILAI-USBN'!U88="","",'NILAI-USBN'!U88)</f>
        <v/>
      </c>
      <c r="AM89" s="206" t="str">
        <f>IF('NILAI-UN'!E88="","",'NILAI-UN'!E88)</f>
        <v/>
      </c>
      <c r="AN89" s="206" t="str">
        <f>IF('NILAI-UN'!F88="","",'NILAI-UN'!F88)</f>
        <v/>
      </c>
      <c r="AO89" s="206" t="str">
        <f>IF('NILAI-UN'!G88="","",'NILAI-UN'!G88)</f>
        <v/>
      </c>
      <c r="AP89" s="206" t="str">
        <f>IF('NILAI-UN'!H88="","",'NILAI-UN'!H88)</f>
        <v/>
      </c>
      <c r="AQ89" s="207" t="str">
        <f t="shared" si="3"/>
        <v/>
      </c>
      <c r="AR89" s="208" t="str">
        <f t="shared" si="4"/>
        <v/>
      </c>
      <c r="AS89" s="196" t="str">
        <f>IF(OR(C89="",E89=""),"",RANK(AQ89,$AQ$10:$AQ$409)+COUNTIF(AQ$10:AQ89,AQ89)-1)</f>
        <v/>
      </c>
      <c r="AT89" s="173"/>
    </row>
    <row r="90" spans="1:46" ht="20.100000000000001" customHeight="1">
      <c r="A90" s="173"/>
      <c r="B90" s="190" t="str">
        <f>BIODATA_SISWA!B90</f>
        <v/>
      </c>
      <c r="C90" s="191" t="str">
        <f>IF(BIODATA_SISWA!C90="","",BIODATA_SISWA!C90)</f>
        <v/>
      </c>
      <c r="D90" s="191" t="str">
        <f>IF(BIODATA_SISWA!L90="","",BIODATA_SISWA!L90)</f>
        <v/>
      </c>
      <c r="E90" s="206" t="str">
        <f>'NILAI-RAPOR'!K89</f>
        <v/>
      </c>
      <c r="F90" s="206" t="str">
        <f>'NILAI-RAPOR'!R89</f>
        <v/>
      </c>
      <c r="G90" s="206" t="str">
        <f>'NILAI-RAPOR'!Y89</f>
        <v/>
      </c>
      <c r="H90" s="206" t="str">
        <f>'NILAI-RAPOR'!AF89</f>
        <v/>
      </c>
      <c r="I90" s="206" t="str">
        <f>'NILAI-RAPOR'!AM89</f>
        <v/>
      </c>
      <c r="J90" s="206" t="str">
        <f>'NILAI-RAPOR'!AT89</f>
        <v/>
      </c>
      <c r="K90" s="206" t="str">
        <f>'NILAI-RAPOR'!BA89</f>
        <v/>
      </c>
      <c r="L90" s="206" t="str">
        <f>'NILAI-RAPOR'!BH89</f>
        <v/>
      </c>
      <c r="M90" s="206" t="str">
        <f>'NILAI-RAPOR'!BO89</f>
        <v/>
      </c>
      <c r="N90" s="206" t="str">
        <f>'NILAI-RAPOR'!BV89</f>
        <v/>
      </c>
      <c r="O90" s="206" t="str">
        <f>'NILAI-RAPOR'!CC89</f>
        <v/>
      </c>
      <c r="P90" s="206" t="str">
        <f>'NILAI-RAPOR'!CJ89</f>
        <v/>
      </c>
      <c r="Q90" s="206" t="str">
        <f>'NILAI-RAPOR'!CQ89</f>
        <v/>
      </c>
      <c r="R90" s="206" t="str">
        <f>'NILAI-RAPOR'!CX89</f>
        <v/>
      </c>
      <c r="S90" s="206" t="str">
        <f>'NILAI-RAPOR'!DE89</f>
        <v/>
      </c>
      <c r="T90" s="206" t="str">
        <f>'NILAI-RAPOR'!DL89</f>
        <v/>
      </c>
      <c r="U90" s="206" t="str">
        <f>'NILAI-RAPOR'!DS89</f>
        <v/>
      </c>
      <c r="V90" s="206" t="str">
        <f>IF('NILAI-USBN'!E89="","",'NILAI-USBN'!E89)</f>
        <v/>
      </c>
      <c r="W90" s="206" t="str">
        <f>IF('NILAI-USBN'!F89="","",'NILAI-USBN'!F89)</f>
        <v/>
      </c>
      <c r="X90" s="206" t="str">
        <f>IF('NILAI-USBN'!G89="","",'NILAI-USBN'!G89)</f>
        <v/>
      </c>
      <c r="Y90" s="206" t="str">
        <f>IF('NILAI-USBN'!H89="","",'NILAI-USBN'!H89)</f>
        <v/>
      </c>
      <c r="Z90" s="206" t="str">
        <f>IF('NILAI-USBN'!I89="","",'NILAI-USBN'!I89)</f>
        <v/>
      </c>
      <c r="AA90" s="206" t="str">
        <f>IF('NILAI-USBN'!J89="","",'NILAI-USBN'!J89)</f>
        <v/>
      </c>
      <c r="AB90" s="206" t="str">
        <f>IF('NILAI-USBN'!K89="","",'NILAI-USBN'!K89)</f>
        <v/>
      </c>
      <c r="AC90" s="206" t="str">
        <f>IF('NILAI-USBN'!L89="","",'NILAI-USBN'!L89)</f>
        <v/>
      </c>
      <c r="AD90" s="206" t="str">
        <f>IF('NILAI-USBN'!M89="","",'NILAI-USBN'!M89)</f>
        <v/>
      </c>
      <c r="AE90" s="206" t="str">
        <f>IF('NILAI-USBN'!N89="","",'NILAI-USBN'!N89)</f>
        <v/>
      </c>
      <c r="AF90" s="206" t="str">
        <f>IF('NILAI-USBN'!O89="","",'NILAI-USBN'!O89)</f>
        <v/>
      </c>
      <c r="AG90" s="206" t="str">
        <f>IF('NILAI-USBN'!P89="","",'NILAI-USBN'!P89)</f>
        <v/>
      </c>
      <c r="AH90" s="206" t="str">
        <f>IF('NILAI-USBN'!Q89="","",'NILAI-USBN'!Q89)</f>
        <v/>
      </c>
      <c r="AI90" s="206" t="str">
        <f>IF('NILAI-USBN'!R89="","",'NILAI-USBN'!R89)</f>
        <v/>
      </c>
      <c r="AJ90" s="206" t="str">
        <f>IF('NILAI-USBN'!S89="","",'NILAI-USBN'!S89)</f>
        <v/>
      </c>
      <c r="AK90" s="206" t="str">
        <f>IF('NILAI-USBN'!T89="","",'NILAI-USBN'!T89)</f>
        <v/>
      </c>
      <c r="AL90" s="206" t="str">
        <f>IF('NILAI-USBN'!U89="","",'NILAI-USBN'!U89)</f>
        <v/>
      </c>
      <c r="AM90" s="206" t="str">
        <f>IF('NILAI-UN'!E89="","",'NILAI-UN'!E89)</f>
        <v/>
      </c>
      <c r="AN90" s="206" t="str">
        <f>IF('NILAI-UN'!F89="","",'NILAI-UN'!F89)</f>
        <v/>
      </c>
      <c r="AO90" s="206" t="str">
        <f>IF('NILAI-UN'!G89="","",'NILAI-UN'!G89)</f>
        <v/>
      </c>
      <c r="AP90" s="206" t="str">
        <f>IF('NILAI-UN'!H89="","",'NILAI-UN'!H89)</f>
        <v/>
      </c>
      <c r="AQ90" s="207" t="str">
        <f t="shared" si="3"/>
        <v/>
      </c>
      <c r="AR90" s="208" t="str">
        <f t="shared" si="4"/>
        <v/>
      </c>
      <c r="AS90" s="196" t="str">
        <f>IF(OR(C90="",E90=""),"",RANK(AQ90,$AQ$10:$AQ$409)+COUNTIF(AQ$10:AQ90,AQ90)-1)</f>
        <v/>
      </c>
      <c r="AT90" s="173"/>
    </row>
    <row r="91" spans="1:46" ht="20.100000000000001" customHeight="1">
      <c r="A91" s="173"/>
      <c r="B91" s="190" t="str">
        <f>BIODATA_SISWA!B91</f>
        <v/>
      </c>
      <c r="C91" s="191" t="str">
        <f>IF(BIODATA_SISWA!C91="","",BIODATA_SISWA!C91)</f>
        <v/>
      </c>
      <c r="D91" s="191" t="str">
        <f>IF(BIODATA_SISWA!L91="","",BIODATA_SISWA!L91)</f>
        <v/>
      </c>
      <c r="E91" s="206" t="str">
        <f>'NILAI-RAPOR'!K90</f>
        <v/>
      </c>
      <c r="F91" s="206" t="str">
        <f>'NILAI-RAPOR'!R90</f>
        <v/>
      </c>
      <c r="G91" s="206" t="str">
        <f>'NILAI-RAPOR'!Y90</f>
        <v/>
      </c>
      <c r="H91" s="206" t="str">
        <f>'NILAI-RAPOR'!AF90</f>
        <v/>
      </c>
      <c r="I91" s="206" t="str">
        <f>'NILAI-RAPOR'!AM90</f>
        <v/>
      </c>
      <c r="J91" s="206" t="str">
        <f>'NILAI-RAPOR'!AT90</f>
        <v/>
      </c>
      <c r="K91" s="206" t="str">
        <f>'NILAI-RAPOR'!BA90</f>
        <v/>
      </c>
      <c r="L91" s="206" t="str">
        <f>'NILAI-RAPOR'!BH90</f>
        <v/>
      </c>
      <c r="M91" s="206" t="str">
        <f>'NILAI-RAPOR'!BO90</f>
        <v/>
      </c>
      <c r="N91" s="206" t="str">
        <f>'NILAI-RAPOR'!BV90</f>
        <v/>
      </c>
      <c r="O91" s="206" t="str">
        <f>'NILAI-RAPOR'!CC90</f>
        <v/>
      </c>
      <c r="P91" s="206" t="str">
        <f>'NILAI-RAPOR'!CJ90</f>
        <v/>
      </c>
      <c r="Q91" s="206" t="str">
        <f>'NILAI-RAPOR'!CQ90</f>
        <v/>
      </c>
      <c r="R91" s="206" t="str">
        <f>'NILAI-RAPOR'!CX90</f>
        <v/>
      </c>
      <c r="S91" s="206" t="str">
        <f>'NILAI-RAPOR'!DE90</f>
        <v/>
      </c>
      <c r="T91" s="206" t="str">
        <f>'NILAI-RAPOR'!DL90</f>
        <v/>
      </c>
      <c r="U91" s="206" t="str">
        <f>'NILAI-RAPOR'!DS90</f>
        <v/>
      </c>
      <c r="V91" s="206" t="str">
        <f>IF('NILAI-USBN'!E90="","",'NILAI-USBN'!E90)</f>
        <v/>
      </c>
      <c r="W91" s="206" t="str">
        <f>IF('NILAI-USBN'!F90="","",'NILAI-USBN'!F90)</f>
        <v/>
      </c>
      <c r="X91" s="206" t="str">
        <f>IF('NILAI-USBN'!G90="","",'NILAI-USBN'!G90)</f>
        <v/>
      </c>
      <c r="Y91" s="206" t="str">
        <f>IF('NILAI-USBN'!H90="","",'NILAI-USBN'!H90)</f>
        <v/>
      </c>
      <c r="Z91" s="206" t="str">
        <f>IF('NILAI-USBN'!I90="","",'NILAI-USBN'!I90)</f>
        <v/>
      </c>
      <c r="AA91" s="206" t="str">
        <f>IF('NILAI-USBN'!J90="","",'NILAI-USBN'!J90)</f>
        <v/>
      </c>
      <c r="AB91" s="206" t="str">
        <f>IF('NILAI-USBN'!K90="","",'NILAI-USBN'!K90)</f>
        <v/>
      </c>
      <c r="AC91" s="206" t="str">
        <f>IF('NILAI-USBN'!L90="","",'NILAI-USBN'!L90)</f>
        <v/>
      </c>
      <c r="AD91" s="206" t="str">
        <f>IF('NILAI-USBN'!M90="","",'NILAI-USBN'!M90)</f>
        <v/>
      </c>
      <c r="AE91" s="206" t="str">
        <f>IF('NILAI-USBN'!N90="","",'NILAI-USBN'!N90)</f>
        <v/>
      </c>
      <c r="AF91" s="206" t="str">
        <f>IF('NILAI-USBN'!O90="","",'NILAI-USBN'!O90)</f>
        <v/>
      </c>
      <c r="AG91" s="206" t="str">
        <f>IF('NILAI-USBN'!P90="","",'NILAI-USBN'!P90)</f>
        <v/>
      </c>
      <c r="AH91" s="206" t="str">
        <f>IF('NILAI-USBN'!Q90="","",'NILAI-USBN'!Q90)</f>
        <v/>
      </c>
      <c r="AI91" s="206" t="str">
        <f>IF('NILAI-USBN'!R90="","",'NILAI-USBN'!R90)</f>
        <v/>
      </c>
      <c r="AJ91" s="206" t="str">
        <f>IF('NILAI-USBN'!S90="","",'NILAI-USBN'!S90)</f>
        <v/>
      </c>
      <c r="AK91" s="206" t="str">
        <f>IF('NILAI-USBN'!T90="","",'NILAI-USBN'!T90)</f>
        <v/>
      </c>
      <c r="AL91" s="206" t="str">
        <f>IF('NILAI-USBN'!U90="","",'NILAI-USBN'!U90)</f>
        <v/>
      </c>
      <c r="AM91" s="206" t="str">
        <f>IF('NILAI-UN'!E90="","",'NILAI-UN'!E90)</f>
        <v/>
      </c>
      <c r="AN91" s="206" t="str">
        <f>IF('NILAI-UN'!F90="","",'NILAI-UN'!F90)</f>
        <v/>
      </c>
      <c r="AO91" s="206" t="str">
        <f>IF('NILAI-UN'!G90="","",'NILAI-UN'!G90)</f>
        <v/>
      </c>
      <c r="AP91" s="206" t="str">
        <f>IF('NILAI-UN'!H90="","",'NILAI-UN'!H90)</f>
        <v/>
      </c>
      <c r="AQ91" s="207" t="str">
        <f t="shared" si="3"/>
        <v/>
      </c>
      <c r="AR91" s="208" t="str">
        <f t="shared" si="4"/>
        <v/>
      </c>
      <c r="AS91" s="196" t="str">
        <f>IF(OR(C91="",E91=""),"",RANK(AQ91,$AQ$10:$AQ$409)+COUNTIF(AQ$10:AQ91,AQ91)-1)</f>
        <v/>
      </c>
      <c r="AT91" s="173"/>
    </row>
    <row r="92" spans="1:46" ht="20.100000000000001" customHeight="1">
      <c r="A92" s="173"/>
      <c r="B92" s="190" t="str">
        <f>BIODATA_SISWA!B92</f>
        <v/>
      </c>
      <c r="C92" s="191" t="str">
        <f>IF(BIODATA_SISWA!C92="","",BIODATA_SISWA!C92)</f>
        <v/>
      </c>
      <c r="D92" s="191" t="str">
        <f>IF(BIODATA_SISWA!L92="","",BIODATA_SISWA!L92)</f>
        <v/>
      </c>
      <c r="E92" s="206" t="str">
        <f>'NILAI-RAPOR'!K91</f>
        <v/>
      </c>
      <c r="F92" s="206" t="str">
        <f>'NILAI-RAPOR'!R91</f>
        <v/>
      </c>
      <c r="G92" s="206" t="str">
        <f>'NILAI-RAPOR'!Y91</f>
        <v/>
      </c>
      <c r="H92" s="206" t="str">
        <f>'NILAI-RAPOR'!AF91</f>
        <v/>
      </c>
      <c r="I92" s="206" t="str">
        <f>'NILAI-RAPOR'!AM91</f>
        <v/>
      </c>
      <c r="J92" s="206" t="str">
        <f>'NILAI-RAPOR'!AT91</f>
        <v/>
      </c>
      <c r="K92" s="206" t="str">
        <f>'NILAI-RAPOR'!BA91</f>
        <v/>
      </c>
      <c r="L92" s="206" t="str">
        <f>'NILAI-RAPOR'!BH91</f>
        <v/>
      </c>
      <c r="M92" s="206" t="str">
        <f>'NILAI-RAPOR'!BO91</f>
        <v/>
      </c>
      <c r="N92" s="206" t="str">
        <f>'NILAI-RAPOR'!BV91</f>
        <v/>
      </c>
      <c r="O92" s="206" t="str">
        <f>'NILAI-RAPOR'!CC91</f>
        <v/>
      </c>
      <c r="P92" s="206" t="str">
        <f>'NILAI-RAPOR'!CJ91</f>
        <v/>
      </c>
      <c r="Q92" s="206" t="str">
        <f>'NILAI-RAPOR'!CQ91</f>
        <v/>
      </c>
      <c r="R92" s="206" t="str">
        <f>'NILAI-RAPOR'!CX91</f>
        <v/>
      </c>
      <c r="S92" s="206" t="str">
        <f>'NILAI-RAPOR'!DE91</f>
        <v/>
      </c>
      <c r="T92" s="206" t="str">
        <f>'NILAI-RAPOR'!DL91</f>
        <v/>
      </c>
      <c r="U92" s="206" t="str">
        <f>'NILAI-RAPOR'!DS91</f>
        <v/>
      </c>
      <c r="V92" s="206" t="str">
        <f>IF('NILAI-USBN'!E91="","",'NILAI-USBN'!E91)</f>
        <v/>
      </c>
      <c r="W92" s="206" t="str">
        <f>IF('NILAI-USBN'!F91="","",'NILAI-USBN'!F91)</f>
        <v/>
      </c>
      <c r="X92" s="206" t="str">
        <f>IF('NILAI-USBN'!G91="","",'NILAI-USBN'!G91)</f>
        <v/>
      </c>
      <c r="Y92" s="206" t="str">
        <f>IF('NILAI-USBN'!H91="","",'NILAI-USBN'!H91)</f>
        <v/>
      </c>
      <c r="Z92" s="206" t="str">
        <f>IF('NILAI-USBN'!I91="","",'NILAI-USBN'!I91)</f>
        <v/>
      </c>
      <c r="AA92" s="206" t="str">
        <f>IF('NILAI-USBN'!J91="","",'NILAI-USBN'!J91)</f>
        <v/>
      </c>
      <c r="AB92" s="206" t="str">
        <f>IF('NILAI-USBN'!K91="","",'NILAI-USBN'!K91)</f>
        <v/>
      </c>
      <c r="AC92" s="206" t="str">
        <f>IF('NILAI-USBN'!L91="","",'NILAI-USBN'!L91)</f>
        <v/>
      </c>
      <c r="AD92" s="206" t="str">
        <f>IF('NILAI-USBN'!M91="","",'NILAI-USBN'!M91)</f>
        <v/>
      </c>
      <c r="AE92" s="206" t="str">
        <f>IF('NILAI-USBN'!N91="","",'NILAI-USBN'!N91)</f>
        <v/>
      </c>
      <c r="AF92" s="206" t="str">
        <f>IF('NILAI-USBN'!O91="","",'NILAI-USBN'!O91)</f>
        <v/>
      </c>
      <c r="AG92" s="206" t="str">
        <f>IF('NILAI-USBN'!P91="","",'NILAI-USBN'!P91)</f>
        <v/>
      </c>
      <c r="AH92" s="206" t="str">
        <f>IF('NILAI-USBN'!Q91="","",'NILAI-USBN'!Q91)</f>
        <v/>
      </c>
      <c r="AI92" s="206" t="str">
        <f>IF('NILAI-USBN'!R91="","",'NILAI-USBN'!R91)</f>
        <v/>
      </c>
      <c r="AJ92" s="206" t="str">
        <f>IF('NILAI-USBN'!S91="","",'NILAI-USBN'!S91)</f>
        <v/>
      </c>
      <c r="AK92" s="206" t="str">
        <f>IF('NILAI-USBN'!T91="","",'NILAI-USBN'!T91)</f>
        <v/>
      </c>
      <c r="AL92" s="206" t="str">
        <f>IF('NILAI-USBN'!U91="","",'NILAI-USBN'!U91)</f>
        <v/>
      </c>
      <c r="AM92" s="206" t="str">
        <f>IF('NILAI-UN'!E91="","",'NILAI-UN'!E91)</f>
        <v/>
      </c>
      <c r="AN92" s="206" t="str">
        <f>IF('NILAI-UN'!F91="","",'NILAI-UN'!F91)</f>
        <v/>
      </c>
      <c r="AO92" s="206" t="str">
        <f>IF('NILAI-UN'!G91="","",'NILAI-UN'!G91)</f>
        <v/>
      </c>
      <c r="AP92" s="206" t="str">
        <f>IF('NILAI-UN'!H91="","",'NILAI-UN'!H91)</f>
        <v/>
      </c>
      <c r="AQ92" s="207" t="str">
        <f t="shared" si="3"/>
        <v/>
      </c>
      <c r="AR92" s="208" t="str">
        <f t="shared" si="4"/>
        <v/>
      </c>
      <c r="AS92" s="196" t="str">
        <f>IF(OR(C92="",E92=""),"",RANK(AQ92,$AQ$10:$AQ$409)+COUNTIF(AQ$10:AQ92,AQ92)-1)</f>
        <v/>
      </c>
      <c r="AT92" s="173"/>
    </row>
    <row r="93" spans="1:46" ht="20.100000000000001" customHeight="1">
      <c r="A93" s="173"/>
      <c r="B93" s="190" t="str">
        <f>BIODATA_SISWA!B93</f>
        <v/>
      </c>
      <c r="C93" s="191" t="str">
        <f>IF(BIODATA_SISWA!C93="","",BIODATA_SISWA!C93)</f>
        <v/>
      </c>
      <c r="D93" s="191" t="str">
        <f>IF(BIODATA_SISWA!L93="","",BIODATA_SISWA!L93)</f>
        <v/>
      </c>
      <c r="E93" s="206" t="str">
        <f>'NILAI-RAPOR'!K92</f>
        <v/>
      </c>
      <c r="F93" s="206" t="str">
        <f>'NILAI-RAPOR'!R92</f>
        <v/>
      </c>
      <c r="G93" s="206" t="str">
        <f>'NILAI-RAPOR'!Y92</f>
        <v/>
      </c>
      <c r="H93" s="206" t="str">
        <f>'NILAI-RAPOR'!AF92</f>
        <v/>
      </c>
      <c r="I93" s="206" t="str">
        <f>'NILAI-RAPOR'!AM92</f>
        <v/>
      </c>
      <c r="J93" s="206" t="str">
        <f>'NILAI-RAPOR'!AT92</f>
        <v/>
      </c>
      <c r="K93" s="206" t="str">
        <f>'NILAI-RAPOR'!BA92</f>
        <v/>
      </c>
      <c r="L93" s="206" t="str">
        <f>'NILAI-RAPOR'!BH92</f>
        <v/>
      </c>
      <c r="M93" s="206" t="str">
        <f>'NILAI-RAPOR'!BO92</f>
        <v/>
      </c>
      <c r="N93" s="206" t="str">
        <f>'NILAI-RAPOR'!BV92</f>
        <v/>
      </c>
      <c r="O93" s="206" t="str">
        <f>'NILAI-RAPOR'!CC92</f>
        <v/>
      </c>
      <c r="P93" s="206" t="str">
        <f>'NILAI-RAPOR'!CJ92</f>
        <v/>
      </c>
      <c r="Q93" s="206" t="str">
        <f>'NILAI-RAPOR'!CQ92</f>
        <v/>
      </c>
      <c r="R93" s="206" t="str">
        <f>'NILAI-RAPOR'!CX92</f>
        <v/>
      </c>
      <c r="S93" s="206" t="str">
        <f>'NILAI-RAPOR'!DE92</f>
        <v/>
      </c>
      <c r="T93" s="206" t="str">
        <f>'NILAI-RAPOR'!DL92</f>
        <v/>
      </c>
      <c r="U93" s="206" t="str">
        <f>'NILAI-RAPOR'!DS92</f>
        <v/>
      </c>
      <c r="V93" s="206" t="str">
        <f>IF('NILAI-USBN'!E92="","",'NILAI-USBN'!E92)</f>
        <v/>
      </c>
      <c r="W93" s="206" t="str">
        <f>IF('NILAI-USBN'!F92="","",'NILAI-USBN'!F92)</f>
        <v/>
      </c>
      <c r="X93" s="206" t="str">
        <f>IF('NILAI-USBN'!G92="","",'NILAI-USBN'!G92)</f>
        <v/>
      </c>
      <c r="Y93" s="206" t="str">
        <f>IF('NILAI-USBN'!H92="","",'NILAI-USBN'!H92)</f>
        <v/>
      </c>
      <c r="Z93" s="206" t="str">
        <f>IF('NILAI-USBN'!I92="","",'NILAI-USBN'!I92)</f>
        <v/>
      </c>
      <c r="AA93" s="206" t="str">
        <f>IF('NILAI-USBN'!J92="","",'NILAI-USBN'!J92)</f>
        <v/>
      </c>
      <c r="AB93" s="206" t="str">
        <f>IF('NILAI-USBN'!K92="","",'NILAI-USBN'!K92)</f>
        <v/>
      </c>
      <c r="AC93" s="206" t="str">
        <f>IF('NILAI-USBN'!L92="","",'NILAI-USBN'!L92)</f>
        <v/>
      </c>
      <c r="AD93" s="206" t="str">
        <f>IF('NILAI-USBN'!M92="","",'NILAI-USBN'!M92)</f>
        <v/>
      </c>
      <c r="AE93" s="206" t="str">
        <f>IF('NILAI-USBN'!N92="","",'NILAI-USBN'!N92)</f>
        <v/>
      </c>
      <c r="AF93" s="206" t="str">
        <f>IF('NILAI-USBN'!O92="","",'NILAI-USBN'!O92)</f>
        <v/>
      </c>
      <c r="AG93" s="206" t="str">
        <f>IF('NILAI-USBN'!P92="","",'NILAI-USBN'!P92)</f>
        <v/>
      </c>
      <c r="AH93" s="206" t="str">
        <f>IF('NILAI-USBN'!Q92="","",'NILAI-USBN'!Q92)</f>
        <v/>
      </c>
      <c r="AI93" s="206" t="str">
        <f>IF('NILAI-USBN'!R92="","",'NILAI-USBN'!R92)</f>
        <v/>
      </c>
      <c r="AJ93" s="206" t="str">
        <f>IF('NILAI-USBN'!S92="","",'NILAI-USBN'!S92)</f>
        <v/>
      </c>
      <c r="AK93" s="206" t="str">
        <f>IF('NILAI-USBN'!T92="","",'NILAI-USBN'!T92)</f>
        <v/>
      </c>
      <c r="AL93" s="206" t="str">
        <f>IF('NILAI-USBN'!U92="","",'NILAI-USBN'!U92)</f>
        <v/>
      </c>
      <c r="AM93" s="206" t="str">
        <f>IF('NILAI-UN'!E92="","",'NILAI-UN'!E92)</f>
        <v/>
      </c>
      <c r="AN93" s="206" t="str">
        <f>IF('NILAI-UN'!F92="","",'NILAI-UN'!F92)</f>
        <v/>
      </c>
      <c r="AO93" s="206" t="str">
        <f>IF('NILAI-UN'!G92="","",'NILAI-UN'!G92)</f>
        <v/>
      </c>
      <c r="AP93" s="206" t="str">
        <f>IF('NILAI-UN'!H92="","",'NILAI-UN'!H92)</f>
        <v/>
      </c>
      <c r="AQ93" s="207" t="str">
        <f t="shared" si="3"/>
        <v/>
      </c>
      <c r="AR93" s="208" t="str">
        <f t="shared" si="4"/>
        <v/>
      </c>
      <c r="AS93" s="196" t="str">
        <f>IF(OR(C93="",E93=""),"",RANK(AQ93,$AQ$10:$AQ$409)+COUNTIF(AQ$10:AQ93,AQ93)-1)</f>
        <v/>
      </c>
      <c r="AT93" s="173"/>
    </row>
    <row r="94" spans="1:46" ht="20.100000000000001" customHeight="1">
      <c r="A94" s="173"/>
      <c r="B94" s="190" t="str">
        <f>BIODATA_SISWA!B94</f>
        <v/>
      </c>
      <c r="C94" s="191" t="str">
        <f>IF(BIODATA_SISWA!C94="","",BIODATA_SISWA!C94)</f>
        <v/>
      </c>
      <c r="D94" s="191" t="str">
        <f>IF(BIODATA_SISWA!L94="","",BIODATA_SISWA!L94)</f>
        <v/>
      </c>
      <c r="E94" s="206" t="str">
        <f>'NILAI-RAPOR'!K93</f>
        <v/>
      </c>
      <c r="F94" s="206" t="str">
        <f>'NILAI-RAPOR'!R93</f>
        <v/>
      </c>
      <c r="G94" s="206" t="str">
        <f>'NILAI-RAPOR'!Y93</f>
        <v/>
      </c>
      <c r="H94" s="206" t="str">
        <f>'NILAI-RAPOR'!AF93</f>
        <v/>
      </c>
      <c r="I94" s="206" t="str">
        <f>'NILAI-RAPOR'!AM93</f>
        <v/>
      </c>
      <c r="J94" s="206" t="str">
        <f>'NILAI-RAPOR'!AT93</f>
        <v/>
      </c>
      <c r="K94" s="206" t="str">
        <f>'NILAI-RAPOR'!BA93</f>
        <v/>
      </c>
      <c r="L94" s="206" t="str">
        <f>'NILAI-RAPOR'!BH93</f>
        <v/>
      </c>
      <c r="M94" s="206" t="str">
        <f>'NILAI-RAPOR'!BO93</f>
        <v/>
      </c>
      <c r="N94" s="206" t="str">
        <f>'NILAI-RAPOR'!BV93</f>
        <v/>
      </c>
      <c r="O94" s="206" t="str">
        <f>'NILAI-RAPOR'!CC93</f>
        <v/>
      </c>
      <c r="P94" s="206" t="str">
        <f>'NILAI-RAPOR'!CJ93</f>
        <v/>
      </c>
      <c r="Q94" s="206" t="str">
        <f>'NILAI-RAPOR'!CQ93</f>
        <v/>
      </c>
      <c r="R94" s="206" t="str">
        <f>'NILAI-RAPOR'!CX93</f>
        <v/>
      </c>
      <c r="S94" s="206" t="str">
        <f>'NILAI-RAPOR'!DE93</f>
        <v/>
      </c>
      <c r="T94" s="206" t="str">
        <f>'NILAI-RAPOR'!DL93</f>
        <v/>
      </c>
      <c r="U94" s="206" t="str">
        <f>'NILAI-RAPOR'!DS93</f>
        <v/>
      </c>
      <c r="V94" s="206" t="str">
        <f>IF('NILAI-USBN'!E93="","",'NILAI-USBN'!E93)</f>
        <v/>
      </c>
      <c r="W94" s="206" t="str">
        <f>IF('NILAI-USBN'!F93="","",'NILAI-USBN'!F93)</f>
        <v/>
      </c>
      <c r="X94" s="206" t="str">
        <f>IF('NILAI-USBN'!G93="","",'NILAI-USBN'!G93)</f>
        <v/>
      </c>
      <c r="Y94" s="206" t="str">
        <f>IF('NILAI-USBN'!H93="","",'NILAI-USBN'!H93)</f>
        <v/>
      </c>
      <c r="Z94" s="206" t="str">
        <f>IF('NILAI-USBN'!I93="","",'NILAI-USBN'!I93)</f>
        <v/>
      </c>
      <c r="AA94" s="206" t="str">
        <f>IF('NILAI-USBN'!J93="","",'NILAI-USBN'!J93)</f>
        <v/>
      </c>
      <c r="AB94" s="206" t="str">
        <f>IF('NILAI-USBN'!K93="","",'NILAI-USBN'!K93)</f>
        <v/>
      </c>
      <c r="AC94" s="206" t="str">
        <f>IF('NILAI-USBN'!L93="","",'NILAI-USBN'!L93)</f>
        <v/>
      </c>
      <c r="AD94" s="206" t="str">
        <f>IF('NILAI-USBN'!M93="","",'NILAI-USBN'!M93)</f>
        <v/>
      </c>
      <c r="AE94" s="206" t="str">
        <f>IF('NILAI-USBN'!N93="","",'NILAI-USBN'!N93)</f>
        <v/>
      </c>
      <c r="AF94" s="206" t="str">
        <f>IF('NILAI-USBN'!O93="","",'NILAI-USBN'!O93)</f>
        <v/>
      </c>
      <c r="AG94" s="206" t="str">
        <f>IF('NILAI-USBN'!P93="","",'NILAI-USBN'!P93)</f>
        <v/>
      </c>
      <c r="AH94" s="206" t="str">
        <f>IF('NILAI-USBN'!Q93="","",'NILAI-USBN'!Q93)</f>
        <v/>
      </c>
      <c r="AI94" s="206" t="str">
        <f>IF('NILAI-USBN'!R93="","",'NILAI-USBN'!R93)</f>
        <v/>
      </c>
      <c r="AJ94" s="206" t="str">
        <f>IF('NILAI-USBN'!S93="","",'NILAI-USBN'!S93)</f>
        <v/>
      </c>
      <c r="AK94" s="206" t="str">
        <f>IF('NILAI-USBN'!T93="","",'NILAI-USBN'!T93)</f>
        <v/>
      </c>
      <c r="AL94" s="206" t="str">
        <f>IF('NILAI-USBN'!U93="","",'NILAI-USBN'!U93)</f>
        <v/>
      </c>
      <c r="AM94" s="206" t="str">
        <f>IF('NILAI-UN'!E93="","",'NILAI-UN'!E93)</f>
        <v/>
      </c>
      <c r="AN94" s="206" t="str">
        <f>IF('NILAI-UN'!F93="","",'NILAI-UN'!F93)</f>
        <v/>
      </c>
      <c r="AO94" s="206" t="str">
        <f>IF('NILAI-UN'!G93="","",'NILAI-UN'!G93)</f>
        <v/>
      </c>
      <c r="AP94" s="206" t="str">
        <f>IF('NILAI-UN'!H93="","",'NILAI-UN'!H93)</f>
        <v/>
      </c>
      <c r="AQ94" s="207" t="str">
        <f t="shared" si="3"/>
        <v/>
      </c>
      <c r="AR94" s="208" t="str">
        <f t="shared" si="4"/>
        <v/>
      </c>
      <c r="AS94" s="196" t="str">
        <f>IF(OR(C94="",E94=""),"",RANK(AQ94,$AQ$10:$AQ$409)+COUNTIF(AQ$10:AQ94,AQ94)-1)</f>
        <v/>
      </c>
      <c r="AT94" s="173"/>
    </row>
    <row r="95" spans="1:46" ht="20.100000000000001" customHeight="1">
      <c r="A95" s="173"/>
      <c r="B95" s="190" t="str">
        <f>BIODATA_SISWA!B95</f>
        <v/>
      </c>
      <c r="C95" s="191" t="str">
        <f>IF(BIODATA_SISWA!C95="","",BIODATA_SISWA!C95)</f>
        <v/>
      </c>
      <c r="D95" s="191" t="str">
        <f>IF(BIODATA_SISWA!L95="","",BIODATA_SISWA!L95)</f>
        <v/>
      </c>
      <c r="E95" s="206" t="str">
        <f>'NILAI-RAPOR'!K94</f>
        <v/>
      </c>
      <c r="F95" s="206" t="str">
        <f>'NILAI-RAPOR'!R94</f>
        <v/>
      </c>
      <c r="G95" s="206" t="str">
        <f>'NILAI-RAPOR'!Y94</f>
        <v/>
      </c>
      <c r="H95" s="206" t="str">
        <f>'NILAI-RAPOR'!AF94</f>
        <v/>
      </c>
      <c r="I95" s="206" t="str">
        <f>'NILAI-RAPOR'!AM94</f>
        <v/>
      </c>
      <c r="J95" s="206" t="str">
        <f>'NILAI-RAPOR'!AT94</f>
        <v/>
      </c>
      <c r="K95" s="206" t="str">
        <f>'NILAI-RAPOR'!BA94</f>
        <v/>
      </c>
      <c r="L95" s="206" t="str">
        <f>'NILAI-RAPOR'!BH94</f>
        <v/>
      </c>
      <c r="M95" s="206" t="str">
        <f>'NILAI-RAPOR'!BO94</f>
        <v/>
      </c>
      <c r="N95" s="206" t="str">
        <f>'NILAI-RAPOR'!BV94</f>
        <v/>
      </c>
      <c r="O95" s="206" t="str">
        <f>'NILAI-RAPOR'!CC94</f>
        <v/>
      </c>
      <c r="P95" s="206" t="str">
        <f>'NILAI-RAPOR'!CJ94</f>
        <v/>
      </c>
      <c r="Q95" s="206" t="str">
        <f>'NILAI-RAPOR'!CQ94</f>
        <v/>
      </c>
      <c r="R95" s="206" t="str">
        <f>'NILAI-RAPOR'!CX94</f>
        <v/>
      </c>
      <c r="S95" s="206" t="str">
        <f>'NILAI-RAPOR'!DE94</f>
        <v/>
      </c>
      <c r="T95" s="206" t="str">
        <f>'NILAI-RAPOR'!DL94</f>
        <v/>
      </c>
      <c r="U95" s="206" t="str">
        <f>'NILAI-RAPOR'!DS94</f>
        <v/>
      </c>
      <c r="V95" s="206" t="str">
        <f>IF('NILAI-USBN'!E94="","",'NILAI-USBN'!E94)</f>
        <v/>
      </c>
      <c r="W95" s="206" t="str">
        <f>IF('NILAI-USBN'!F94="","",'NILAI-USBN'!F94)</f>
        <v/>
      </c>
      <c r="X95" s="206" t="str">
        <f>IF('NILAI-USBN'!G94="","",'NILAI-USBN'!G94)</f>
        <v/>
      </c>
      <c r="Y95" s="206" t="str">
        <f>IF('NILAI-USBN'!H94="","",'NILAI-USBN'!H94)</f>
        <v/>
      </c>
      <c r="Z95" s="206" t="str">
        <f>IF('NILAI-USBN'!I94="","",'NILAI-USBN'!I94)</f>
        <v/>
      </c>
      <c r="AA95" s="206" t="str">
        <f>IF('NILAI-USBN'!J94="","",'NILAI-USBN'!J94)</f>
        <v/>
      </c>
      <c r="AB95" s="206" t="str">
        <f>IF('NILAI-USBN'!K94="","",'NILAI-USBN'!K94)</f>
        <v/>
      </c>
      <c r="AC95" s="206" t="str">
        <f>IF('NILAI-USBN'!L94="","",'NILAI-USBN'!L94)</f>
        <v/>
      </c>
      <c r="AD95" s="206" t="str">
        <f>IF('NILAI-USBN'!M94="","",'NILAI-USBN'!M94)</f>
        <v/>
      </c>
      <c r="AE95" s="206" t="str">
        <f>IF('NILAI-USBN'!N94="","",'NILAI-USBN'!N94)</f>
        <v/>
      </c>
      <c r="AF95" s="206" t="str">
        <f>IF('NILAI-USBN'!O94="","",'NILAI-USBN'!O94)</f>
        <v/>
      </c>
      <c r="AG95" s="206" t="str">
        <f>IF('NILAI-USBN'!P94="","",'NILAI-USBN'!P94)</f>
        <v/>
      </c>
      <c r="AH95" s="206" t="str">
        <f>IF('NILAI-USBN'!Q94="","",'NILAI-USBN'!Q94)</f>
        <v/>
      </c>
      <c r="AI95" s="206" t="str">
        <f>IF('NILAI-USBN'!R94="","",'NILAI-USBN'!R94)</f>
        <v/>
      </c>
      <c r="AJ95" s="206" t="str">
        <f>IF('NILAI-USBN'!S94="","",'NILAI-USBN'!S94)</f>
        <v/>
      </c>
      <c r="AK95" s="206" t="str">
        <f>IF('NILAI-USBN'!T94="","",'NILAI-USBN'!T94)</f>
        <v/>
      </c>
      <c r="AL95" s="206" t="str">
        <f>IF('NILAI-USBN'!U94="","",'NILAI-USBN'!U94)</f>
        <v/>
      </c>
      <c r="AM95" s="206" t="str">
        <f>IF('NILAI-UN'!E94="","",'NILAI-UN'!E94)</f>
        <v/>
      </c>
      <c r="AN95" s="206" t="str">
        <f>IF('NILAI-UN'!F94="","",'NILAI-UN'!F94)</f>
        <v/>
      </c>
      <c r="AO95" s="206" t="str">
        <f>IF('NILAI-UN'!G94="","",'NILAI-UN'!G94)</f>
        <v/>
      </c>
      <c r="AP95" s="206" t="str">
        <f>IF('NILAI-UN'!H94="","",'NILAI-UN'!H94)</f>
        <v/>
      </c>
      <c r="AQ95" s="207" t="str">
        <f t="shared" si="3"/>
        <v/>
      </c>
      <c r="AR95" s="208" t="str">
        <f t="shared" si="4"/>
        <v/>
      </c>
      <c r="AS95" s="196" t="str">
        <f>IF(OR(C95="",E95=""),"",RANK(AQ95,$AQ$10:$AQ$409)+COUNTIF(AQ$10:AQ95,AQ95)-1)</f>
        <v/>
      </c>
      <c r="AT95" s="173"/>
    </row>
    <row r="96" spans="1:46" ht="20.100000000000001" customHeight="1">
      <c r="A96" s="173"/>
      <c r="B96" s="190" t="str">
        <f>BIODATA_SISWA!B96</f>
        <v/>
      </c>
      <c r="C96" s="191" t="str">
        <f>IF(BIODATA_SISWA!C96="","",BIODATA_SISWA!C96)</f>
        <v/>
      </c>
      <c r="D96" s="191" t="str">
        <f>IF(BIODATA_SISWA!L96="","",BIODATA_SISWA!L96)</f>
        <v/>
      </c>
      <c r="E96" s="206" t="str">
        <f>'NILAI-RAPOR'!K95</f>
        <v/>
      </c>
      <c r="F96" s="206" t="str">
        <f>'NILAI-RAPOR'!R95</f>
        <v/>
      </c>
      <c r="G96" s="206" t="str">
        <f>'NILAI-RAPOR'!Y95</f>
        <v/>
      </c>
      <c r="H96" s="206" t="str">
        <f>'NILAI-RAPOR'!AF95</f>
        <v/>
      </c>
      <c r="I96" s="206" t="str">
        <f>'NILAI-RAPOR'!AM95</f>
        <v/>
      </c>
      <c r="J96" s="206" t="str">
        <f>'NILAI-RAPOR'!AT95</f>
        <v/>
      </c>
      <c r="K96" s="206" t="str">
        <f>'NILAI-RAPOR'!BA95</f>
        <v/>
      </c>
      <c r="L96" s="206" t="str">
        <f>'NILAI-RAPOR'!BH95</f>
        <v/>
      </c>
      <c r="M96" s="206" t="str">
        <f>'NILAI-RAPOR'!BO95</f>
        <v/>
      </c>
      <c r="N96" s="206" t="str">
        <f>'NILAI-RAPOR'!BV95</f>
        <v/>
      </c>
      <c r="O96" s="206" t="str">
        <f>'NILAI-RAPOR'!CC95</f>
        <v/>
      </c>
      <c r="P96" s="206" t="str">
        <f>'NILAI-RAPOR'!CJ95</f>
        <v/>
      </c>
      <c r="Q96" s="206" t="str">
        <f>'NILAI-RAPOR'!CQ95</f>
        <v/>
      </c>
      <c r="R96" s="206" t="str">
        <f>'NILAI-RAPOR'!CX95</f>
        <v/>
      </c>
      <c r="S96" s="206" t="str">
        <f>'NILAI-RAPOR'!DE95</f>
        <v/>
      </c>
      <c r="T96" s="206" t="str">
        <f>'NILAI-RAPOR'!DL95</f>
        <v/>
      </c>
      <c r="U96" s="206" t="str">
        <f>'NILAI-RAPOR'!DS95</f>
        <v/>
      </c>
      <c r="V96" s="206" t="str">
        <f>IF('NILAI-USBN'!E95="","",'NILAI-USBN'!E95)</f>
        <v/>
      </c>
      <c r="W96" s="206" t="str">
        <f>IF('NILAI-USBN'!F95="","",'NILAI-USBN'!F95)</f>
        <v/>
      </c>
      <c r="X96" s="206" t="str">
        <f>IF('NILAI-USBN'!G95="","",'NILAI-USBN'!G95)</f>
        <v/>
      </c>
      <c r="Y96" s="206" t="str">
        <f>IF('NILAI-USBN'!H95="","",'NILAI-USBN'!H95)</f>
        <v/>
      </c>
      <c r="Z96" s="206" t="str">
        <f>IF('NILAI-USBN'!I95="","",'NILAI-USBN'!I95)</f>
        <v/>
      </c>
      <c r="AA96" s="206" t="str">
        <f>IF('NILAI-USBN'!J95="","",'NILAI-USBN'!J95)</f>
        <v/>
      </c>
      <c r="AB96" s="206" t="str">
        <f>IF('NILAI-USBN'!K95="","",'NILAI-USBN'!K95)</f>
        <v/>
      </c>
      <c r="AC96" s="206" t="str">
        <f>IF('NILAI-USBN'!L95="","",'NILAI-USBN'!L95)</f>
        <v/>
      </c>
      <c r="AD96" s="206" t="str">
        <f>IF('NILAI-USBN'!M95="","",'NILAI-USBN'!M95)</f>
        <v/>
      </c>
      <c r="AE96" s="206" t="str">
        <f>IF('NILAI-USBN'!N95="","",'NILAI-USBN'!N95)</f>
        <v/>
      </c>
      <c r="AF96" s="206" t="str">
        <f>IF('NILAI-USBN'!O95="","",'NILAI-USBN'!O95)</f>
        <v/>
      </c>
      <c r="AG96" s="206" t="str">
        <f>IF('NILAI-USBN'!P95="","",'NILAI-USBN'!P95)</f>
        <v/>
      </c>
      <c r="AH96" s="206" t="str">
        <f>IF('NILAI-USBN'!Q95="","",'NILAI-USBN'!Q95)</f>
        <v/>
      </c>
      <c r="AI96" s="206" t="str">
        <f>IF('NILAI-USBN'!R95="","",'NILAI-USBN'!R95)</f>
        <v/>
      </c>
      <c r="AJ96" s="206" t="str">
        <f>IF('NILAI-USBN'!S95="","",'NILAI-USBN'!S95)</f>
        <v/>
      </c>
      <c r="AK96" s="206" t="str">
        <f>IF('NILAI-USBN'!T95="","",'NILAI-USBN'!T95)</f>
        <v/>
      </c>
      <c r="AL96" s="206" t="str">
        <f>IF('NILAI-USBN'!U95="","",'NILAI-USBN'!U95)</f>
        <v/>
      </c>
      <c r="AM96" s="206" t="str">
        <f>IF('NILAI-UN'!E95="","",'NILAI-UN'!E95)</f>
        <v/>
      </c>
      <c r="AN96" s="206" t="str">
        <f>IF('NILAI-UN'!F95="","",'NILAI-UN'!F95)</f>
        <v/>
      </c>
      <c r="AO96" s="206" t="str">
        <f>IF('NILAI-UN'!G95="","",'NILAI-UN'!G95)</f>
        <v/>
      </c>
      <c r="AP96" s="206" t="str">
        <f>IF('NILAI-UN'!H95="","",'NILAI-UN'!H95)</f>
        <v/>
      </c>
      <c r="AQ96" s="207" t="str">
        <f t="shared" si="3"/>
        <v/>
      </c>
      <c r="AR96" s="208" t="str">
        <f t="shared" si="4"/>
        <v/>
      </c>
      <c r="AS96" s="196" t="str">
        <f>IF(OR(C96="",E96=""),"",RANK(AQ96,$AQ$10:$AQ$409)+COUNTIF(AQ$10:AQ96,AQ96)-1)</f>
        <v/>
      </c>
      <c r="AT96" s="173"/>
    </row>
    <row r="97" spans="1:46" ht="20.100000000000001" customHeight="1">
      <c r="A97" s="173"/>
      <c r="B97" s="190" t="str">
        <f>BIODATA_SISWA!B97</f>
        <v/>
      </c>
      <c r="C97" s="191" t="str">
        <f>IF(BIODATA_SISWA!C97="","",BIODATA_SISWA!C97)</f>
        <v/>
      </c>
      <c r="D97" s="191" t="str">
        <f>IF(BIODATA_SISWA!L97="","",BIODATA_SISWA!L97)</f>
        <v/>
      </c>
      <c r="E97" s="206" t="str">
        <f>'NILAI-RAPOR'!K96</f>
        <v/>
      </c>
      <c r="F97" s="206" t="str">
        <f>'NILAI-RAPOR'!R96</f>
        <v/>
      </c>
      <c r="G97" s="206" t="str">
        <f>'NILAI-RAPOR'!Y96</f>
        <v/>
      </c>
      <c r="H97" s="206" t="str">
        <f>'NILAI-RAPOR'!AF96</f>
        <v/>
      </c>
      <c r="I97" s="206" t="str">
        <f>'NILAI-RAPOR'!AM96</f>
        <v/>
      </c>
      <c r="J97" s="206" t="str">
        <f>'NILAI-RAPOR'!AT96</f>
        <v/>
      </c>
      <c r="K97" s="206" t="str">
        <f>'NILAI-RAPOR'!BA96</f>
        <v/>
      </c>
      <c r="L97" s="206" t="str">
        <f>'NILAI-RAPOR'!BH96</f>
        <v/>
      </c>
      <c r="M97" s="206" t="str">
        <f>'NILAI-RAPOR'!BO96</f>
        <v/>
      </c>
      <c r="N97" s="206" t="str">
        <f>'NILAI-RAPOR'!BV96</f>
        <v/>
      </c>
      <c r="O97" s="206" t="str">
        <f>'NILAI-RAPOR'!CC96</f>
        <v/>
      </c>
      <c r="P97" s="206" t="str">
        <f>'NILAI-RAPOR'!CJ96</f>
        <v/>
      </c>
      <c r="Q97" s="206" t="str">
        <f>'NILAI-RAPOR'!CQ96</f>
        <v/>
      </c>
      <c r="R97" s="206" t="str">
        <f>'NILAI-RAPOR'!CX96</f>
        <v/>
      </c>
      <c r="S97" s="206" t="str">
        <f>'NILAI-RAPOR'!DE96</f>
        <v/>
      </c>
      <c r="T97" s="206" t="str">
        <f>'NILAI-RAPOR'!DL96</f>
        <v/>
      </c>
      <c r="U97" s="206" t="str">
        <f>'NILAI-RAPOR'!DS96</f>
        <v/>
      </c>
      <c r="V97" s="206" t="str">
        <f>IF('NILAI-USBN'!E96="","",'NILAI-USBN'!E96)</f>
        <v/>
      </c>
      <c r="W97" s="206" t="str">
        <f>IF('NILAI-USBN'!F96="","",'NILAI-USBN'!F96)</f>
        <v/>
      </c>
      <c r="X97" s="206" t="str">
        <f>IF('NILAI-USBN'!G96="","",'NILAI-USBN'!G96)</f>
        <v/>
      </c>
      <c r="Y97" s="206" t="str">
        <f>IF('NILAI-USBN'!H96="","",'NILAI-USBN'!H96)</f>
        <v/>
      </c>
      <c r="Z97" s="206" t="str">
        <f>IF('NILAI-USBN'!I96="","",'NILAI-USBN'!I96)</f>
        <v/>
      </c>
      <c r="AA97" s="206" t="str">
        <f>IF('NILAI-USBN'!J96="","",'NILAI-USBN'!J96)</f>
        <v/>
      </c>
      <c r="AB97" s="206" t="str">
        <f>IF('NILAI-USBN'!K96="","",'NILAI-USBN'!K96)</f>
        <v/>
      </c>
      <c r="AC97" s="206" t="str">
        <f>IF('NILAI-USBN'!L96="","",'NILAI-USBN'!L96)</f>
        <v/>
      </c>
      <c r="AD97" s="206" t="str">
        <f>IF('NILAI-USBN'!M96="","",'NILAI-USBN'!M96)</f>
        <v/>
      </c>
      <c r="AE97" s="206" t="str">
        <f>IF('NILAI-USBN'!N96="","",'NILAI-USBN'!N96)</f>
        <v/>
      </c>
      <c r="AF97" s="206" t="str">
        <f>IF('NILAI-USBN'!O96="","",'NILAI-USBN'!O96)</f>
        <v/>
      </c>
      <c r="AG97" s="206" t="str">
        <f>IF('NILAI-USBN'!P96="","",'NILAI-USBN'!P96)</f>
        <v/>
      </c>
      <c r="AH97" s="206" t="str">
        <f>IF('NILAI-USBN'!Q96="","",'NILAI-USBN'!Q96)</f>
        <v/>
      </c>
      <c r="AI97" s="206" t="str">
        <f>IF('NILAI-USBN'!R96="","",'NILAI-USBN'!R96)</f>
        <v/>
      </c>
      <c r="AJ97" s="206" t="str">
        <f>IF('NILAI-USBN'!S96="","",'NILAI-USBN'!S96)</f>
        <v/>
      </c>
      <c r="AK97" s="206" t="str">
        <f>IF('NILAI-USBN'!T96="","",'NILAI-USBN'!T96)</f>
        <v/>
      </c>
      <c r="AL97" s="206" t="str">
        <f>IF('NILAI-USBN'!U96="","",'NILAI-USBN'!U96)</f>
        <v/>
      </c>
      <c r="AM97" s="206" t="str">
        <f>IF('NILAI-UN'!E96="","",'NILAI-UN'!E96)</f>
        <v/>
      </c>
      <c r="AN97" s="206" t="str">
        <f>IF('NILAI-UN'!F96="","",'NILAI-UN'!F96)</f>
        <v/>
      </c>
      <c r="AO97" s="206" t="str">
        <f>IF('NILAI-UN'!G96="","",'NILAI-UN'!G96)</f>
        <v/>
      </c>
      <c r="AP97" s="206" t="str">
        <f>IF('NILAI-UN'!H96="","",'NILAI-UN'!H96)</f>
        <v/>
      </c>
      <c r="AQ97" s="207" t="str">
        <f t="shared" si="3"/>
        <v/>
      </c>
      <c r="AR97" s="208" t="str">
        <f t="shared" si="4"/>
        <v/>
      </c>
      <c r="AS97" s="196" t="str">
        <f>IF(OR(C97="",E97=""),"",RANK(AQ97,$AQ$10:$AQ$409)+COUNTIF(AQ$10:AQ97,AQ97)-1)</f>
        <v/>
      </c>
      <c r="AT97" s="173"/>
    </row>
    <row r="98" spans="1:46" ht="20.100000000000001" customHeight="1">
      <c r="A98" s="173"/>
      <c r="B98" s="190" t="str">
        <f>BIODATA_SISWA!B98</f>
        <v/>
      </c>
      <c r="C98" s="191" t="str">
        <f>IF(BIODATA_SISWA!C98="","",BIODATA_SISWA!C98)</f>
        <v/>
      </c>
      <c r="D98" s="191" t="str">
        <f>IF(BIODATA_SISWA!L98="","",BIODATA_SISWA!L98)</f>
        <v/>
      </c>
      <c r="E98" s="206" t="str">
        <f>'NILAI-RAPOR'!K97</f>
        <v/>
      </c>
      <c r="F98" s="206" t="str">
        <f>'NILAI-RAPOR'!R97</f>
        <v/>
      </c>
      <c r="G98" s="206" t="str">
        <f>'NILAI-RAPOR'!Y97</f>
        <v/>
      </c>
      <c r="H98" s="206" t="str">
        <f>'NILAI-RAPOR'!AF97</f>
        <v/>
      </c>
      <c r="I98" s="206" t="str">
        <f>'NILAI-RAPOR'!AM97</f>
        <v/>
      </c>
      <c r="J98" s="206" t="str">
        <f>'NILAI-RAPOR'!AT97</f>
        <v/>
      </c>
      <c r="K98" s="206" t="str">
        <f>'NILAI-RAPOR'!BA97</f>
        <v/>
      </c>
      <c r="L98" s="206" t="str">
        <f>'NILAI-RAPOR'!BH97</f>
        <v/>
      </c>
      <c r="M98" s="206" t="str">
        <f>'NILAI-RAPOR'!BO97</f>
        <v/>
      </c>
      <c r="N98" s="206" t="str">
        <f>'NILAI-RAPOR'!BV97</f>
        <v/>
      </c>
      <c r="O98" s="206" t="str">
        <f>'NILAI-RAPOR'!CC97</f>
        <v/>
      </c>
      <c r="P98" s="206" t="str">
        <f>'NILAI-RAPOR'!CJ97</f>
        <v/>
      </c>
      <c r="Q98" s="206" t="str">
        <f>'NILAI-RAPOR'!CQ97</f>
        <v/>
      </c>
      <c r="R98" s="206" t="str">
        <f>'NILAI-RAPOR'!CX97</f>
        <v/>
      </c>
      <c r="S98" s="206" t="str">
        <f>'NILAI-RAPOR'!DE97</f>
        <v/>
      </c>
      <c r="T98" s="206" t="str">
        <f>'NILAI-RAPOR'!DL97</f>
        <v/>
      </c>
      <c r="U98" s="206" t="str">
        <f>'NILAI-RAPOR'!DS97</f>
        <v/>
      </c>
      <c r="V98" s="206" t="str">
        <f>IF('NILAI-USBN'!E97="","",'NILAI-USBN'!E97)</f>
        <v/>
      </c>
      <c r="W98" s="206" t="str">
        <f>IF('NILAI-USBN'!F97="","",'NILAI-USBN'!F97)</f>
        <v/>
      </c>
      <c r="X98" s="206" t="str">
        <f>IF('NILAI-USBN'!G97="","",'NILAI-USBN'!G97)</f>
        <v/>
      </c>
      <c r="Y98" s="206" t="str">
        <f>IF('NILAI-USBN'!H97="","",'NILAI-USBN'!H97)</f>
        <v/>
      </c>
      <c r="Z98" s="206" t="str">
        <f>IF('NILAI-USBN'!I97="","",'NILAI-USBN'!I97)</f>
        <v/>
      </c>
      <c r="AA98" s="206" t="str">
        <f>IF('NILAI-USBN'!J97="","",'NILAI-USBN'!J97)</f>
        <v/>
      </c>
      <c r="AB98" s="206" t="str">
        <f>IF('NILAI-USBN'!K97="","",'NILAI-USBN'!K97)</f>
        <v/>
      </c>
      <c r="AC98" s="206" t="str">
        <f>IF('NILAI-USBN'!L97="","",'NILAI-USBN'!L97)</f>
        <v/>
      </c>
      <c r="AD98" s="206" t="str">
        <f>IF('NILAI-USBN'!M97="","",'NILAI-USBN'!M97)</f>
        <v/>
      </c>
      <c r="AE98" s="206" t="str">
        <f>IF('NILAI-USBN'!N97="","",'NILAI-USBN'!N97)</f>
        <v/>
      </c>
      <c r="AF98" s="206" t="str">
        <f>IF('NILAI-USBN'!O97="","",'NILAI-USBN'!O97)</f>
        <v/>
      </c>
      <c r="AG98" s="206" t="str">
        <f>IF('NILAI-USBN'!P97="","",'NILAI-USBN'!P97)</f>
        <v/>
      </c>
      <c r="AH98" s="206" t="str">
        <f>IF('NILAI-USBN'!Q97="","",'NILAI-USBN'!Q97)</f>
        <v/>
      </c>
      <c r="AI98" s="206" t="str">
        <f>IF('NILAI-USBN'!R97="","",'NILAI-USBN'!R97)</f>
        <v/>
      </c>
      <c r="AJ98" s="206" t="str">
        <f>IF('NILAI-USBN'!S97="","",'NILAI-USBN'!S97)</f>
        <v/>
      </c>
      <c r="AK98" s="206" t="str">
        <f>IF('NILAI-USBN'!T97="","",'NILAI-USBN'!T97)</f>
        <v/>
      </c>
      <c r="AL98" s="206" t="str">
        <f>IF('NILAI-USBN'!U97="","",'NILAI-USBN'!U97)</f>
        <v/>
      </c>
      <c r="AM98" s="206" t="str">
        <f>IF('NILAI-UN'!E97="","",'NILAI-UN'!E97)</f>
        <v/>
      </c>
      <c r="AN98" s="206" t="str">
        <f>IF('NILAI-UN'!F97="","",'NILAI-UN'!F97)</f>
        <v/>
      </c>
      <c r="AO98" s="206" t="str">
        <f>IF('NILAI-UN'!G97="","",'NILAI-UN'!G97)</f>
        <v/>
      </c>
      <c r="AP98" s="206" t="str">
        <f>IF('NILAI-UN'!H97="","",'NILAI-UN'!H97)</f>
        <v/>
      </c>
      <c r="AQ98" s="207" t="str">
        <f t="shared" si="3"/>
        <v/>
      </c>
      <c r="AR98" s="208" t="str">
        <f t="shared" si="4"/>
        <v/>
      </c>
      <c r="AS98" s="196" t="str">
        <f>IF(OR(C98="",E98=""),"",RANK(AQ98,$AQ$10:$AQ$409)+COUNTIF(AQ$10:AQ98,AQ98)-1)</f>
        <v/>
      </c>
      <c r="AT98" s="173"/>
    </row>
    <row r="99" spans="1:46" ht="20.100000000000001" customHeight="1">
      <c r="A99" s="173"/>
      <c r="B99" s="190" t="str">
        <f>BIODATA_SISWA!B99</f>
        <v/>
      </c>
      <c r="C99" s="191" t="str">
        <f>IF(BIODATA_SISWA!C99="","",BIODATA_SISWA!C99)</f>
        <v/>
      </c>
      <c r="D99" s="191" t="str">
        <f>IF(BIODATA_SISWA!L99="","",BIODATA_SISWA!L99)</f>
        <v/>
      </c>
      <c r="E99" s="206" t="str">
        <f>'NILAI-RAPOR'!K98</f>
        <v/>
      </c>
      <c r="F99" s="206" t="str">
        <f>'NILAI-RAPOR'!R98</f>
        <v/>
      </c>
      <c r="G99" s="206" t="str">
        <f>'NILAI-RAPOR'!Y98</f>
        <v/>
      </c>
      <c r="H99" s="206" t="str">
        <f>'NILAI-RAPOR'!AF98</f>
        <v/>
      </c>
      <c r="I99" s="206" t="str">
        <f>'NILAI-RAPOR'!AM98</f>
        <v/>
      </c>
      <c r="J99" s="206" t="str">
        <f>'NILAI-RAPOR'!AT98</f>
        <v/>
      </c>
      <c r="K99" s="206" t="str">
        <f>'NILAI-RAPOR'!BA98</f>
        <v/>
      </c>
      <c r="L99" s="206" t="str">
        <f>'NILAI-RAPOR'!BH98</f>
        <v/>
      </c>
      <c r="M99" s="206" t="str">
        <f>'NILAI-RAPOR'!BO98</f>
        <v/>
      </c>
      <c r="N99" s="206" t="str">
        <f>'NILAI-RAPOR'!BV98</f>
        <v/>
      </c>
      <c r="O99" s="206" t="str">
        <f>'NILAI-RAPOR'!CC98</f>
        <v/>
      </c>
      <c r="P99" s="206" t="str">
        <f>'NILAI-RAPOR'!CJ98</f>
        <v/>
      </c>
      <c r="Q99" s="206" t="str">
        <f>'NILAI-RAPOR'!CQ98</f>
        <v/>
      </c>
      <c r="R99" s="206" t="str">
        <f>'NILAI-RAPOR'!CX98</f>
        <v/>
      </c>
      <c r="S99" s="206" t="str">
        <f>'NILAI-RAPOR'!DE98</f>
        <v/>
      </c>
      <c r="T99" s="206" t="str">
        <f>'NILAI-RAPOR'!DL98</f>
        <v/>
      </c>
      <c r="U99" s="206" t="str">
        <f>'NILAI-RAPOR'!DS98</f>
        <v/>
      </c>
      <c r="V99" s="206" t="str">
        <f>IF('NILAI-USBN'!E98="","",'NILAI-USBN'!E98)</f>
        <v/>
      </c>
      <c r="W99" s="206" t="str">
        <f>IF('NILAI-USBN'!F98="","",'NILAI-USBN'!F98)</f>
        <v/>
      </c>
      <c r="X99" s="206" t="str">
        <f>IF('NILAI-USBN'!G98="","",'NILAI-USBN'!G98)</f>
        <v/>
      </c>
      <c r="Y99" s="206" t="str">
        <f>IF('NILAI-USBN'!H98="","",'NILAI-USBN'!H98)</f>
        <v/>
      </c>
      <c r="Z99" s="206" t="str">
        <f>IF('NILAI-USBN'!I98="","",'NILAI-USBN'!I98)</f>
        <v/>
      </c>
      <c r="AA99" s="206" t="str">
        <f>IF('NILAI-USBN'!J98="","",'NILAI-USBN'!J98)</f>
        <v/>
      </c>
      <c r="AB99" s="206" t="str">
        <f>IF('NILAI-USBN'!K98="","",'NILAI-USBN'!K98)</f>
        <v/>
      </c>
      <c r="AC99" s="206" t="str">
        <f>IF('NILAI-USBN'!L98="","",'NILAI-USBN'!L98)</f>
        <v/>
      </c>
      <c r="AD99" s="206" t="str">
        <f>IF('NILAI-USBN'!M98="","",'NILAI-USBN'!M98)</f>
        <v/>
      </c>
      <c r="AE99" s="206" t="str">
        <f>IF('NILAI-USBN'!N98="","",'NILAI-USBN'!N98)</f>
        <v/>
      </c>
      <c r="AF99" s="206" t="str">
        <f>IF('NILAI-USBN'!O98="","",'NILAI-USBN'!O98)</f>
        <v/>
      </c>
      <c r="AG99" s="206" t="str">
        <f>IF('NILAI-USBN'!P98="","",'NILAI-USBN'!P98)</f>
        <v/>
      </c>
      <c r="AH99" s="206" t="str">
        <f>IF('NILAI-USBN'!Q98="","",'NILAI-USBN'!Q98)</f>
        <v/>
      </c>
      <c r="AI99" s="206" t="str">
        <f>IF('NILAI-USBN'!R98="","",'NILAI-USBN'!R98)</f>
        <v/>
      </c>
      <c r="AJ99" s="206" t="str">
        <f>IF('NILAI-USBN'!S98="","",'NILAI-USBN'!S98)</f>
        <v/>
      </c>
      <c r="AK99" s="206" t="str">
        <f>IF('NILAI-USBN'!T98="","",'NILAI-USBN'!T98)</f>
        <v/>
      </c>
      <c r="AL99" s="206" t="str">
        <f>IF('NILAI-USBN'!U98="","",'NILAI-USBN'!U98)</f>
        <v/>
      </c>
      <c r="AM99" s="206" t="str">
        <f>IF('NILAI-UN'!E98="","",'NILAI-UN'!E98)</f>
        <v/>
      </c>
      <c r="AN99" s="206" t="str">
        <f>IF('NILAI-UN'!F98="","",'NILAI-UN'!F98)</f>
        <v/>
      </c>
      <c r="AO99" s="206" t="str">
        <f>IF('NILAI-UN'!G98="","",'NILAI-UN'!G98)</f>
        <v/>
      </c>
      <c r="AP99" s="206" t="str">
        <f>IF('NILAI-UN'!H98="","",'NILAI-UN'!H98)</f>
        <v/>
      </c>
      <c r="AQ99" s="207" t="str">
        <f t="shared" si="3"/>
        <v/>
      </c>
      <c r="AR99" s="208" t="str">
        <f t="shared" si="4"/>
        <v/>
      </c>
      <c r="AS99" s="196" t="str">
        <f>IF(OR(C99="",E99=""),"",RANK(AQ99,$AQ$10:$AQ$409)+COUNTIF(AQ$10:AQ99,AQ99)-1)</f>
        <v/>
      </c>
      <c r="AT99" s="173"/>
    </row>
    <row r="100" spans="1:46" ht="20.100000000000001" customHeight="1">
      <c r="A100" s="173"/>
      <c r="B100" s="190" t="str">
        <f>BIODATA_SISWA!B100</f>
        <v/>
      </c>
      <c r="C100" s="191" t="str">
        <f>IF(BIODATA_SISWA!C100="","",BIODATA_SISWA!C100)</f>
        <v/>
      </c>
      <c r="D100" s="191" t="str">
        <f>IF(BIODATA_SISWA!L100="","",BIODATA_SISWA!L100)</f>
        <v/>
      </c>
      <c r="E100" s="206" t="str">
        <f>'NILAI-RAPOR'!K99</f>
        <v/>
      </c>
      <c r="F100" s="206" t="str">
        <f>'NILAI-RAPOR'!R99</f>
        <v/>
      </c>
      <c r="G100" s="206" t="str">
        <f>'NILAI-RAPOR'!Y99</f>
        <v/>
      </c>
      <c r="H100" s="206" t="str">
        <f>'NILAI-RAPOR'!AF99</f>
        <v/>
      </c>
      <c r="I100" s="206" t="str">
        <f>'NILAI-RAPOR'!AM99</f>
        <v/>
      </c>
      <c r="J100" s="206" t="str">
        <f>'NILAI-RAPOR'!AT99</f>
        <v/>
      </c>
      <c r="K100" s="206" t="str">
        <f>'NILAI-RAPOR'!BA99</f>
        <v/>
      </c>
      <c r="L100" s="206" t="str">
        <f>'NILAI-RAPOR'!BH99</f>
        <v/>
      </c>
      <c r="M100" s="206" t="str">
        <f>'NILAI-RAPOR'!BO99</f>
        <v/>
      </c>
      <c r="N100" s="206" t="str">
        <f>'NILAI-RAPOR'!BV99</f>
        <v/>
      </c>
      <c r="O100" s="206" t="str">
        <f>'NILAI-RAPOR'!CC99</f>
        <v/>
      </c>
      <c r="P100" s="206" t="str">
        <f>'NILAI-RAPOR'!CJ99</f>
        <v/>
      </c>
      <c r="Q100" s="206" t="str">
        <f>'NILAI-RAPOR'!CQ99</f>
        <v/>
      </c>
      <c r="R100" s="206" t="str">
        <f>'NILAI-RAPOR'!CX99</f>
        <v/>
      </c>
      <c r="S100" s="206" t="str">
        <f>'NILAI-RAPOR'!DE99</f>
        <v/>
      </c>
      <c r="T100" s="206" t="str">
        <f>'NILAI-RAPOR'!DL99</f>
        <v/>
      </c>
      <c r="U100" s="206" t="str">
        <f>'NILAI-RAPOR'!DS99</f>
        <v/>
      </c>
      <c r="V100" s="206" t="str">
        <f>IF('NILAI-USBN'!E99="","",'NILAI-USBN'!E99)</f>
        <v/>
      </c>
      <c r="W100" s="206" t="str">
        <f>IF('NILAI-USBN'!F99="","",'NILAI-USBN'!F99)</f>
        <v/>
      </c>
      <c r="X100" s="206" t="str">
        <f>IF('NILAI-USBN'!G99="","",'NILAI-USBN'!G99)</f>
        <v/>
      </c>
      <c r="Y100" s="206" t="str">
        <f>IF('NILAI-USBN'!H99="","",'NILAI-USBN'!H99)</f>
        <v/>
      </c>
      <c r="Z100" s="206" t="str">
        <f>IF('NILAI-USBN'!I99="","",'NILAI-USBN'!I99)</f>
        <v/>
      </c>
      <c r="AA100" s="206" t="str">
        <f>IF('NILAI-USBN'!J99="","",'NILAI-USBN'!J99)</f>
        <v/>
      </c>
      <c r="AB100" s="206" t="str">
        <f>IF('NILAI-USBN'!K99="","",'NILAI-USBN'!K99)</f>
        <v/>
      </c>
      <c r="AC100" s="206" t="str">
        <f>IF('NILAI-USBN'!L99="","",'NILAI-USBN'!L99)</f>
        <v/>
      </c>
      <c r="AD100" s="206" t="str">
        <f>IF('NILAI-USBN'!M99="","",'NILAI-USBN'!M99)</f>
        <v/>
      </c>
      <c r="AE100" s="206" t="str">
        <f>IF('NILAI-USBN'!N99="","",'NILAI-USBN'!N99)</f>
        <v/>
      </c>
      <c r="AF100" s="206" t="str">
        <f>IF('NILAI-USBN'!O99="","",'NILAI-USBN'!O99)</f>
        <v/>
      </c>
      <c r="AG100" s="206" t="str">
        <f>IF('NILAI-USBN'!P99="","",'NILAI-USBN'!P99)</f>
        <v/>
      </c>
      <c r="AH100" s="206" t="str">
        <f>IF('NILAI-USBN'!Q99="","",'NILAI-USBN'!Q99)</f>
        <v/>
      </c>
      <c r="AI100" s="206" t="str">
        <f>IF('NILAI-USBN'!R99="","",'NILAI-USBN'!R99)</f>
        <v/>
      </c>
      <c r="AJ100" s="206" t="str">
        <f>IF('NILAI-USBN'!S99="","",'NILAI-USBN'!S99)</f>
        <v/>
      </c>
      <c r="AK100" s="206" t="str">
        <f>IF('NILAI-USBN'!T99="","",'NILAI-USBN'!T99)</f>
        <v/>
      </c>
      <c r="AL100" s="206" t="str">
        <f>IF('NILAI-USBN'!U99="","",'NILAI-USBN'!U99)</f>
        <v/>
      </c>
      <c r="AM100" s="206" t="str">
        <f>IF('NILAI-UN'!E99="","",'NILAI-UN'!E99)</f>
        <v/>
      </c>
      <c r="AN100" s="206" t="str">
        <f>IF('NILAI-UN'!F99="","",'NILAI-UN'!F99)</f>
        <v/>
      </c>
      <c r="AO100" s="206" t="str">
        <f>IF('NILAI-UN'!G99="","",'NILAI-UN'!G99)</f>
        <v/>
      </c>
      <c r="AP100" s="206" t="str">
        <f>IF('NILAI-UN'!H99="","",'NILAI-UN'!H99)</f>
        <v/>
      </c>
      <c r="AQ100" s="207" t="str">
        <f t="shared" si="3"/>
        <v/>
      </c>
      <c r="AR100" s="208" t="str">
        <f t="shared" si="4"/>
        <v/>
      </c>
      <c r="AS100" s="196" t="str">
        <f>IF(OR(C100="",E100=""),"",RANK(AQ100,$AQ$10:$AQ$409)+COUNTIF(AQ$10:AQ100,AQ100)-1)</f>
        <v/>
      </c>
      <c r="AT100" s="173"/>
    </row>
    <row r="101" spans="1:46" ht="20.100000000000001" customHeight="1">
      <c r="A101" s="173"/>
      <c r="B101" s="190" t="str">
        <f>BIODATA_SISWA!B101</f>
        <v/>
      </c>
      <c r="C101" s="191" t="str">
        <f>IF(BIODATA_SISWA!C101="","",BIODATA_SISWA!C101)</f>
        <v/>
      </c>
      <c r="D101" s="191" t="str">
        <f>IF(BIODATA_SISWA!L101="","",BIODATA_SISWA!L101)</f>
        <v/>
      </c>
      <c r="E101" s="206" t="str">
        <f>'NILAI-RAPOR'!K100</f>
        <v/>
      </c>
      <c r="F101" s="206" t="str">
        <f>'NILAI-RAPOR'!R100</f>
        <v/>
      </c>
      <c r="G101" s="206" t="str">
        <f>'NILAI-RAPOR'!Y100</f>
        <v/>
      </c>
      <c r="H101" s="206" t="str">
        <f>'NILAI-RAPOR'!AF100</f>
        <v/>
      </c>
      <c r="I101" s="206" t="str">
        <f>'NILAI-RAPOR'!AM100</f>
        <v/>
      </c>
      <c r="J101" s="206" t="str">
        <f>'NILAI-RAPOR'!AT100</f>
        <v/>
      </c>
      <c r="K101" s="206" t="str">
        <f>'NILAI-RAPOR'!BA100</f>
        <v/>
      </c>
      <c r="L101" s="206" t="str">
        <f>'NILAI-RAPOR'!BH100</f>
        <v/>
      </c>
      <c r="M101" s="206" t="str">
        <f>'NILAI-RAPOR'!BO100</f>
        <v/>
      </c>
      <c r="N101" s="206" t="str">
        <f>'NILAI-RAPOR'!BV100</f>
        <v/>
      </c>
      <c r="O101" s="206" t="str">
        <f>'NILAI-RAPOR'!CC100</f>
        <v/>
      </c>
      <c r="P101" s="206" t="str">
        <f>'NILAI-RAPOR'!CJ100</f>
        <v/>
      </c>
      <c r="Q101" s="206" t="str">
        <f>'NILAI-RAPOR'!CQ100</f>
        <v/>
      </c>
      <c r="R101" s="206" t="str">
        <f>'NILAI-RAPOR'!CX100</f>
        <v/>
      </c>
      <c r="S101" s="206" t="str">
        <f>'NILAI-RAPOR'!DE100</f>
        <v/>
      </c>
      <c r="T101" s="206" t="str">
        <f>'NILAI-RAPOR'!DL100</f>
        <v/>
      </c>
      <c r="U101" s="206" t="str">
        <f>'NILAI-RAPOR'!DS100</f>
        <v/>
      </c>
      <c r="V101" s="206" t="str">
        <f>IF('NILAI-USBN'!E100="","",'NILAI-USBN'!E100)</f>
        <v/>
      </c>
      <c r="W101" s="206" t="str">
        <f>IF('NILAI-USBN'!F100="","",'NILAI-USBN'!F100)</f>
        <v/>
      </c>
      <c r="X101" s="206" t="str">
        <f>IF('NILAI-USBN'!G100="","",'NILAI-USBN'!G100)</f>
        <v/>
      </c>
      <c r="Y101" s="206" t="str">
        <f>IF('NILAI-USBN'!H100="","",'NILAI-USBN'!H100)</f>
        <v/>
      </c>
      <c r="Z101" s="206" t="str">
        <f>IF('NILAI-USBN'!I100="","",'NILAI-USBN'!I100)</f>
        <v/>
      </c>
      <c r="AA101" s="206" t="str">
        <f>IF('NILAI-USBN'!J100="","",'NILAI-USBN'!J100)</f>
        <v/>
      </c>
      <c r="AB101" s="206" t="str">
        <f>IF('NILAI-USBN'!K100="","",'NILAI-USBN'!K100)</f>
        <v/>
      </c>
      <c r="AC101" s="206" t="str">
        <f>IF('NILAI-USBN'!L100="","",'NILAI-USBN'!L100)</f>
        <v/>
      </c>
      <c r="AD101" s="206" t="str">
        <f>IF('NILAI-USBN'!M100="","",'NILAI-USBN'!M100)</f>
        <v/>
      </c>
      <c r="AE101" s="206" t="str">
        <f>IF('NILAI-USBN'!N100="","",'NILAI-USBN'!N100)</f>
        <v/>
      </c>
      <c r="AF101" s="206" t="str">
        <f>IF('NILAI-USBN'!O100="","",'NILAI-USBN'!O100)</f>
        <v/>
      </c>
      <c r="AG101" s="206" t="str">
        <f>IF('NILAI-USBN'!P100="","",'NILAI-USBN'!P100)</f>
        <v/>
      </c>
      <c r="AH101" s="206" t="str">
        <f>IF('NILAI-USBN'!Q100="","",'NILAI-USBN'!Q100)</f>
        <v/>
      </c>
      <c r="AI101" s="206" t="str">
        <f>IF('NILAI-USBN'!R100="","",'NILAI-USBN'!R100)</f>
        <v/>
      </c>
      <c r="AJ101" s="206" t="str">
        <f>IF('NILAI-USBN'!S100="","",'NILAI-USBN'!S100)</f>
        <v/>
      </c>
      <c r="AK101" s="206" t="str">
        <f>IF('NILAI-USBN'!T100="","",'NILAI-USBN'!T100)</f>
        <v/>
      </c>
      <c r="AL101" s="206" t="str">
        <f>IF('NILAI-USBN'!U100="","",'NILAI-USBN'!U100)</f>
        <v/>
      </c>
      <c r="AM101" s="206" t="str">
        <f>IF('NILAI-UN'!E100="","",'NILAI-UN'!E100)</f>
        <v/>
      </c>
      <c r="AN101" s="206" t="str">
        <f>IF('NILAI-UN'!F100="","",'NILAI-UN'!F100)</f>
        <v/>
      </c>
      <c r="AO101" s="206" t="str">
        <f>IF('NILAI-UN'!G100="","",'NILAI-UN'!G100)</f>
        <v/>
      </c>
      <c r="AP101" s="206" t="str">
        <f>IF('NILAI-UN'!H100="","",'NILAI-UN'!H100)</f>
        <v/>
      </c>
      <c r="AQ101" s="207" t="str">
        <f t="shared" si="3"/>
        <v/>
      </c>
      <c r="AR101" s="208" t="str">
        <f t="shared" si="4"/>
        <v/>
      </c>
      <c r="AS101" s="196" t="str">
        <f>IF(OR(C101="",E101=""),"",RANK(AQ101,$AQ$10:$AQ$409)+COUNTIF(AQ$10:AQ101,AQ101)-1)</f>
        <v/>
      </c>
      <c r="AT101" s="173"/>
    </row>
    <row r="102" spans="1:46" ht="20.100000000000001" customHeight="1">
      <c r="A102" s="173"/>
      <c r="B102" s="190" t="str">
        <f>BIODATA_SISWA!B102</f>
        <v/>
      </c>
      <c r="C102" s="191" t="str">
        <f>IF(BIODATA_SISWA!C102="","",BIODATA_SISWA!C102)</f>
        <v/>
      </c>
      <c r="D102" s="191" t="str">
        <f>IF(BIODATA_SISWA!L102="","",BIODATA_SISWA!L102)</f>
        <v/>
      </c>
      <c r="E102" s="206" t="str">
        <f>'NILAI-RAPOR'!K101</f>
        <v/>
      </c>
      <c r="F102" s="206" t="str">
        <f>'NILAI-RAPOR'!R101</f>
        <v/>
      </c>
      <c r="G102" s="206" t="str">
        <f>'NILAI-RAPOR'!Y101</f>
        <v/>
      </c>
      <c r="H102" s="206" t="str">
        <f>'NILAI-RAPOR'!AF101</f>
        <v/>
      </c>
      <c r="I102" s="206" t="str">
        <f>'NILAI-RAPOR'!AM101</f>
        <v/>
      </c>
      <c r="J102" s="206" t="str">
        <f>'NILAI-RAPOR'!AT101</f>
        <v/>
      </c>
      <c r="K102" s="206" t="str">
        <f>'NILAI-RAPOR'!BA101</f>
        <v/>
      </c>
      <c r="L102" s="206" t="str">
        <f>'NILAI-RAPOR'!BH101</f>
        <v/>
      </c>
      <c r="M102" s="206" t="str">
        <f>'NILAI-RAPOR'!BO101</f>
        <v/>
      </c>
      <c r="N102" s="206" t="str">
        <f>'NILAI-RAPOR'!BV101</f>
        <v/>
      </c>
      <c r="O102" s="206" t="str">
        <f>'NILAI-RAPOR'!CC101</f>
        <v/>
      </c>
      <c r="P102" s="206" t="str">
        <f>'NILAI-RAPOR'!CJ101</f>
        <v/>
      </c>
      <c r="Q102" s="206" t="str">
        <f>'NILAI-RAPOR'!CQ101</f>
        <v/>
      </c>
      <c r="R102" s="206" t="str">
        <f>'NILAI-RAPOR'!CX101</f>
        <v/>
      </c>
      <c r="S102" s="206" t="str">
        <f>'NILAI-RAPOR'!DE101</f>
        <v/>
      </c>
      <c r="T102" s="206" t="str">
        <f>'NILAI-RAPOR'!DL101</f>
        <v/>
      </c>
      <c r="U102" s="206" t="str">
        <f>'NILAI-RAPOR'!DS101</f>
        <v/>
      </c>
      <c r="V102" s="206" t="str">
        <f>IF('NILAI-USBN'!E101="","",'NILAI-USBN'!E101)</f>
        <v/>
      </c>
      <c r="W102" s="206" t="str">
        <f>IF('NILAI-USBN'!F101="","",'NILAI-USBN'!F101)</f>
        <v/>
      </c>
      <c r="X102" s="206" t="str">
        <f>IF('NILAI-USBN'!G101="","",'NILAI-USBN'!G101)</f>
        <v/>
      </c>
      <c r="Y102" s="206" t="str">
        <f>IF('NILAI-USBN'!H101="","",'NILAI-USBN'!H101)</f>
        <v/>
      </c>
      <c r="Z102" s="206" t="str">
        <f>IF('NILAI-USBN'!I101="","",'NILAI-USBN'!I101)</f>
        <v/>
      </c>
      <c r="AA102" s="206" t="str">
        <f>IF('NILAI-USBN'!J101="","",'NILAI-USBN'!J101)</f>
        <v/>
      </c>
      <c r="AB102" s="206" t="str">
        <f>IF('NILAI-USBN'!K101="","",'NILAI-USBN'!K101)</f>
        <v/>
      </c>
      <c r="AC102" s="206" t="str">
        <f>IF('NILAI-USBN'!L101="","",'NILAI-USBN'!L101)</f>
        <v/>
      </c>
      <c r="AD102" s="206" t="str">
        <f>IF('NILAI-USBN'!M101="","",'NILAI-USBN'!M101)</f>
        <v/>
      </c>
      <c r="AE102" s="206" t="str">
        <f>IF('NILAI-USBN'!N101="","",'NILAI-USBN'!N101)</f>
        <v/>
      </c>
      <c r="AF102" s="206" t="str">
        <f>IF('NILAI-USBN'!O101="","",'NILAI-USBN'!O101)</f>
        <v/>
      </c>
      <c r="AG102" s="206" t="str">
        <f>IF('NILAI-USBN'!P101="","",'NILAI-USBN'!P101)</f>
        <v/>
      </c>
      <c r="AH102" s="206" t="str">
        <f>IF('NILAI-USBN'!Q101="","",'NILAI-USBN'!Q101)</f>
        <v/>
      </c>
      <c r="AI102" s="206" t="str">
        <f>IF('NILAI-USBN'!R101="","",'NILAI-USBN'!R101)</f>
        <v/>
      </c>
      <c r="AJ102" s="206" t="str">
        <f>IF('NILAI-USBN'!S101="","",'NILAI-USBN'!S101)</f>
        <v/>
      </c>
      <c r="AK102" s="206" t="str">
        <f>IF('NILAI-USBN'!T101="","",'NILAI-USBN'!T101)</f>
        <v/>
      </c>
      <c r="AL102" s="206" t="str">
        <f>IF('NILAI-USBN'!U101="","",'NILAI-USBN'!U101)</f>
        <v/>
      </c>
      <c r="AM102" s="206" t="str">
        <f>IF('NILAI-UN'!E101="","",'NILAI-UN'!E101)</f>
        <v/>
      </c>
      <c r="AN102" s="206" t="str">
        <f>IF('NILAI-UN'!F101="","",'NILAI-UN'!F101)</f>
        <v/>
      </c>
      <c r="AO102" s="206" t="str">
        <f>IF('NILAI-UN'!G101="","",'NILAI-UN'!G101)</f>
        <v/>
      </c>
      <c r="AP102" s="206" t="str">
        <f>IF('NILAI-UN'!H101="","",'NILAI-UN'!H101)</f>
        <v/>
      </c>
      <c r="AQ102" s="207" t="str">
        <f t="shared" si="3"/>
        <v/>
      </c>
      <c r="AR102" s="208" t="str">
        <f t="shared" si="4"/>
        <v/>
      </c>
      <c r="AS102" s="196" t="str">
        <f>IF(OR(C102="",E102=""),"",RANK(AQ102,$AQ$10:$AQ$409)+COUNTIF(AQ$10:AQ102,AQ102)-1)</f>
        <v/>
      </c>
      <c r="AT102" s="173"/>
    </row>
    <row r="103" spans="1:46" ht="20.100000000000001" customHeight="1">
      <c r="A103" s="173"/>
      <c r="B103" s="190" t="str">
        <f>BIODATA_SISWA!B103</f>
        <v/>
      </c>
      <c r="C103" s="191" t="str">
        <f>IF(BIODATA_SISWA!C103="","",BIODATA_SISWA!C103)</f>
        <v/>
      </c>
      <c r="D103" s="191" t="str">
        <f>IF(BIODATA_SISWA!L103="","",BIODATA_SISWA!L103)</f>
        <v/>
      </c>
      <c r="E103" s="206" t="str">
        <f>'NILAI-RAPOR'!K102</f>
        <v/>
      </c>
      <c r="F103" s="206" t="str">
        <f>'NILAI-RAPOR'!R102</f>
        <v/>
      </c>
      <c r="G103" s="206" t="str">
        <f>'NILAI-RAPOR'!Y102</f>
        <v/>
      </c>
      <c r="H103" s="206" t="str">
        <f>'NILAI-RAPOR'!AF102</f>
        <v/>
      </c>
      <c r="I103" s="206" t="str">
        <f>'NILAI-RAPOR'!AM102</f>
        <v/>
      </c>
      <c r="J103" s="206" t="str">
        <f>'NILAI-RAPOR'!AT102</f>
        <v/>
      </c>
      <c r="K103" s="206" t="str">
        <f>'NILAI-RAPOR'!BA102</f>
        <v/>
      </c>
      <c r="L103" s="206" t="str">
        <f>'NILAI-RAPOR'!BH102</f>
        <v/>
      </c>
      <c r="M103" s="206" t="str">
        <f>'NILAI-RAPOR'!BO102</f>
        <v/>
      </c>
      <c r="N103" s="206" t="str">
        <f>'NILAI-RAPOR'!BV102</f>
        <v/>
      </c>
      <c r="O103" s="206" t="str">
        <f>'NILAI-RAPOR'!CC102</f>
        <v/>
      </c>
      <c r="P103" s="206" t="str">
        <f>'NILAI-RAPOR'!CJ102</f>
        <v/>
      </c>
      <c r="Q103" s="206" t="str">
        <f>'NILAI-RAPOR'!CQ102</f>
        <v/>
      </c>
      <c r="R103" s="206" t="str">
        <f>'NILAI-RAPOR'!CX102</f>
        <v/>
      </c>
      <c r="S103" s="206" t="str">
        <f>'NILAI-RAPOR'!DE102</f>
        <v/>
      </c>
      <c r="T103" s="206" t="str">
        <f>'NILAI-RAPOR'!DL102</f>
        <v/>
      </c>
      <c r="U103" s="206" t="str">
        <f>'NILAI-RAPOR'!DS102</f>
        <v/>
      </c>
      <c r="V103" s="206" t="str">
        <f>IF('NILAI-USBN'!E102="","",'NILAI-USBN'!E102)</f>
        <v/>
      </c>
      <c r="W103" s="206" t="str">
        <f>IF('NILAI-USBN'!F102="","",'NILAI-USBN'!F102)</f>
        <v/>
      </c>
      <c r="X103" s="206" t="str">
        <f>IF('NILAI-USBN'!G102="","",'NILAI-USBN'!G102)</f>
        <v/>
      </c>
      <c r="Y103" s="206" t="str">
        <f>IF('NILAI-USBN'!H102="","",'NILAI-USBN'!H102)</f>
        <v/>
      </c>
      <c r="Z103" s="206" t="str">
        <f>IF('NILAI-USBN'!I102="","",'NILAI-USBN'!I102)</f>
        <v/>
      </c>
      <c r="AA103" s="206" t="str">
        <f>IF('NILAI-USBN'!J102="","",'NILAI-USBN'!J102)</f>
        <v/>
      </c>
      <c r="AB103" s="206" t="str">
        <f>IF('NILAI-USBN'!K102="","",'NILAI-USBN'!K102)</f>
        <v/>
      </c>
      <c r="AC103" s="206" t="str">
        <f>IF('NILAI-USBN'!L102="","",'NILAI-USBN'!L102)</f>
        <v/>
      </c>
      <c r="AD103" s="206" t="str">
        <f>IF('NILAI-USBN'!M102="","",'NILAI-USBN'!M102)</f>
        <v/>
      </c>
      <c r="AE103" s="206" t="str">
        <f>IF('NILAI-USBN'!N102="","",'NILAI-USBN'!N102)</f>
        <v/>
      </c>
      <c r="AF103" s="206" t="str">
        <f>IF('NILAI-USBN'!O102="","",'NILAI-USBN'!O102)</f>
        <v/>
      </c>
      <c r="AG103" s="206" t="str">
        <f>IF('NILAI-USBN'!P102="","",'NILAI-USBN'!P102)</f>
        <v/>
      </c>
      <c r="AH103" s="206" t="str">
        <f>IF('NILAI-USBN'!Q102="","",'NILAI-USBN'!Q102)</f>
        <v/>
      </c>
      <c r="AI103" s="206" t="str">
        <f>IF('NILAI-USBN'!R102="","",'NILAI-USBN'!R102)</f>
        <v/>
      </c>
      <c r="AJ103" s="206" t="str">
        <f>IF('NILAI-USBN'!S102="","",'NILAI-USBN'!S102)</f>
        <v/>
      </c>
      <c r="AK103" s="206" t="str">
        <f>IF('NILAI-USBN'!T102="","",'NILAI-USBN'!T102)</f>
        <v/>
      </c>
      <c r="AL103" s="206" t="str">
        <f>IF('NILAI-USBN'!U102="","",'NILAI-USBN'!U102)</f>
        <v/>
      </c>
      <c r="AM103" s="206" t="str">
        <f>IF('NILAI-UN'!E102="","",'NILAI-UN'!E102)</f>
        <v/>
      </c>
      <c r="AN103" s="206" t="str">
        <f>IF('NILAI-UN'!F102="","",'NILAI-UN'!F102)</f>
        <v/>
      </c>
      <c r="AO103" s="206" t="str">
        <f>IF('NILAI-UN'!G102="","",'NILAI-UN'!G102)</f>
        <v/>
      </c>
      <c r="AP103" s="206" t="str">
        <f>IF('NILAI-UN'!H102="","",'NILAI-UN'!H102)</f>
        <v/>
      </c>
      <c r="AQ103" s="207" t="str">
        <f t="shared" si="3"/>
        <v/>
      </c>
      <c r="AR103" s="208" t="str">
        <f t="shared" si="4"/>
        <v/>
      </c>
      <c r="AS103" s="196" t="str">
        <f>IF(OR(C103="",E103=""),"",RANK(AQ103,$AQ$10:$AQ$409)+COUNTIF(AQ$10:AQ103,AQ103)-1)</f>
        <v/>
      </c>
      <c r="AT103" s="173"/>
    </row>
    <row r="104" spans="1:46" ht="20.100000000000001" customHeight="1">
      <c r="A104" s="173"/>
      <c r="B104" s="190" t="str">
        <f>BIODATA_SISWA!B104</f>
        <v/>
      </c>
      <c r="C104" s="191" t="str">
        <f>IF(BIODATA_SISWA!C104="","",BIODATA_SISWA!C104)</f>
        <v/>
      </c>
      <c r="D104" s="191" t="str">
        <f>IF(BIODATA_SISWA!L104="","",BIODATA_SISWA!L104)</f>
        <v/>
      </c>
      <c r="E104" s="206" t="str">
        <f>'NILAI-RAPOR'!K103</f>
        <v/>
      </c>
      <c r="F104" s="206" t="str">
        <f>'NILAI-RAPOR'!R103</f>
        <v/>
      </c>
      <c r="G104" s="206" t="str">
        <f>'NILAI-RAPOR'!Y103</f>
        <v/>
      </c>
      <c r="H104" s="206" t="str">
        <f>'NILAI-RAPOR'!AF103</f>
        <v/>
      </c>
      <c r="I104" s="206" t="str">
        <f>'NILAI-RAPOR'!AM103</f>
        <v/>
      </c>
      <c r="J104" s="206" t="str">
        <f>'NILAI-RAPOR'!AT103</f>
        <v/>
      </c>
      <c r="K104" s="206" t="str">
        <f>'NILAI-RAPOR'!BA103</f>
        <v/>
      </c>
      <c r="L104" s="206" t="str">
        <f>'NILAI-RAPOR'!BH103</f>
        <v/>
      </c>
      <c r="M104" s="206" t="str">
        <f>'NILAI-RAPOR'!BO103</f>
        <v/>
      </c>
      <c r="N104" s="206" t="str">
        <f>'NILAI-RAPOR'!BV103</f>
        <v/>
      </c>
      <c r="O104" s="206" t="str">
        <f>'NILAI-RAPOR'!CC103</f>
        <v/>
      </c>
      <c r="P104" s="206" t="str">
        <f>'NILAI-RAPOR'!CJ103</f>
        <v/>
      </c>
      <c r="Q104" s="206" t="str">
        <f>'NILAI-RAPOR'!CQ103</f>
        <v/>
      </c>
      <c r="R104" s="206" t="str">
        <f>'NILAI-RAPOR'!CX103</f>
        <v/>
      </c>
      <c r="S104" s="206" t="str">
        <f>'NILAI-RAPOR'!DE103</f>
        <v/>
      </c>
      <c r="T104" s="206" t="str">
        <f>'NILAI-RAPOR'!DL103</f>
        <v/>
      </c>
      <c r="U104" s="206" t="str">
        <f>'NILAI-RAPOR'!DS103</f>
        <v/>
      </c>
      <c r="V104" s="206" t="str">
        <f>IF('NILAI-USBN'!E103="","",'NILAI-USBN'!E103)</f>
        <v/>
      </c>
      <c r="W104" s="206" t="str">
        <f>IF('NILAI-USBN'!F103="","",'NILAI-USBN'!F103)</f>
        <v/>
      </c>
      <c r="X104" s="206" t="str">
        <f>IF('NILAI-USBN'!G103="","",'NILAI-USBN'!G103)</f>
        <v/>
      </c>
      <c r="Y104" s="206" t="str">
        <f>IF('NILAI-USBN'!H103="","",'NILAI-USBN'!H103)</f>
        <v/>
      </c>
      <c r="Z104" s="206" t="str">
        <f>IF('NILAI-USBN'!I103="","",'NILAI-USBN'!I103)</f>
        <v/>
      </c>
      <c r="AA104" s="206" t="str">
        <f>IF('NILAI-USBN'!J103="","",'NILAI-USBN'!J103)</f>
        <v/>
      </c>
      <c r="AB104" s="206" t="str">
        <f>IF('NILAI-USBN'!K103="","",'NILAI-USBN'!K103)</f>
        <v/>
      </c>
      <c r="AC104" s="206" t="str">
        <f>IF('NILAI-USBN'!L103="","",'NILAI-USBN'!L103)</f>
        <v/>
      </c>
      <c r="AD104" s="206" t="str">
        <f>IF('NILAI-USBN'!M103="","",'NILAI-USBN'!M103)</f>
        <v/>
      </c>
      <c r="AE104" s="206" t="str">
        <f>IF('NILAI-USBN'!N103="","",'NILAI-USBN'!N103)</f>
        <v/>
      </c>
      <c r="AF104" s="206" t="str">
        <f>IF('NILAI-USBN'!O103="","",'NILAI-USBN'!O103)</f>
        <v/>
      </c>
      <c r="AG104" s="206" t="str">
        <f>IF('NILAI-USBN'!P103="","",'NILAI-USBN'!P103)</f>
        <v/>
      </c>
      <c r="AH104" s="206" t="str">
        <f>IF('NILAI-USBN'!Q103="","",'NILAI-USBN'!Q103)</f>
        <v/>
      </c>
      <c r="AI104" s="206" t="str">
        <f>IF('NILAI-USBN'!R103="","",'NILAI-USBN'!R103)</f>
        <v/>
      </c>
      <c r="AJ104" s="206" t="str">
        <f>IF('NILAI-USBN'!S103="","",'NILAI-USBN'!S103)</f>
        <v/>
      </c>
      <c r="AK104" s="206" t="str">
        <f>IF('NILAI-USBN'!T103="","",'NILAI-USBN'!T103)</f>
        <v/>
      </c>
      <c r="AL104" s="206" t="str">
        <f>IF('NILAI-USBN'!U103="","",'NILAI-USBN'!U103)</f>
        <v/>
      </c>
      <c r="AM104" s="206" t="str">
        <f>IF('NILAI-UN'!E103="","",'NILAI-UN'!E103)</f>
        <v/>
      </c>
      <c r="AN104" s="206" t="str">
        <f>IF('NILAI-UN'!F103="","",'NILAI-UN'!F103)</f>
        <v/>
      </c>
      <c r="AO104" s="206" t="str">
        <f>IF('NILAI-UN'!G103="","",'NILAI-UN'!G103)</f>
        <v/>
      </c>
      <c r="AP104" s="206" t="str">
        <f>IF('NILAI-UN'!H103="","",'NILAI-UN'!H103)</f>
        <v/>
      </c>
      <c r="AQ104" s="207" t="str">
        <f t="shared" si="3"/>
        <v/>
      </c>
      <c r="AR104" s="208" t="str">
        <f t="shared" si="4"/>
        <v/>
      </c>
      <c r="AS104" s="196" t="str">
        <f>IF(OR(C104="",E104=""),"",RANK(AQ104,$AQ$10:$AQ$409)+COUNTIF(AQ$10:AQ104,AQ104)-1)</f>
        <v/>
      </c>
      <c r="AT104" s="173"/>
    </row>
    <row r="105" spans="1:46" ht="20.100000000000001" customHeight="1">
      <c r="A105" s="173"/>
      <c r="B105" s="190" t="str">
        <f>BIODATA_SISWA!B105</f>
        <v/>
      </c>
      <c r="C105" s="191" t="str">
        <f>IF(BIODATA_SISWA!C105="","",BIODATA_SISWA!C105)</f>
        <v/>
      </c>
      <c r="D105" s="191" t="str">
        <f>IF(BIODATA_SISWA!L105="","",BIODATA_SISWA!L105)</f>
        <v/>
      </c>
      <c r="E105" s="206" t="str">
        <f>'NILAI-RAPOR'!K104</f>
        <v/>
      </c>
      <c r="F105" s="206" t="str">
        <f>'NILAI-RAPOR'!R104</f>
        <v/>
      </c>
      <c r="G105" s="206" t="str">
        <f>'NILAI-RAPOR'!Y104</f>
        <v/>
      </c>
      <c r="H105" s="206" t="str">
        <f>'NILAI-RAPOR'!AF104</f>
        <v/>
      </c>
      <c r="I105" s="206" t="str">
        <f>'NILAI-RAPOR'!AM104</f>
        <v/>
      </c>
      <c r="J105" s="206" t="str">
        <f>'NILAI-RAPOR'!AT104</f>
        <v/>
      </c>
      <c r="K105" s="206" t="str">
        <f>'NILAI-RAPOR'!BA104</f>
        <v/>
      </c>
      <c r="L105" s="206" t="str">
        <f>'NILAI-RAPOR'!BH104</f>
        <v/>
      </c>
      <c r="M105" s="206" t="str">
        <f>'NILAI-RAPOR'!BO104</f>
        <v/>
      </c>
      <c r="N105" s="206" t="str">
        <f>'NILAI-RAPOR'!BV104</f>
        <v/>
      </c>
      <c r="O105" s="206" t="str">
        <f>'NILAI-RAPOR'!CC104</f>
        <v/>
      </c>
      <c r="P105" s="206" t="str">
        <f>'NILAI-RAPOR'!CJ104</f>
        <v/>
      </c>
      <c r="Q105" s="206" t="str">
        <f>'NILAI-RAPOR'!CQ104</f>
        <v/>
      </c>
      <c r="R105" s="206" t="str">
        <f>'NILAI-RAPOR'!CX104</f>
        <v/>
      </c>
      <c r="S105" s="206" t="str">
        <f>'NILAI-RAPOR'!DE104</f>
        <v/>
      </c>
      <c r="T105" s="206" t="str">
        <f>'NILAI-RAPOR'!DL104</f>
        <v/>
      </c>
      <c r="U105" s="206" t="str">
        <f>'NILAI-RAPOR'!DS104</f>
        <v/>
      </c>
      <c r="V105" s="206" t="str">
        <f>IF('NILAI-USBN'!E104="","",'NILAI-USBN'!E104)</f>
        <v/>
      </c>
      <c r="W105" s="206" t="str">
        <f>IF('NILAI-USBN'!F104="","",'NILAI-USBN'!F104)</f>
        <v/>
      </c>
      <c r="X105" s="206" t="str">
        <f>IF('NILAI-USBN'!G104="","",'NILAI-USBN'!G104)</f>
        <v/>
      </c>
      <c r="Y105" s="206" t="str">
        <f>IF('NILAI-USBN'!H104="","",'NILAI-USBN'!H104)</f>
        <v/>
      </c>
      <c r="Z105" s="206" t="str">
        <f>IF('NILAI-USBN'!I104="","",'NILAI-USBN'!I104)</f>
        <v/>
      </c>
      <c r="AA105" s="206" t="str">
        <f>IF('NILAI-USBN'!J104="","",'NILAI-USBN'!J104)</f>
        <v/>
      </c>
      <c r="AB105" s="206" t="str">
        <f>IF('NILAI-USBN'!K104="","",'NILAI-USBN'!K104)</f>
        <v/>
      </c>
      <c r="AC105" s="206" t="str">
        <f>IF('NILAI-USBN'!L104="","",'NILAI-USBN'!L104)</f>
        <v/>
      </c>
      <c r="AD105" s="206" t="str">
        <f>IF('NILAI-USBN'!M104="","",'NILAI-USBN'!M104)</f>
        <v/>
      </c>
      <c r="AE105" s="206" t="str">
        <f>IF('NILAI-USBN'!N104="","",'NILAI-USBN'!N104)</f>
        <v/>
      </c>
      <c r="AF105" s="206" t="str">
        <f>IF('NILAI-USBN'!O104="","",'NILAI-USBN'!O104)</f>
        <v/>
      </c>
      <c r="AG105" s="206" t="str">
        <f>IF('NILAI-USBN'!P104="","",'NILAI-USBN'!P104)</f>
        <v/>
      </c>
      <c r="AH105" s="206" t="str">
        <f>IF('NILAI-USBN'!Q104="","",'NILAI-USBN'!Q104)</f>
        <v/>
      </c>
      <c r="AI105" s="206" t="str">
        <f>IF('NILAI-USBN'!R104="","",'NILAI-USBN'!R104)</f>
        <v/>
      </c>
      <c r="AJ105" s="206" t="str">
        <f>IF('NILAI-USBN'!S104="","",'NILAI-USBN'!S104)</f>
        <v/>
      </c>
      <c r="AK105" s="206" t="str">
        <f>IF('NILAI-USBN'!T104="","",'NILAI-USBN'!T104)</f>
        <v/>
      </c>
      <c r="AL105" s="206" t="str">
        <f>IF('NILAI-USBN'!U104="","",'NILAI-USBN'!U104)</f>
        <v/>
      </c>
      <c r="AM105" s="206" t="str">
        <f>IF('NILAI-UN'!E104="","",'NILAI-UN'!E104)</f>
        <v/>
      </c>
      <c r="AN105" s="206" t="str">
        <f>IF('NILAI-UN'!F104="","",'NILAI-UN'!F104)</f>
        <v/>
      </c>
      <c r="AO105" s="206" t="str">
        <f>IF('NILAI-UN'!G104="","",'NILAI-UN'!G104)</f>
        <v/>
      </c>
      <c r="AP105" s="206" t="str">
        <f>IF('NILAI-UN'!H104="","",'NILAI-UN'!H104)</f>
        <v/>
      </c>
      <c r="AQ105" s="207" t="str">
        <f t="shared" si="3"/>
        <v/>
      </c>
      <c r="AR105" s="208" t="str">
        <f t="shared" si="4"/>
        <v/>
      </c>
      <c r="AS105" s="196" t="str">
        <f>IF(OR(C105="",E105=""),"",RANK(AQ105,$AQ$10:$AQ$409)+COUNTIF(AQ$10:AQ105,AQ105)-1)</f>
        <v/>
      </c>
      <c r="AT105" s="173"/>
    </row>
    <row r="106" spans="1:46" ht="20.100000000000001" customHeight="1">
      <c r="A106" s="173"/>
      <c r="B106" s="190" t="str">
        <f>BIODATA_SISWA!B106</f>
        <v/>
      </c>
      <c r="C106" s="191" t="str">
        <f>IF(BIODATA_SISWA!C106="","",BIODATA_SISWA!C106)</f>
        <v/>
      </c>
      <c r="D106" s="191" t="str">
        <f>IF(BIODATA_SISWA!L106="","",BIODATA_SISWA!L106)</f>
        <v/>
      </c>
      <c r="E106" s="206" t="str">
        <f>'NILAI-RAPOR'!K105</f>
        <v/>
      </c>
      <c r="F106" s="206" t="str">
        <f>'NILAI-RAPOR'!R105</f>
        <v/>
      </c>
      <c r="G106" s="206" t="str">
        <f>'NILAI-RAPOR'!Y105</f>
        <v/>
      </c>
      <c r="H106" s="206" t="str">
        <f>'NILAI-RAPOR'!AF105</f>
        <v/>
      </c>
      <c r="I106" s="206" t="str">
        <f>'NILAI-RAPOR'!AM105</f>
        <v/>
      </c>
      <c r="J106" s="206" t="str">
        <f>'NILAI-RAPOR'!AT105</f>
        <v/>
      </c>
      <c r="K106" s="206" t="str">
        <f>'NILAI-RAPOR'!BA105</f>
        <v/>
      </c>
      <c r="L106" s="206" t="str">
        <f>'NILAI-RAPOR'!BH105</f>
        <v/>
      </c>
      <c r="M106" s="206" t="str">
        <f>'NILAI-RAPOR'!BO105</f>
        <v/>
      </c>
      <c r="N106" s="206" t="str">
        <f>'NILAI-RAPOR'!BV105</f>
        <v/>
      </c>
      <c r="O106" s="206" t="str">
        <f>'NILAI-RAPOR'!CC105</f>
        <v/>
      </c>
      <c r="P106" s="206" t="str">
        <f>'NILAI-RAPOR'!CJ105</f>
        <v/>
      </c>
      <c r="Q106" s="206" t="str">
        <f>'NILAI-RAPOR'!CQ105</f>
        <v/>
      </c>
      <c r="R106" s="206" t="str">
        <f>'NILAI-RAPOR'!CX105</f>
        <v/>
      </c>
      <c r="S106" s="206" t="str">
        <f>'NILAI-RAPOR'!DE105</f>
        <v/>
      </c>
      <c r="T106" s="206" t="str">
        <f>'NILAI-RAPOR'!DL105</f>
        <v/>
      </c>
      <c r="U106" s="206" t="str">
        <f>'NILAI-RAPOR'!DS105</f>
        <v/>
      </c>
      <c r="V106" s="206" t="str">
        <f>IF('NILAI-USBN'!E105="","",'NILAI-USBN'!E105)</f>
        <v/>
      </c>
      <c r="W106" s="206" t="str">
        <f>IF('NILAI-USBN'!F105="","",'NILAI-USBN'!F105)</f>
        <v/>
      </c>
      <c r="X106" s="206" t="str">
        <f>IF('NILAI-USBN'!G105="","",'NILAI-USBN'!G105)</f>
        <v/>
      </c>
      <c r="Y106" s="206" t="str">
        <f>IF('NILAI-USBN'!H105="","",'NILAI-USBN'!H105)</f>
        <v/>
      </c>
      <c r="Z106" s="206" t="str">
        <f>IF('NILAI-USBN'!I105="","",'NILAI-USBN'!I105)</f>
        <v/>
      </c>
      <c r="AA106" s="206" t="str">
        <f>IF('NILAI-USBN'!J105="","",'NILAI-USBN'!J105)</f>
        <v/>
      </c>
      <c r="AB106" s="206" t="str">
        <f>IF('NILAI-USBN'!K105="","",'NILAI-USBN'!K105)</f>
        <v/>
      </c>
      <c r="AC106" s="206" t="str">
        <f>IF('NILAI-USBN'!L105="","",'NILAI-USBN'!L105)</f>
        <v/>
      </c>
      <c r="AD106" s="206" t="str">
        <f>IF('NILAI-USBN'!M105="","",'NILAI-USBN'!M105)</f>
        <v/>
      </c>
      <c r="AE106" s="206" t="str">
        <f>IF('NILAI-USBN'!N105="","",'NILAI-USBN'!N105)</f>
        <v/>
      </c>
      <c r="AF106" s="206" t="str">
        <f>IF('NILAI-USBN'!O105="","",'NILAI-USBN'!O105)</f>
        <v/>
      </c>
      <c r="AG106" s="206" t="str">
        <f>IF('NILAI-USBN'!P105="","",'NILAI-USBN'!P105)</f>
        <v/>
      </c>
      <c r="AH106" s="206" t="str">
        <f>IF('NILAI-USBN'!Q105="","",'NILAI-USBN'!Q105)</f>
        <v/>
      </c>
      <c r="AI106" s="206" t="str">
        <f>IF('NILAI-USBN'!R105="","",'NILAI-USBN'!R105)</f>
        <v/>
      </c>
      <c r="AJ106" s="206" t="str">
        <f>IF('NILAI-USBN'!S105="","",'NILAI-USBN'!S105)</f>
        <v/>
      </c>
      <c r="AK106" s="206" t="str">
        <f>IF('NILAI-USBN'!T105="","",'NILAI-USBN'!T105)</f>
        <v/>
      </c>
      <c r="AL106" s="206" t="str">
        <f>IF('NILAI-USBN'!U105="","",'NILAI-USBN'!U105)</f>
        <v/>
      </c>
      <c r="AM106" s="206" t="str">
        <f>IF('NILAI-UN'!E105="","",'NILAI-UN'!E105)</f>
        <v/>
      </c>
      <c r="AN106" s="206" t="str">
        <f>IF('NILAI-UN'!F105="","",'NILAI-UN'!F105)</f>
        <v/>
      </c>
      <c r="AO106" s="206" t="str">
        <f>IF('NILAI-UN'!G105="","",'NILAI-UN'!G105)</f>
        <v/>
      </c>
      <c r="AP106" s="206" t="str">
        <f>IF('NILAI-UN'!H105="","",'NILAI-UN'!H105)</f>
        <v/>
      </c>
      <c r="AQ106" s="207" t="str">
        <f t="shared" si="3"/>
        <v/>
      </c>
      <c r="AR106" s="208" t="str">
        <f t="shared" si="4"/>
        <v/>
      </c>
      <c r="AS106" s="196" t="str">
        <f>IF(OR(C106="",E106=""),"",RANK(AQ106,$AQ$10:$AQ$409)+COUNTIF(AQ$10:AQ106,AQ106)-1)</f>
        <v/>
      </c>
      <c r="AT106" s="173"/>
    </row>
    <row r="107" spans="1:46" ht="20.100000000000001" customHeight="1">
      <c r="A107" s="173"/>
      <c r="B107" s="190" t="str">
        <f>BIODATA_SISWA!B107</f>
        <v/>
      </c>
      <c r="C107" s="191" t="str">
        <f>IF(BIODATA_SISWA!C107="","",BIODATA_SISWA!C107)</f>
        <v/>
      </c>
      <c r="D107" s="191" t="str">
        <f>IF(BIODATA_SISWA!L107="","",BIODATA_SISWA!L107)</f>
        <v/>
      </c>
      <c r="E107" s="206" t="str">
        <f>'NILAI-RAPOR'!K106</f>
        <v/>
      </c>
      <c r="F107" s="206" t="str">
        <f>'NILAI-RAPOR'!R106</f>
        <v/>
      </c>
      <c r="G107" s="206" t="str">
        <f>'NILAI-RAPOR'!Y106</f>
        <v/>
      </c>
      <c r="H107" s="206" t="str">
        <f>'NILAI-RAPOR'!AF106</f>
        <v/>
      </c>
      <c r="I107" s="206" t="str">
        <f>'NILAI-RAPOR'!AM106</f>
        <v/>
      </c>
      <c r="J107" s="206" t="str">
        <f>'NILAI-RAPOR'!AT106</f>
        <v/>
      </c>
      <c r="K107" s="206" t="str">
        <f>'NILAI-RAPOR'!BA106</f>
        <v/>
      </c>
      <c r="L107" s="206" t="str">
        <f>'NILAI-RAPOR'!BH106</f>
        <v/>
      </c>
      <c r="M107" s="206" t="str">
        <f>'NILAI-RAPOR'!BO106</f>
        <v/>
      </c>
      <c r="N107" s="206" t="str">
        <f>'NILAI-RAPOR'!BV106</f>
        <v/>
      </c>
      <c r="O107" s="206" t="str">
        <f>'NILAI-RAPOR'!CC106</f>
        <v/>
      </c>
      <c r="P107" s="206" t="str">
        <f>'NILAI-RAPOR'!CJ106</f>
        <v/>
      </c>
      <c r="Q107" s="206" t="str">
        <f>'NILAI-RAPOR'!CQ106</f>
        <v/>
      </c>
      <c r="R107" s="206" t="str">
        <f>'NILAI-RAPOR'!CX106</f>
        <v/>
      </c>
      <c r="S107" s="206" t="str">
        <f>'NILAI-RAPOR'!DE106</f>
        <v/>
      </c>
      <c r="T107" s="206" t="str">
        <f>'NILAI-RAPOR'!DL106</f>
        <v/>
      </c>
      <c r="U107" s="206" t="str">
        <f>'NILAI-RAPOR'!DS106</f>
        <v/>
      </c>
      <c r="V107" s="206" t="str">
        <f>IF('NILAI-USBN'!E106="","",'NILAI-USBN'!E106)</f>
        <v/>
      </c>
      <c r="W107" s="206" t="str">
        <f>IF('NILAI-USBN'!F106="","",'NILAI-USBN'!F106)</f>
        <v/>
      </c>
      <c r="X107" s="206" t="str">
        <f>IF('NILAI-USBN'!G106="","",'NILAI-USBN'!G106)</f>
        <v/>
      </c>
      <c r="Y107" s="206" t="str">
        <f>IF('NILAI-USBN'!H106="","",'NILAI-USBN'!H106)</f>
        <v/>
      </c>
      <c r="Z107" s="206" t="str">
        <f>IF('NILAI-USBN'!I106="","",'NILAI-USBN'!I106)</f>
        <v/>
      </c>
      <c r="AA107" s="206" t="str">
        <f>IF('NILAI-USBN'!J106="","",'NILAI-USBN'!J106)</f>
        <v/>
      </c>
      <c r="AB107" s="206" t="str">
        <f>IF('NILAI-USBN'!K106="","",'NILAI-USBN'!K106)</f>
        <v/>
      </c>
      <c r="AC107" s="206" t="str">
        <f>IF('NILAI-USBN'!L106="","",'NILAI-USBN'!L106)</f>
        <v/>
      </c>
      <c r="AD107" s="206" t="str">
        <f>IF('NILAI-USBN'!M106="","",'NILAI-USBN'!M106)</f>
        <v/>
      </c>
      <c r="AE107" s="206" t="str">
        <f>IF('NILAI-USBN'!N106="","",'NILAI-USBN'!N106)</f>
        <v/>
      </c>
      <c r="AF107" s="206" t="str">
        <f>IF('NILAI-USBN'!O106="","",'NILAI-USBN'!O106)</f>
        <v/>
      </c>
      <c r="AG107" s="206" t="str">
        <f>IF('NILAI-USBN'!P106="","",'NILAI-USBN'!P106)</f>
        <v/>
      </c>
      <c r="AH107" s="206" t="str">
        <f>IF('NILAI-USBN'!Q106="","",'NILAI-USBN'!Q106)</f>
        <v/>
      </c>
      <c r="AI107" s="206" t="str">
        <f>IF('NILAI-USBN'!R106="","",'NILAI-USBN'!R106)</f>
        <v/>
      </c>
      <c r="AJ107" s="206" t="str">
        <f>IF('NILAI-USBN'!S106="","",'NILAI-USBN'!S106)</f>
        <v/>
      </c>
      <c r="AK107" s="206" t="str">
        <f>IF('NILAI-USBN'!T106="","",'NILAI-USBN'!T106)</f>
        <v/>
      </c>
      <c r="AL107" s="206" t="str">
        <f>IF('NILAI-USBN'!U106="","",'NILAI-USBN'!U106)</f>
        <v/>
      </c>
      <c r="AM107" s="206" t="str">
        <f>IF('NILAI-UN'!E106="","",'NILAI-UN'!E106)</f>
        <v/>
      </c>
      <c r="AN107" s="206" t="str">
        <f>IF('NILAI-UN'!F106="","",'NILAI-UN'!F106)</f>
        <v/>
      </c>
      <c r="AO107" s="206" t="str">
        <f>IF('NILAI-UN'!G106="","",'NILAI-UN'!G106)</f>
        <v/>
      </c>
      <c r="AP107" s="206" t="str">
        <f>IF('NILAI-UN'!H106="","",'NILAI-UN'!H106)</f>
        <v/>
      </c>
      <c r="AQ107" s="207" t="str">
        <f t="shared" si="3"/>
        <v/>
      </c>
      <c r="AR107" s="208" t="str">
        <f t="shared" si="4"/>
        <v/>
      </c>
      <c r="AS107" s="196" t="str">
        <f>IF(OR(C107="",E107=""),"",RANK(AQ107,$AQ$10:$AQ$409)+COUNTIF(AQ$10:AQ107,AQ107)-1)</f>
        <v/>
      </c>
      <c r="AT107" s="173"/>
    </row>
    <row r="108" spans="1:46" ht="20.100000000000001" customHeight="1">
      <c r="A108" s="173"/>
      <c r="B108" s="190" t="str">
        <f>BIODATA_SISWA!B108</f>
        <v/>
      </c>
      <c r="C108" s="191" t="str">
        <f>IF(BIODATA_SISWA!C108="","",BIODATA_SISWA!C108)</f>
        <v/>
      </c>
      <c r="D108" s="191" t="str">
        <f>IF(BIODATA_SISWA!L108="","",BIODATA_SISWA!L108)</f>
        <v/>
      </c>
      <c r="E108" s="206" t="str">
        <f>'NILAI-RAPOR'!K107</f>
        <v/>
      </c>
      <c r="F108" s="206" t="str">
        <f>'NILAI-RAPOR'!R107</f>
        <v/>
      </c>
      <c r="G108" s="206" t="str">
        <f>'NILAI-RAPOR'!Y107</f>
        <v/>
      </c>
      <c r="H108" s="206" t="str">
        <f>'NILAI-RAPOR'!AF107</f>
        <v/>
      </c>
      <c r="I108" s="206" t="str">
        <f>'NILAI-RAPOR'!AM107</f>
        <v/>
      </c>
      <c r="J108" s="206" t="str">
        <f>'NILAI-RAPOR'!AT107</f>
        <v/>
      </c>
      <c r="K108" s="206" t="str">
        <f>'NILAI-RAPOR'!BA107</f>
        <v/>
      </c>
      <c r="L108" s="206" t="str">
        <f>'NILAI-RAPOR'!BH107</f>
        <v/>
      </c>
      <c r="M108" s="206" t="str">
        <f>'NILAI-RAPOR'!BO107</f>
        <v/>
      </c>
      <c r="N108" s="206" t="str">
        <f>'NILAI-RAPOR'!BV107</f>
        <v/>
      </c>
      <c r="O108" s="206" t="str">
        <f>'NILAI-RAPOR'!CC107</f>
        <v/>
      </c>
      <c r="P108" s="206" t="str">
        <f>'NILAI-RAPOR'!CJ107</f>
        <v/>
      </c>
      <c r="Q108" s="206" t="str">
        <f>'NILAI-RAPOR'!CQ107</f>
        <v/>
      </c>
      <c r="R108" s="206" t="str">
        <f>'NILAI-RAPOR'!CX107</f>
        <v/>
      </c>
      <c r="S108" s="206" t="str">
        <f>'NILAI-RAPOR'!DE107</f>
        <v/>
      </c>
      <c r="T108" s="206" t="str">
        <f>'NILAI-RAPOR'!DL107</f>
        <v/>
      </c>
      <c r="U108" s="206" t="str">
        <f>'NILAI-RAPOR'!DS107</f>
        <v/>
      </c>
      <c r="V108" s="206" t="str">
        <f>IF('NILAI-USBN'!E107="","",'NILAI-USBN'!E107)</f>
        <v/>
      </c>
      <c r="W108" s="206" t="str">
        <f>IF('NILAI-USBN'!F107="","",'NILAI-USBN'!F107)</f>
        <v/>
      </c>
      <c r="X108" s="206" t="str">
        <f>IF('NILAI-USBN'!G107="","",'NILAI-USBN'!G107)</f>
        <v/>
      </c>
      <c r="Y108" s="206" t="str">
        <f>IF('NILAI-USBN'!H107="","",'NILAI-USBN'!H107)</f>
        <v/>
      </c>
      <c r="Z108" s="206" t="str">
        <f>IF('NILAI-USBN'!I107="","",'NILAI-USBN'!I107)</f>
        <v/>
      </c>
      <c r="AA108" s="206" t="str">
        <f>IF('NILAI-USBN'!J107="","",'NILAI-USBN'!J107)</f>
        <v/>
      </c>
      <c r="AB108" s="206" t="str">
        <f>IF('NILAI-USBN'!K107="","",'NILAI-USBN'!K107)</f>
        <v/>
      </c>
      <c r="AC108" s="206" t="str">
        <f>IF('NILAI-USBN'!L107="","",'NILAI-USBN'!L107)</f>
        <v/>
      </c>
      <c r="AD108" s="206" t="str">
        <f>IF('NILAI-USBN'!M107="","",'NILAI-USBN'!M107)</f>
        <v/>
      </c>
      <c r="AE108" s="206" t="str">
        <f>IF('NILAI-USBN'!N107="","",'NILAI-USBN'!N107)</f>
        <v/>
      </c>
      <c r="AF108" s="206" t="str">
        <f>IF('NILAI-USBN'!O107="","",'NILAI-USBN'!O107)</f>
        <v/>
      </c>
      <c r="AG108" s="206" t="str">
        <f>IF('NILAI-USBN'!P107="","",'NILAI-USBN'!P107)</f>
        <v/>
      </c>
      <c r="AH108" s="206" t="str">
        <f>IF('NILAI-USBN'!Q107="","",'NILAI-USBN'!Q107)</f>
        <v/>
      </c>
      <c r="AI108" s="206" t="str">
        <f>IF('NILAI-USBN'!R107="","",'NILAI-USBN'!R107)</f>
        <v/>
      </c>
      <c r="AJ108" s="206" t="str">
        <f>IF('NILAI-USBN'!S107="","",'NILAI-USBN'!S107)</f>
        <v/>
      </c>
      <c r="AK108" s="206" t="str">
        <f>IF('NILAI-USBN'!T107="","",'NILAI-USBN'!T107)</f>
        <v/>
      </c>
      <c r="AL108" s="206" t="str">
        <f>IF('NILAI-USBN'!U107="","",'NILAI-USBN'!U107)</f>
        <v/>
      </c>
      <c r="AM108" s="206" t="str">
        <f>IF('NILAI-UN'!E107="","",'NILAI-UN'!E107)</f>
        <v/>
      </c>
      <c r="AN108" s="206" t="str">
        <f>IF('NILAI-UN'!F107="","",'NILAI-UN'!F107)</f>
        <v/>
      </c>
      <c r="AO108" s="206" t="str">
        <f>IF('NILAI-UN'!G107="","",'NILAI-UN'!G107)</f>
        <v/>
      </c>
      <c r="AP108" s="206" t="str">
        <f>IF('NILAI-UN'!H107="","",'NILAI-UN'!H107)</f>
        <v/>
      </c>
      <c r="AQ108" s="207" t="str">
        <f t="shared" si="3"/>
        <v/>
      </c>
      <c r="AR108" s="208" t="str">
        <f t="shared" si="4"/>
        <v/>
      </c>
      <c r="AS108" s="196" t="str">
        <f>IF(OR(C108="",E108=""),"",RANK(AQ108,$AQ$10:$AQ$409)+COUNTIF(AQ$10:AQ108,AQ108)-1)</f>
        <v/>
      </c>
      <c r="AT108" s="173"/>
    </row>
    <row r="109" spans="1:46" ht="20.100000000000001" customHeight="1">
      <c r="A109" s="173"/>
      <c r="B109" s="190" t="str">
        <f>BIODATA_SISWA!B109</f>
        <v/>
      </c>
      <c r="C109" s="191" t="str">
        <f>IF(BIODATA_SISWA!C109="","",BIODATA_SISWA!C109)</f>
        <v/>
      </c>
      <c r="D109" s="191" t="str">
        <f>IF(BIODATA_SISWA!L109="","",BIODATA_SISWA!L109)</f>
        <v/>
      </c>
      <c r="E109" s="206" t="str">
        <f>'NILAI-RAPOR'!K108</f>
        <v/>
      </c>
      <c r="F109" s="206" t="str">
        <f>'NILAI-RAPOR'!R108</f>
        <v/>
      </c>
      <c r="G109" s="206" t="str">
        <f>'NILAI-RAPOR'!Y108</f>
        <v/>
      </c>
      <c r="H109" s="206" t="str">
        <f>'NILAI-RAPOR'!AF108</f>
        <v/>
      </c>
      <c r="I109" s="206" t="str">
        <f>'NILAI-RAPOR'!AM108</f>
        <v/>
      </c>
      <c r="J109" s="206" t="str">
        <f>'NILAI-RAPOR'!AT108</f>
        <v/>
      </c>
      <c r="K109" s="206" t="str">
        <f>'NILAI-RAPOR'!BA108</f>
        <v/>
      </c>
      <c r="L109" s="206" t="str">
        <f>'NILAI-RAPOR'!BH108</f>
        <v/>
      </c>
      <c r="M109" s="206" t="str">
        <f>'NILAI-RAPOR'!BO108</f>
        <v/>
      </c>
      <c r="N109" s="206" t="str">
        <f>'NILAI-RAPOR'!BV108</f>
        <v/>
      </c>
      <c r="O109" s="206" t="str">
        <f>'NILAI-RAPOR'!CC108</f>
        <v/>
      </c>
      <c r="P109" s="206" t="str">
        <f>'NILAI-RAPOR'!CJ108</f>
        <v/>
      </c>
      <c r="Q109" s="206" t="str">
        <f>'NILAI-RAPOR'!CQ108</f>
        <v/>
      </c>
      <c r="R109" s="206" t="str">
        <f>'NILAI-RAPOR'!CX108</f>
        <v/>
      </c>
      <c r="S109" s="206" t="str">
        <f>'NILAI-RAPOR'!DE108</f>
        <v/>
      </c>
      <c r="T109" s="206" t="str">
        <f>'NILAI-RAPOR'!DL108</f>
        <v/>
      </c>
      <c r="U109" s="206" t="str">
        <f>'NILAI-RAPOR'!DS108</f>
        <v/>
      </c>
      <c r="V109" s="206" t="str">
        <f>IF('NILAI-USBN'!E108="","",'NILAI-USBN'!E108)</f>
        <v/>
      </c>
      <c r="W109" s="206" t="str">
        <f>IF('NILAI-USBN'!F108="","",'NILAI-USBN'!F108)</f>
        <v/>
      </c>
      <c r="X109" s="206" t="str">
        <f>IF('NILAI-USBN'!G108="","",'NILAI-USBN'!G108)</f>
        <v/>
      </c>
      <c r="Y109" s="206" t="str">
        <f>IF('NILAI-USBN'!H108="","",'NILAI-USBN'!H108)</f>
        <v/>
      </c>
      <c r="Z109" s="206" t="str">
        <f>IF('NILAI-USBN'!I108="","",'NILAI-USBN'!I108)</f>
        <v/>
      </c>
      <c r="AA109" s="206" t="str">
        <f>IF('NILAI-USBN'!J108="","",'NILAI-USBN'!J108)</f>
        <v/>
      </c>
      <c r="AB109" s="206" t="str">
        <f>IF('NILAI-USBN'!K108="","",'NILAI-USBN'!K108)</f>
        <v/>
      </c>
      <c r="AC109" s="206" t="str">
        <f>IF('NILAI-USBN'!L108="","",'NILAI-USBN'!L108)</f>
        <v/>
      </c>
      <c r="AD109" s="206" t="str">
        <f>IF('NILAI-USBN'!M108="","",'NILAI-USBN'!M108)</f>
        <v/>
      </c>
      <c r="AE109" s="206" t="str">
        <f>IF('NILAI-USBN'!N108="","",'NILAI-USBN'!N108)</f>
        <v/>
      </c>
      <c r="AF109" s="206" t="str">
        <f>IF('NILAI-USBN'!O108="","",'NILAI-USBN'!O108)</f>
        <v/>
      </c>
      <c r="AG109" s="206" t="str">
        <f>IF('NILAI-USBN'!P108="","",'NILAI-USBN'!P108)</f>
        <v/>
      </c>
      <c r="AH109" s="206" t="str">
        <f>IF('NILAI-USBN'!Q108="","",'NILAI-USBN'!Q108)</f>
        <v/>
      </c>
      <c r="AI109" s="206" t="str">
        <f>IF('NILAI-USBN'!R108="","",'NILAI-USBN'!R108)</f>
        <v/>
      </c>
      <c r="AJ109" s="206" t="str">
        <f>IF('NILAI-USBN'!S108="","",'NILAI-USBN'!S108)</f>
        <v/>
      </c>
      <c r="AK109" s="206" t="str">
        <f>IF('NILAI-USBN'!T108="","",'NILAI-USBN'!T108)</f>
        <v/>
      </c>
      <c r="AL109" s="206" t="str">
        <f>IF('NILAI-USBN'!U108="","",'NILAI-USBN'!U108)</f>
        <v/>
      </c>
      <c r="AM109" s="206" t="str">
        <f>IF('NILAI-UN'!E108="","",'NILAI-UN'!E108)</f>
        <v/>
      </c>
      <c r="AN109" s="206" t="str">
        <f>IF('NILAI-UN'!F108="","",'NILAI-UN'!F108)</f>
        <v/>
      </c>
      <c r="AO109" s="206" t="str">
        <f>IF('NILAI-UN'!G108="","",'NILAI-UN'!G108)</f>
        <v/>
      </c>
      <c r="AP109" s="206" t="str">
        <f>IF('NILAI-UN'!H108="","",'NILAI-UN'!H108)</f>
        <v/>
      </c>
      <c r="AQ109" s="207" t="str">
        <f t="shared" si="3"/>
        <v/>
      </c>
      <c r="AR109" s="208" t="str">
        <f t="shared" si="4"/>
        <v/>
      </c>
      <c r="AS109" s="196" t="str">
        <f>IF(OR(C109="",E109=""),"",RANK(AQ109,$AQ$10:$AQ$409)+COUNTIF(AQ$10:AQ109,AQ109)-1)</f>
        <v/>
      </c>
      <c r="AT109" s="173"/>
    </row>
    <row r="110" spans="1:46" ht="20.100000000000001" customHeight="1">
      <c r="A110" s="173"/>
      <c r="B110" s="190" t="str">
        <f>BIODATA_SISWA!B110</f>
        <v/>
      </c>
      <c r="C110" s="191" t="str">
        <f>IF(BIODATA_SISWA!C110="","",BIODATA_SISWA!C110)</f>
        <v/>
      </c>
      <c r="D110" s="191" t="str">
        <f>IF(BIODATA_SISWA!L110="","",BIODATA_SISWA!L110)</f>
        <v/>
      </c>
      <c r="E110" s="206" t="str">
        <f>'NILAI-RAPOR'!K109</f>
        <v/>
      </c>
      <c r="F110" s="206" t="str">
        <f>'NILAI-RAPOR'!R109</f>
        <v/>
      </c>
      <c r="G110" s="206" t="str">
        <f>'NILAI-RAPOR'!Y109</f>
        <v/>
      </c>
      <c r="H110" s="206" t="str">
        <f>'NILAI-RAPOR'!AF109</f>
        <v/>
      </c>
      <c r="I110" s="206" t="str">
        <f>'NILAI-RAPOR'!AM109</f>
        <v/>
      </c>
      <c r="J110" s="206" t="str">
        <f>'NILAI-RAPOR'!AT109</f>
        <v/>
      </c>
      <c r="K110" s="206" t="str">
        <f>'NILAI-RAPOR'!BA109</f>
        <v/>
      </c>
      <c r="L110" s="206" t="str">
        <f>'NILAI-RAPOR'!BH109</f>
        <v/>
      </c>
      <c r="M110" s="206" t="str">
        <f>'NILAI-RAPOR'!BO109</f>
        <v/>
      </c>
      <c r="N110" s="206" t="str">
        <f>'NILAI-RAPOR'!BV109</f>
        <v/>
      </c>
      <c r="O110" s="206" t="str">
        <f>'NILAI-RAPOR'!CC109</f>
        <v/>
      </c>
      <c r="P110" s="206" t="str">
        <f>'NILAI-RAPOR'!CJ109</f>
        <v/>
      </c>
      <c r="Q110" s="206" t="str">
        <f>'NILAI-RAPOR'!CQ109</f>
        <v/>
      </c>
      <c r="R110" s="206" t="str">
        <f>'NILAI-RAPOR'!CX109</f>
        <v/>
      </c>
      <c r="S110" s="206" t="str">
        <f>'NILAI-RAPOR'!DE109</f>
        <v/>
      </c>
      <c r="T110" s="206" t="str">
        <f>'NILAI-RAPOR'!DL109</f>
        <v/>
      </c>
      <c r="U110" s="206" t="str">
        <f>'NILAI-RAPOR'!DS109</f>
        <v/>
      </c>
      <c r="V110" s="206" t="str">
        <f>IF('NILAI-USBN'!E109="","",'NILAI-USBN'!E109)</f>
        <v/>
      </c>
      <c r="W110" s="206" t="str">
        <f>IF('NILAI-USBN'!F109="","",'NILAI-USBN'!F109)</f>
        <v/>
      </c>
      <c r="X110" s="206" t="str">
        <f>IF('NILAI-USBN'!G109="","",'NILAI-USBN'!G109)</f>
        <v/>
      </c>
      <c r="Y110" s="206" t="str">
        <f>IF('NILAI-USBN'!H109="","",'NILAI-USBN'!H109)</f>
        <v/>
      </c>
      <c r="Z110" s="206" t="str">
        <f>IF('NILAI-USBN'!I109="","",'NILAI-USBN'!I109)</f>
        <v/>
      </c>
      <c r="AA110" s="206" t="str">
        <f>IF('NILAI-USBN'!J109="","",'NILAI-USBN'!J109)</f>
        <v/>
      </c>
      <c r="AB110" s="206" t="str">
        <f>IF('NILAI-USBN'!K109="","",'NILAI-USBN'!K109)</f>
        <v/>
      </c>
      <c r="AC110" s="206" t="str">
        <f>IF('NILAI-USBN'!L109="","",'NILAI-USBN'!L109)</f>
        <v/>
      </c>
      <c r="AD110" s="206" t="str">
        <f>IF('NILAI-USBN'!M109="","",'NILAI-USBN'!M109)</f>
        <v/>
      </c>
      <c r="AE110" s="206" t="str">
        <f>IF('NILAI-USBN'!N109="","",'NILAI-USBN'!N109)</f>
        <v/>
      </c>
      <c r="AF110" s="206" t="str">
        <f>IF('NILAI-USBN'!O109="","",'NILAI-USBN'!O109)</f>
        <v/>
      </c>
      <c r="AG110" s="206" t="str">
        <f>IF('NILAI-USBN'!P109="","",'NILAI-USBN'!P109)</f>
        <v/>
      </c>
      <c r="AH110" s="206" t="str">
        <f>IF('NILAI-USBN'!Q109="","",'NILAI-USBN'!Q109)</f>
        <v/>
      </c>
      <c r="AI110" s="206" t="str">
        <f>IF('NILAI-USBN'!R109="","",'NILAI-USBN'!R109)</f>
        <v/>
      </c>
      <c r="AJ110" s="206" t="str">
        <f>IF('NILAI-USBN'!S109="","",'NILAI-USBN'!S109)</f>
        <v/>
      </c>
      <c r="AK110" s="206" t="str">
        <f>IF('NILAI-USBN'!T109="","",'NILAI-USBN'!T109)</f>
        <v/>
      </c>
      <c r="AL110" s="206" t="str">
        <f>IF('NILAI-USBN'!U109="","",'NILAI-USBN'!U109)</f>
        <v/>
      </c>
      <c r="AM110" s="206" t="str">
        <f>IF('NILAI-UN'!E109="","",'NILAI-UN'!E109)</f>
        <v/>
      </c>
      <c r="AN110" s="206" t="str">
        <f>IF('NILAI-UN'!F109="","",'NILAI-UN'!F109)</f>
        <v/>
      </c>
      <c r="AO110" s="206" t="str">
        <f>IF('NILAI-UN'!G109="","",'NILAI-UN'!G109)</f>
        <v/>
      </c>
      <c r="AP110" s="206" t="str">
        <f>IF('NILAI-UN'!H109="","",'NILAI-UN'!H109)</f>
        <v/>
      </c>
      <c r="AQ110" s="207" t="str">
        <f t="shared" si="3"/>
        <v/>
      </c>
      <c r="AR110" s="208" t="str">
        <f t="shared" si="4"/>
        <v/>
      </c>
      <c r="AS110" s="196" t="str">
        <f>IF(OR(C110="",E110=""),"",RANK(AQ110,$AQ$10:$AQ$409)+COUNTIF(AQ$10:AQ110,AQ110)-1)</f>
        <v/>
      </c>
      <c r="AT110" s="173"/>
    </row>
    <row r="111" spans="1:46" ht="20.100000000000001" customHeight="1">
      <c r="A111" s="173"/>
      <c r="B111" s="190" t="str">
        <f>BIODATA_SISWA!B111</f>
        <v/>
      </c>
      <c r="C111" s="191" t="str">
        <f>IF(BIODATA_SISWA!C111="","",BIODATA_SISWA!C111)</f>
        <v/>
      </c>
      <c r="D111" s="191" t="str">
        <f>IF(BIODATA_SISWA!L111="","",BIODATA_SISWA!L111)</f>
        <v/>
      </c>
      <c r="E111" s="206" t="str">
        <f>'NILAI-RAPOR'!K110</f>
        <v/>
      </c>
      <c r="F111" s="206" t="str">
        <f>'NILAI-RAPOR'!R110</f>
        <v/>
      </c>
      <c r="G111" s="206" t="str">
        <f>'NILAI-RAPOR'!Y110</f>
        <v/>
      </c>
      <c r="H111" s="206" t="str">
        <f>'NILAI-RAPOR'!AF110</f>
        <v/>
      </c>
      <c r="I111" s="206" t="str">
        <f>'NILAI-RAPOR'!AM110</f>
        <v/>
      </c>
      <c r="J111" s="206" t="str">
        <f>'NILAI-RAPOR'!AT110</f>
        <v/>
      </c>
      <c r="K111" s="206" t="str">
        <f>'NILAI-RAPOR'!BA110</f>
        <v/>
      </c>
      <c r="L111" s="206" t="str">
        <f>'NILAI-RAPOR'!BH110</f>
        <v/>
      </c>
      <c r="M111" s="206" t="str">
        <f>'NILAI-RAPOR'!BO110</f>
        <v/>
      </c>
      <c r="N111" s="206" t="str">
        <f>'NILAI-RAPOR'!BV110</f>
        <v/>
      </c>
      <c r="O111" s="206" t="str">
        <f>'NILAI-RAPOR'!CC110</f>
        <v/>
      </c>
      <c r="P111" s="206" t="str">
        <f>'NILAI-RAPOR'!CJ110</f>
        <v/>
      </c>
      <c r="Q111" s="206" t="str">
        <f>'NILAI-RAPOR'!CQ110</f>
        <v/>
      </c>
      <c r="R111" s="206" t="str">
        <f>'NILAI-RAPOR'!CX110</f>
        <v/>
      </c>
      <c r="S111" s="206" t="str">
        <f>'NILAI-RAPOR'!DE110</f>
        <v/>
      </c>
      <c r="T111" s="206" t="str">
        <f>'NILAI-RAPOR'!DL110</f>
        <v/>
      </c>
      <c r="U111" s="206" t="str">
        <f>'NILAI-RAPOR'!DS110</f>
        <v/>
      </c>
      <c r="V111" s="206" t="str">
        <f>IF('NILAI-USBN'!E110="","",'NILAI-USBN'!E110)</f>
        <v/>
      </c>
      <c r="W111" s="206" t="str">
        <f>IF('NILAI-USBN'!F110="","",'NILAI-USBN'!F110)</f>
        <v/>
      </c>
      <c r="X111" s="206" t="str">
        <f>IF('NILAI-USBN'!G110="","",'NILAI-USBN'!G110)</f>
        <v/>
      </c>
      <c r="Y111" s="206" t="str">
        <f>IF('NILAI-USBN'!H110="","",'NILAI-USBN'!H110)</f>
        <v/>
      </c>
      <c r="Z111" s="206" t="str">
        <f>IF('NILAI-USBN'!I110="","",'NILAI-USBN'!I110)</f>
        <v/>
      </c>
      <c r="AA111" s="206" t="str">
        <f>IF('NILAI-USBN'!J110="","",'NILAI-USBN'!J110)</f>
        <v/>
      </c>
      <c r="AB111" s="206" t="str">
        <f>IF('NILAI-USBN'!K110="","",'NILAI-USBN'!K110)</f>
        <v/>
      </c>
      <c r="AC111" s="206" t="str">
        <f>IF('NILAI-USBN'!L110="","",'NILAI-USBN'!L110)</f>
        <v/>
      </c>
      <c r="AD111" s="206" t="str">
        <f>IF('NILAI-USBN'!M110="","",'NILAI-USBN'!M110)</f>
        <v/>
      </c>
      <c r="AE111" s="206" t="str">
        <f>IF('NILAI-USBN'!N110="","",'NILAI-USBN'!N110)</f>
        <v/>
      </c>
      <c r="AF111" s="206" t="str">
        <f>IF('NILAI-USBN'!O110="","",'NILAI-USBN'!O110)</f>
        <v/>
      </c>
      <c r="AG111" s="206" t="str">
        <f>IF('NILAI-USBN'!P110="","",'NILAI-USBN'!P110)</f>
        <v/>
      </c>
      <c r="AH111" s="206" t="str">
        <f>IF('NILAI-USBN'!Q110="","",'NILAI-USBN'!Q110)</f>
        <v/>
      </c>
      <c r="AI111" s="206" t="str">
        <f>IF('NILAI-USBN'!R110="","",'NILAI-USBN'!R110)</f>
        <v/>
      </c>
      <c r="AJ111" s="206" t="str">
        <f>IF('NILAI-USBN'!S110="","",'NILAI-USBN'!S110)</f>
        <v/>
      </c>
      <c r="AK111" s="206" t="str">
        <f>IF('NILAI-USBN'!T110="","",'NILAI-USBN'!T110)</f>
        <v/>
      </c>
      <c r="AL111" s="206" t="str">
        <f>IF('NILAI-USBN'!U110="","",'NILAI-USBN'!U110)</f>
        <v/>
      </c>
      <c r="AM111" s="206" t="str">
        <f>IF('NILAI-UN'!E110="","",'NILAI-UN'!E110)</f>
        <v/>
      </c>
      <c r="AN111" s="206" t="str">
        <f>IF('NILAI-UN'!F110="","",'NILAI-UN'!F110)</f>
        <v/>
      </c>
      <c r="AO111" s="206" t="str">
        <f>IF('NILAI-UN'!G110="","",'NILAI-UN'!G110)</f>
        <v/>
      </c>
      <c r="AP111" s="206" t="str">
        <f>IF('NILAI-UN'!H110="","",'NILAI-UN'!H110)</f>
        <v/>
      </c>
      <c r="AQ111" s="207" t="str">
        <f t="shared" si="3"/>
        <v/>
      </c>
      <c r="AR111" s="208" t="str">
        <f t="shared" si="4"/>
        <v/>
      </c>
      <c r="AS111" s="196" t="str">
        <f>IF(OR(C111="",E111=""),"",RANK(AQ111,$AQ$10:$AQ$409)+COUNTIF(AQ$10:AQ111,AQ111)-1)</f>
        <v/>
      </c>
      <c r="AT111" s="173"/>
    </row>
    <row r="112" spans="1:46" ht="20.100000000000001" customHeight="1">
      <c r="A112" s="173"/>
      <c r="B112" s="190" t="str">
        <f>BIODATA_SISWA!B112</f>
        <v/>
      </c>
      <c r="C112" s="191" t="str">
        <f>IF(BIODATA_SISWA!C112="","",BIODATA_SISWA!C112)</f>
        <v/>
      </c>
      <c r="D112" s="191" t="str">
        <f>IF(BIODATA_SISWA!L112="","",BIODATA_SISWA!L112)</f>
        <v/>
      </c>
      <c r="E112" s="206" t="str">
        <f>'NILAI-RAPOR'!K111</f>
        <v/>
      </c>
      <c r="F112" s="206" t="str">
        <f>'NILAI-RAPOR'!R111</f>
        <v/>
      </c>
      <c r="G112" s="206" t="str">
        <f>'NILAI-RAPOR'!Y111</f>
        <v/>
      </c>
      <c r="H112" s="206" t="str">
        <f>'NILAI-RAPOR'!AF111</f>
        <v/>
      </c>
      <c r="I112" s="206" t="str">
        <f>'NILAI-RAPOR'!AM111</f>
        <v/>
      </c>
      <c r="J112" s="206" t="str">
        <f>'NILAI-RAPOR'!AT111</f>
        <v/>
      </c>
      <c r="K112" s="206" t="str">
        <f>'NILAI-RAPOR'!BA111</f>
        <v/>
      </c>
      <c r="L112" s="206" t="str">
        <f>'NILAI-RAPOR'!BH111</f>
        <v/>
      </c>
      <c r="M112" s="206" t="str">
        <f>'NILAI-RAPOR'!BO111</f>
        <v/>
      </c>
      <c r="N112" s="206" t="str">
        <f>'NILAI-RAPOR'!BV111</f>
        <v/>
      </c>
      <c r="O112" s="206" t="str">
        <f>'NILAI-RAPOR'!CC111</f>
        <v/>
      </c>
      <c r="P112" s="206" t="str">
        <f>'NILAI-RAPOR'!CJ111</f>
        <v/>
      </c>
      <c r="Q112" s="206" t="str">
        <f>'NILAI-RAPOR'!CQ111</f>
        <v/>
      </c>
      <c r="R112" s="206" t="str">
        <f>'NILAI-RAPOR'!CX111</f>
        <v/>
      </c>
      <c r="S112" s="206" t="str">
        <f>'NILAI-RAPOR'!DE111</f>
        <v/>
      </c>
      <c r="T112" s="206" t="str">
        <f>'NILAI-RAPOR'!DL111</f>
        <v/>
      </c>
      <c r="U112" s="206" t="str">
        <f>'NILAI-RAPOR'!DS111</f>
        <v/>
      </c>
      <c r="V112" s="206" t="str">
        <f>IF('NILAI-USBN'!E111="","",'NILAI-USBN'!E111)</f>
        <v/>
      </c>
      <c r="W112" s="206" t="str">
        <f>IF('NILAI-USBN'!F111="","",'NILAI-USBN'!F111)</f>
        <v/>
      </c>
      <c r="X112" s="206" t="str">
        <f>IF('NILAI-USBN'!G111="","",'NILAI-USBN'!G111)</f>
        <v/>
      </c>
      <c r="Y112" s="206" t="str">
        <f>IF('NILAI-USBN'!H111="","",'NILAI-USBN'!H111)</f>
        <v/>
      </c>
      <c r="Z112" s="206" t="str">
        <f>IF('NILAI-USBN'!I111="","",'NILAI-USBN'!I111)</f>
        <v/>
      </c>
      <c r="AA112" s="206" t="str">
        <f>IF('NILAI-USBN'!J111="","",'NILAI-USBN'!J111)</f>
        <v/>
      </c>
      <c r="AB112" s="206" t="str">
        <f>IF('NILAI-USBN'!K111="","",'NILAI-USBN'!K111)</f>
        <v/>
      </c>
      <c r="AC112" s="206" t="str">
        <f>IF('NILAI-USBN'!L111="","",'NILAI-USBN'!L111)</f>
        <v/>
      </c>
      <c r="AD112" s="206" t="str">
        <f>IF('NILAI-USBN'!M111="","",'NILAI-USBN'!M111)</f>
        <v/>
      </c>
      <c r="AE112" s="206" t="str">
        <f>IF('NILAI-USBN'!N111="","",'NILAI-USBN'!N111)</f>
        <v/>
      </c>
      <c r="AF112" s="206" t="str">
        <f>IF('NILAI-USBN'!O111="","",'NILAI-USBN'!O111)</f>
        <v/>
      </c>
      <c r="AG112" s="206" t="str">
        <f>IF('NILAI-USBN'!P111="","",'NILAI-USBN'!P111)</f>
        <v/>
      </c>
      <c r="AH112" s="206" t="str">
        <f>IF('NILAI-USBN'!Q111="","",'NILAI-USBN'!Q111)</f>
        <v/>
      </c>
      <c r="AI112" s="206" t="str">
        <f>IF('NILAI-USBN'!R111="","",'NILAI-USBN'!R111)</f>
        <v/>
      </c>
      <c r="AJ112" s="206" t="str">
        <f>IF('NILAI-USBN'!S111="","",'NILAI-USBN'!S111)</f>
        <v/>
      </c>
      <c r="AK112" s="206" t="str">
        <f>IF('NILAI-USBN'!T111="","",'NILAI-USBN'!T111)</f>
        <v/>
      </c>
      <c r="AL112" s="206" t="str">
        <f>IF('NILAI-USBN'!U111="","",'NILAI-USBN'!U111)</f>
        <v/>
      </c>
      <c r="AM112" s="206" t="str">
        <f>IF('NILAI-UN'!E111="","",'NILAI-UN'!E111)</f>
        <v/>
      </c>
      <c r="AN112" s="206" t="str">
        <f>IF('NILAI-UN'!F111="","",'NILAI-UN'!F111)</f>
        <v/>
      </c>
      <c r="AO112" s="206" t="str">
        <f>IF('NILAI-UN'!G111="","",'NILAI-UN'!G111)</f>
        <v/>
      </c>
      <c r="AP112" s="206" t="str">
        <f>IF('NILAI-UN'!H111="","",'NILAI-UN'!H111)</f>
        <v/>
      </c>
      <c r="AQ112" s="207" t="str">
        <f t="shared" si="3"/>
        <v/>
      </c>
      <c r="AR112" s="208" t="str">
        <f t="shared" si="4"/>
        <v/>
      </c>
      <c r="AS112" s="196" t="str">
        <f>IF(OR(C112="",E112=""),"",RANK(AQ112,$AQ$10:$AQ$409)+COUNTIF(AQ$10:AQ112,AQ112)-1)</f>
        <v/>
      </c>
      <c r="AT112" s="173"/>
    </row>
    <row r="113" spans="1:46" ht="20.100000000000001" customHeight="1">
      <c r="A113" s="173"/>
      <c r="B113" s="190" t="str">
        <f>BIODATA_SISWA!B113</f>
        <v/>
      </c>
      <c r="C113" s="191" t="str">
        <f>IF(BIODATA_SISWA!C113="","",BIODATA_SISWA!C113)</f>
        <v/>
      </c>
      <c r="D113" s="191" t="str">
        <f>IF(BIODATA_SISWA!L113="","",BIODATA_SISWA!L113)</f>
        <v/>
      </c>
      <c r="E113" s="206" t="str">
        <f>'NILAI-RAPOR'!K112</f>
        <v/>
      </c>
      <c r="F113" s="206" t="str">
        <f>'NILAI-RAPOR'!R112</f>
        <v/>
      </c>
      <c r="G113" s="206" t="str">
        <f>'NILAI-RAPOR'!Y112</f>
        <v/>
      </c>
      <c r="H113" s="206" t="str">
        <f>'NILAI-RAPOR'!AF112</f>
        <v/>
      </c>
      <c r="I113" s="206" t="str">
        <f>'NILAI-RAPOR'!AM112</f>
        <v/>
      </c>
      <c r="J113" s="206" t="str">
        <f>'NILAI-RAPOR'!AT112</f>
        <v/>
      </c>
      <c r="K113" s="206" t="str">
        <f>'NILAI-RAPOR'!BA112</f>
        <v/>
      </c>
      <c r="L113" s="206" t="str">
        <f>'NILAI-RAPOR'!BH112</f>
        <v/>
      </c>
      <c r="M113" s="206" t="str">
        <f>'NILAI-RAPOR'!BO112</f>
        <v/>
      </c>
      <c r="N113" s="206" t="str">
        <f>'NILAI-RAPOR'!BV112</f>
        <v/>
      </c>
      <c r="O113" s="206" t="str">
        <f>'NILAI-RAPOR'!CC112</f>
        <v/>
      </c>
      <c r="P113" s="206" t="str">
        <f>'NILAI-RAPOR'!CJ112</f>
        <v/>
      </c>
      <c r="Q113" s="206" t="str">
        <f>'NILAI-RAPOR'!CQ112</f>
        <v/>
      </c>
      <c r="R113" s="206" t="str">
        <f>'NILAI-RAPOR'!CX112</f>
        <v/>
      </c>
      <c r="S113" s="206" t="str">
        <f>'NILAI-RAPOR'!DE112</f>
        <v/>
      </c>
      <c r="T113" s="206" t="str">
        <f>'NILAI-RAPOR'!DL112</f>
        <v/>
      </c>
      <c r="U113" s="206" t="str">
        <f>'NILAI-RAPOR'!DS112</f>
        <v/>
      </c>
      <c r="V113" s="206" t="str">
        <f>IF('NILAI-USBN'!E112="","",'NILAI-USBN'!E112)</f>
        <v/>
      </c>
      <c r="W113" s="206" t="str">
        <f>IF('NILAI-USBN'!F112="","",'NILAI-USBN'!F112)</f>
        <v/>
      </c>
      <c r="X113" s="206" t="str">
        <f>IF('NILAI-USBN'!G112="","",'NILAI-USBN'!G112)</f>
        <v/>
      </c>
      <c r="Y113" s="206" t="str">
        <f>IF('NILAI-USBN'!H112="","",'NILAI-USBN'!H112)</f>
        <v/>
      </c>
      <c r="Z113" s="206" t="str">
        <f>IF('NILAI-USBN'!I112="","",'NILAI-USBN'!I112)</f>
        <v/>
      </c>
      <c r="AA113" s="206" t="str">
        <f>IF('NILAI-USBN'!J112="","",'NILAI-USBN'!J112)</f>
        <v/>
      </c>
      <c r="AB113" s="206" t="str">
        <f>IF('NILAI-USBN'!K112="","",'NILAI-USBN'!K112)</f>
        <v/>
      </c>
      <c r="AC113" s="206" t="str">
        <f>IF('NILAI-USBN'!L112="","",'NILAI-USBN'!L112)</f>
        <v/>
      </c>
      <c r="AD113" s="206" t="str">
        <f>IF('NILAI-USBN'!M112="","",'NILAI-USBN'!M112)</f>
        <v/>
      </c>
      <c r="AE113" s="206" t="str">
        <f>IF('NILAI-USBN'!N112="","",'NILAI-USBN'!N112)</f>
        <v/>
      </c>
      <c r="AF113" s="206" t="str">
        <f>IF('NILAI-USBN'!O112="","",'NILAI-USBN'!O112)</f>
        <v/>
      </c>
      <c r="AG113" s="206" t="str">
        <f>IF('NILAI-USBN'!P112="","",'NILAI-USBN'!P112)</f>
        <v/>
      </c>
      <c r="AH113" s="206" t="str">
        <f>IF('NILAI-USBN'!Q112="","",'NILAI-USBN'!Q112)</f>
        <v/>
      </c>
      <c r="AI113" s="206" t="str">
        <f>IF('NILAI-USBN'!R112="","",'NILAI-USBN'!R112)</f>
        <v/>
      </c>
      <c r="AJ113" s="206" t="str">
        <f>IF('NILAI-USBN'!S112="","",'NILAI-USBN'!S112)</f>
        <v/>
      </c>
      <c r="AK113" s="206" t="str">
        <f>IF('NILAI-USBN'!T112="","",'NILAI-USBN'!T112)</f>
        <v/>
      </c>
      <c r="AL113" s="206" t="str">
        <f>IF('NILAI-USBN'!U112="","",'NILAI-USBN'!U112)</f>
        <v/>
      </c>
      <c r="AM113" s="206" t="str">
        <f>IF('NILAI-UN'!E112="","",'NILAI-UN'!E112)</f>
        <v/>
      </c>
      <c r="AN113" s="206" t="str">
        <f>IF('NILAI-UN'!F112="","",'NILAI-UN'!F112)</f>
        <v/>
      </c>
      <c r="AO113" s="206" t="str">
        <f>IF('NILAI-UN'!G112="","",'NILAI-UN'!G112)</f>
        <v/>
      </c>
      <c r="AP113" s="206" t="str">
        <f>IF('NILAI-UN'!H112="","",'NILAI-UN'!H112)</f>
        <v/>
      </c>
      <c r="AQ113" s="207" t="str">
        <f t="shared" si="3"/>
        <v/>
      </c>
      <c r="AR113" s="208" t="str">
        <f t="shared" si="4"/>
        <v/>
      </c>
      <c r="AS113" s="196" t="str">
        <f>IF(OR(C113="",E113=""),"",RANK(AQ113,$AQ$10:$AQ$409)+COUNTIF(AQ$10:AQ113,AQ113)-1)</f>
        <v/>
      </c>
      <c r="AT113" s="173"/>
    </row>
    <row r="114" spans="1:46" ht="20.100000000000001" customHeight="1">
      <c r="A114" s="173"/>
      <c r="B114" s="190" t="str">
        <f>BIODATA_SISWA!B114</f>
        <v/>
      </c>
      <c r="C114" s="191" t="str">
        <f>IF(BIODATA_SISWA!C114="","",BIODATA_SISWA!C114)</f>
        <v/>
      </c>
      <c r="D114" s="191" t="str">
        <f>IF(BIODATA_SISWA!L114="","",BIODATA_SISWA!L114)</f>
        <v/>
      </c>
      <c r="E114" s="206" t="str">
        <f>'NILAI-RAPOR'!K113</f>
        <v/>
      </c>
      <c r="F114" s="206" t="str">
        <f>'NILAI-RAPOR'!R113</f>
        <v/>
      </c>
      <c r="G114" s="206" t="str">
        <f>'NILAI-RAPOR'!Y113</f>
        <v/>
      </c>
      <c r="H114" s="206" t="str">
        <f>'NILAI-RAPOR'!AF113</f>
        <v/>
      </c>
      <c r="I114" s="206" t="str">
        <f>'NILAI-RAPOR'!AM113</f>
        <v/>
      </c>
      <c r="J114" s="206" t="str">
        <f>'NILAI-RAPOR'!AT113</f>
        <v/>
      </c>
      <c r="K114" s="206" t="str">
        <f>'NILAI-RAPOR'!BA113</f>
        <v/>
      </c>
      <c r="L114" s="206" t="str">
        <f>'NILAI-RAPOR'!BH113</f>
        <v/>
      </c>
      <c r="M114" s="206" t="str">
        <f>'NILAI-RAPOR'!BO113</f>
        <v/>
      </c>
      <c r="N114" s="206" t="str">
        <f>'NILAI-RAPOR'!BV113</f>
        <v/>
      </c>
      <c r="O114" s="206" t="str">
        <f>'NILAI-RAPOR'!CC113</f>
        <v/>
      </c>
      <c r="P114" s="206" t="str">
        <f>'NILAI-RAPOR'!CJ113</f>
        <v/>
      </c>
      <c r="Q114" s="206" t="str">
        <f>'NILAI-RAPOR'!CQ113</f>
        <v/>
      </c>
      <c r="R114" s="206" t="str">
        <f>'NILAI-RAPOR'!CX113</f>
        <v/>
      </c>
      <c r="S114" s="206" t="str">
        <f>'NILAI-RAPOR'!DE113</f>
        <v/>
      </c>
      <c r="T114" s="206" t="str">
        <f>'NILAI-RAPOR'!DL113</f>
        <v/>
      </c>
      <c r="U114" s="206" t="str">
        <f>'NILAI-RAPOR'!DS113</f>
        <v/>
      </c>
      <c r="V114" s="206" t="str">
        <f>IF('NILAI-USBN'!E113="","",'NILAI-USBN'!E113)</f>
        <v/>
      </c>
      <c r="W114" s="206" t="str">
        <f>IF('NILAI-USBN'!F113="","",'NILAI-USBN'!F113)</f>
        <v/>
      </c>
      <c r="X114" s="206" t="str">
        <f>IF('NILAI-USBN'!G113="","",'NILAI-USBN'!G113)</f>
        <v/>
      </c>
      <c r="Y114" s="206" t="str">
        <f>IF('NILAI-USBN'!H113="","",'NILAI-USBN'!H113)</f>
        <v/>
      </c>
      <c r="Z114" s="206" t="str">
        <f>IF('NILAI-USBN'!I113="","",'NILAI-USBN'!I113)</f>
        <v/>
      </c>
      <c r="AA114" s="206" t="str">
        <f>IF('NILAI-USBN'!J113="","",'NILAI-USBN'!J113)</f>
        <v/>
      </c>
      <c r="AB114" s="206" t="str">
        <f>IF('NILAI-USBN'!K113="","",'NILAI-USBN'!K113)</f>
        <v/>
      </c>
      <c r="AC114" s="206" t="str">
        <f>IF('NILAI-USBN'!L113="","",'NILAI-USBN'!L113)</f>
        <v/>
      </c>
      <c r="AD114" s="206" t="str">
        <f>IF('NILAI-USBN'!M113="","",'NILAI-USBN'!M113)</f>
        <v/>
      </c>
      <c r="AE114" s="206" t="str">
        <f>IF('NILAI-USBN'!N113="","",'NILAI-USBN'!N113)</f>
        <v/>
      </c>
      <c r="AF114" s="206" t="str">
        <f>IF('NILAI-USBN'!O113="","",'NILAI-USBN'!O113)</f>
        <v/>
      </c>
      <c r="AG114" s="206" t="str">
        <f>IF('NILAI-USBN'!P113="","",'NILAI-USBN'!P113)</f>
        <v/>
      </c>
      <c r="AH114" s="206" t="str">
        <f>IF('NILAI-USBN'!Q113="","",'NILAI-USBN'!Q113)</f>
        <v/>
      </c>
      <c r="AI114" s="206" t="str">
        <f>IF('NILAI-USBN'!R113="","",'NILAI-USBN'!R113)</f>
        <v/>
      </c>
      <c r="AJ114" s="206" t="str">
        <f>IF('NILAI-USBN'!S113="","",'NILAI-USBN'!S113)</f>
        <v/>
      </c>
      <c r="AK114" s="206" t="str">
        <f>IF('NILAI-USBN'!T113="","",'NILAI-USBN'!T113)</f>
        <v/>
      </c>
      <c r="AL114" s="206" t="str">
        <f>IF('NILAI-USBN'!U113="","",'NILAI-USBN'!U113)</f>
        <v/>
      </c>
      <c r="AM114" s="206" t="str">
        <f>IF('NILAI-UN'!E113="","",'NILAI-UN'!E113)</f>
        <v/>
      </c>
      <c r="AN114" s="206" t="str">
        <f>IF('NILAI-UN'!F113="","",'NILAI-UN'!F113)</f>
        <v/>
      </c>
      <c r="AO114" s="206" t="str">
        <f>IF('NILAI-UN'!G113="","",'NILAI-UN'!G113)</f>
        <v/>
      </c>
      <c r="AP114" s="206" t="str">
        <f>IF('NILAI-UN'!H113="","",'NILAI-UN'!H113)</f>
        <v/>
      </c>
      <c r="AQ114" s="207" t="str">
        <f t="shared" si="3"/>
        <v/>
      </c>
      <c r="AR114" s="208" t="str">
        <f t="shared" si="4"/>
        <v/>
      </c>
      <c r="AS114" s="196" t="str">
        <f>IF(OR(C114="",E114=""),"",RANK(AQ114,$AQ$10:$AQ$409)+COUNTIF(AQ$10:AQ114,AQ114)-1)</f>
        <v/>
      </c>
      <c r="AT114" s="173"/>
    </row>
    <row r="115" spans="1:46" ht="20.100000000000001" customHeight="1">
      <c r="A115" s="173"/>
      <c r="B115" s="190" t="str">
        <f>BIODATA_SISWA!B115</f>
        <v/>
      </c>
      <c r="C115" s="191" t="str">
        <f>IF(BIODATA_SISWA!C115="","",BIODATA_SISWA!C115)</f>
        <v/>
      </c>
      <c r="D115" s="191" t="str">
        <f>IF(BIODATA_SISWA!L115="","",BIODATA_SISWA!L115)</f>
        <v/>
      </c>
      <c r="E115" s="206" t="str">
        <f>'NILAI-RAPOR'!K114</f>
        <v/>
      </c>
      <c r="F115" s="206" t="str">
        <f>'NILAI-RAPOR'!R114</f>
        <v/>
      </c>
      <c r="G115" s="206" t="str">
        <f>'NILAI-RAPOR'!Y114</f>
        <v/>
      </c>
      <c r="H115" s="206" t="str">
        <f>'NILAI-RAPOR'!AF114</f>
        <v/>
      </c>
      <c r="I115" s="206" t="str">
        <f>'NILAI-RAPOR'!AM114</f>
        <v/>
      </c>
      <c r="J115" s="206" t="str">
        <f>'NILAI-RAPOR'!AT114</f>
        <v/>
      </c>
      <c r="K115" s="206" t="str">
        <f>'NILAI-RAPOR'!BA114</f>
        <v/>
      </c>
      <c r="L115" s="206" t="str">
        <f>'NILAI-RAPOR'!BH114</f>
        <v/>
      </c>
      <c r="M115" s="206" t="str">
        <f>'NILAI-RAPOR'!BO114</f>
        <v/>
      </c>
      <c r="N115" s="206" t="str">
        <f>'NILAI-RAPOR'!BV114</f>
        <v/>
      </c>
      <c r="O115" s="206" t="str">
        <f>'NILAI-RAPOR'!CC114</f>
        <v/>
      </c>
      <c r="P115" s="206" t="str">
        <f>'NILAI-RAPOR'!CJ114</f>
        <v/>
      </c>
      <c r="Q115" s="206" t="str">
        <f>'NILAI-RAPOR'!CQ114</f>
        <v/>
      </c>
      <c r="R115" s="206" t="str">
        <f>'NILAI-RAPOR'!CX114</f>
        <v/>
      </c>
      <c r="S115" s="206" t="str">
        <f>'NILAI-RAPOR'!DE114</f>
        <v/>
      </c>
      <c r="T115" s="206" t="str">
        <f>'NILAI-RAPOR'!DL114</f>
        <v/>
      </c>
      <c r="U115" s="206" t="str">
        <f>'NILAI-RAPOR'!DS114</f>
        <v/>
      </c>
      <c r="V115" s="206" t="str">
        <f>IF('NILAI-USBN'!E114="","",'NILAI-USBN'!E114)</f>
        <v/>
      </c>
      <c r="W115" s="206" t="str">
        <f>IF('NILAI-USBN'!F114="","",'NILAI-USBN'!F114)</f>
        <v/>
      </c>
      <c r="X115" s="206" t="str">
        <f>IF('NILAI-USBN'!G114="","",'NILAI-USBN'!G114)</f>
        <v/>
      </c>
      <c r="Y115" s="206" t="str">
        <f>IF('NILAI-USBN'!H114="","",'NILAI-USBN'!H114)</f>
        <v/>
      </c>
      <c r="Z115" s="206" t="str">
        <f>IF('NILAI-USBN'!I114="","",'NILAI-USBN'!I114)</f>
        <v/>
      </c>
      <c r="AA115" s="206" t="str">
        <f>IF('NILAI-USBN'!J114="","",'NILAI-USBN'!J114)</f>
        <v/>
      </c>
      <c r="AB115" s="206" t="str">
        <f>IF('NILAI-USBN'!K114="","",'NILAI-USBN'!K114)</f>
        <v/>
      </c>
      <c r="AC115" s="206" t="str">
        <f>IF('NILAI-USBN'!L114="","",'NILAI-USBN'!L114)</f>
        <v/>
      </c>
      <c r="AD115" s="206" t="str">
        <f>IF('NILAI-USBN'!M114="","",'NILAI-USBN'!M114)</f>
        <v/>
      </c>
      <c r="AE115" s="206" t="str">
        <f>IF('NILAI-USBN'!N114="","",'NILAI-USBN'!N114)</f>
        <v/>
      </c>
      <c r="AF115" s="206" t="str">
        <f>IF('NILAI-USBN'!O114="","",'NILAI-USBN'!O114)</f>
        <v/>
      </c>
      <c r="AG115" s="206" t="str">
        <f>IF('NILAI-USBN'!P114="","",'NILAI-USBN'!P114)</f>
        <v/>
      </c>
      <c r="AH115" s="206" t="str">
        <f>IF('NILAI-USBN'!Q114="","",'NILAI-USBN'!Q114)</f>
        <v/>
      </c>
      <c r="AI115" s="206" t="str">
        <f>IF('NILAI-USBN'!R114="","",'NILAI-USBN'!R114)</f>
        <v/>
      </c>
      <c r="AJ115" s="206" t="str">
        <f>IF('NILAI-USBN'!S114="","",'NILAI-USBN'!S114)</f>
        <v/>
      </c>
      <c r="AK115" s="206" t="str">
        <f>IF('NILAI-USBN'!T114="","",'NILAI-USBN'!T114)</f>
        <v/>
      </c>
      <c r="AL115" s="206" t="str">
        <f>IF('NILAI-USBN'!U114="","",'NILAI-USBN'!U114)</f>
        <v/>
      </c>
      <c r="AM115" s="206" t="str">
        <f>IF('NILAI-UN'!E114="","",'NILAI-UN'!E114)</f>
        <v/>
      </c>
      <c r="AN115" s="206" t="str">
        <f>IF('NILAI-UN'!F114="","",'NILAI-UN'!F114)</f>
        <v/>
      </c>
      <c r="AO115" s="206" t="str">
        <f>IF('NILAI-UN'!G114="","",'NILAI-UN'!G114)</f>
        <v/>
      </c>
      <c r="AP115" s="206" t="str">
        <f>IF('NILAI-UN'!H114="","",'NILAI-UN'!H114)</f>
        <v/>
      </c>
      <c r="AQ115" s="207" t="str">
        <f t="shared" si="3"/>
        <v/>
      </c>
      <c r="AR115" s="208" t="str">
        <f t="shared" si="4"/>
        <v/>
      </c>
      <c r="AS115" s="196" t="str">
        <f>IF(OR(C115="",E115=""),"",RANK(AQ115,$AQ$10:$AQ$409)+COUNTIF(AQ$10:AQ115,AQ115)-1)</f>
        <v/>
      </c>
      <c r="AT115" s="173"/>
    </row>
    <row r="116" spans="1:46" ht="20.100000000000001" customHeight="1">
      <c r="A116" s="173"/>
      <c r="B116" s="190" t="str">
        <f>BIODATA_SISWA!B116</f>
        <v/>
      </c>
      <c r="C116" s="191" t="str">
        <f>IF(BIODATA_SISWA!C116="","",BIODATA_SISWA!C116)</f>
        <v/>
      </c>
      <c r="D116" s="191" t="str">
        <f>IF(BIODATA_SISWA!L116="","",BIODATA_SISWA!L116)</f>
        <v/>
      </c>
      <c r="E116" s="206" t="str">
        <f>'NILAI-RAPOR'!K115</f>
        <v/>
      </c>
      <c r="F116" s="206" t="str">
        <f>'NILAI-RAPOR'!R115</f>
        <v/>
      </c>
      <c r="G116" s="206" t="str">
        <f>'NILAI-RAPOR'!Y115</f>
        <v/>
      </c>
      <c r="H116" s="206" t="str">
        <f>'NILAI-RAPOR'!AF115</f>
        <v/>
      </c>
      <c r="I116" s="206" t="str">
        <f>'NILAI-RAPOR'!AM115</f>
        <v/>
      </c>
      <c r="J116" s="206" t="str">
        <f>'NILAI-RAPOR'!AT115</f>
        <v/>
      </c>
      <c r="K116" s="206" t="str">
        <f>'NILAI-RAPOR'!BA115</f>
        <v/>
      </c>
      <c r="L116" s="206" t="str">
        <f>'NILAI-RAPOR'!BH115</f>
        <v/>
      </c>
      <c r="M116" s="206" t="str">
        <f>'NILAI-RAPOR'!BO115</f>
        <v/>
      </c>
      <c r="N116" s="206" t="str">
        <f>'NILAI-RAPOR'!BV115</f>
        <v/>
      </c>
      <c r="O116" s="206" t="str">
        <f>'NILAI-RAPOR'!CC115</f>
        <v/>
      </c>
      <c r="P116" s="206" t="str">
        <f>'NILAI-RAPOR'!CJ115</f>
        <v/>
      </c>
      <c r="Q116" s="206" t="str">
        <f>'NILAI-RAPOR'!CQ115</f>
        <v/>
      </c>
      <c r="R116" s="206" t="str">
        <f>'NILAI-RAPOR'!CX115</f>
        <v/>
      </c>
      <c r="S116" s="206" t="str">
        <f>'NILAI-RAPOR'!DE115</f>
        <v/>
      </c>
      <c r="T116" s="206" t="str">
        <f>'NILAI-RAPOR'!DL115</f>
        <v/>
      </c>
      <c r="U116" s="206" t="str">
        <f>'NILAI-RAPOR'!DS115</f>
        <v/>
      </c>
      <c r="V116" s="206" t="str">
        <f>IF('NILAI-USBN'!E115="","",'NILAI-USBN'!E115)</f>
        <v/>
      </c>
      <c r="W116" s="206" t="str">
        <f>IF('NILAI-USBN'!F115="","",'NILAI-USBN'!F115)</f>
        <v/>
      </c>
      <c r="X116" s="206" t="str">
        <f>IF('NILAI-USBN'!G115="","",'NILAI-USBN'!G115)</f>
        <v/>
      </c>
      <c r="Y116" s="206" t="str">
        <f>IF('NILAI-USBN'!H115="","",'NILAI-USBN'!H115)</f>
        <v/>
      </c>
      <c r="Z116" s="206" t="str">
        <f>IF('NILAI-USBN'!I115="","",'NILAI-USBN'!I115)</f>
        <v/>
      </c>
      <c r="AA116" s="206" t="str">
        <f>IF('NILAI-USBN'!J115="","",'NILAI-USBN'!J115)</f>
        <v/>
      </c>
      <c r="AB116" s="206" t="str">
        <f>IF('NILAI-USBN'!K115="","",'NILAI-USBN'!K115)</f>
        <v/>
      </c>
      <c r="AC116" s="206" t="str">
        <f>IF('NILAI-USBN'!L115="","",'NILAI-USBN'!L115)</f>
        <v/>
      </c>
      <c r="AD116" s="206" t="str">
        <f>IF('NILAI-USBN'!M115="","",'NILAI-USBN'!M115)</f>
        <v/>
      </c>
      <c r="AE116" s="206" t="str">
        <f>IF('NILAI-USBN'!N115="","",'NILAI-USBN'!N115)</f>
        <v/>
      </c>
      <c r="AF116" s="206" t="str">
        <f>IF('NILAI-USBN'!O115="","",'NILAI-USBN'!O115)</f>
        <v/>
      </c>
      <c r="AG116" s="206" t="str">
        <f>IF('NILAI-USBN'!P115="","",'NILAI-USBN'!P115)</f>
        <v/>
      </c>
      <c r="AH116" s="206" t="str">
        <f>IF('NILAI-USBN'!Q115="","",'NILAI-USBN'!Q115)</f>
        <v/>
      </c>
      <c r="AI116" s="206" t="str">
        <f>IF('NILAI-USBN'!R115="","",'NILAI-USBN'!R115)</f>
        <v/>
      </c>
      <c r="AJ116" s="206" t="str">
        <f>IF('NILAI-USBN'!S115="","",'NILAI-USBN'!S115)</f>
        <v/>
      </c>
      <c r="AK116" s="206" t="str">
        <f>IF('NILAI-USBN'!T115="","",'NILAI-USBN'!T115)</f>
        <v/>
      </c>
      <c r="AL116" s="206" t="str">
        <f>IF('NILAI-USBN'!U115="","",'NILAI-USBN'!U115)</f>
        <v/>
      </c>
      <c r="AM116" s="206" t="str">
        <f>IF('NILAI-UN'!E115="","",'NILAI-UN'!E115)</f>
        <v/>
      </c>
      <c r="AN116" s="206" t="str">
        <f>IF('NILAI-UN'!F115="","",'NILAI-UN'!F115)</f>
        <v/>
      </c>
      <c r="AO116" s="206" t="str">
        <f>IF('NILAI-UN'!G115="","",'NILAI-UN'!G115)</f>
        <v/>
      </c>
      <c r="AP116" s="206" t="str">
        <f>IF('NILAI-UN'!H115="","",'NILAI-UN'!H115)</f>
        <v/>
      </c>
      <c r="AQ116" s="207" t="str">
        <f t="shared" si="3"/>
        <v/>
      </c>
      <c r="AR116" s="208" t="str">
        <f t="shared" si="4"/>
        <v/>
      </c>
      <c r="AS116" s="196" t="str">
        <f>IF(OR(C116="",E116=""),"",RANK(AQ116,$AQ$10:$AQ$409)+COUNTIF(AQ$10:AQ116,AQ116)-1)</f>
        <v/>
      </c>
      <c r="AT116" s="173"/>
    </row>
    <row r="117" spans="1:46" ht="20.100000000000001" customHeight="1">
      <c r="A117" s="173"/>
      <c r="B117" s="190" t="str">
        <f>BIODATA_SISWA!B117</f>
        <v/>
      </c>
      <c r="C117" s="191" t="str">
        <f>IF(BIODATA_SISWA!C117="","",BIODATA_SISWA!C117)</f>
        <v/>
      </c>
      <c r="D117" s="191" t="str">
        <f>IF(BIODATA_SISWA!L117="","",BIODATA_SISWA!L117)</f>
        <v/>
      </c>
      <c r="E117" s="206" t="str">
        <f>'NILAI-RAPOR'!K116</f>
        <v/>
      </c>
      <c r="F117" s="206" t="str">
        <f>'NILAI-RAPOR'!R116</f>
        <v/>
      </c>
      <c r="G117" s="206" t="str">
        <f>'NILAI-RAPOR'!Y116</f>
        <v/>
      </c>
      <c r="H117" s="206" t="str">
        <f>'NILAI-RAPOR'!AF116</f>
        <v/>
      </c>
      <c r="I117" s="206" t="str">
        <f>'NILAI-RAPOR'!AM116</f>
        <v/>
      </c>
      <c r="J117" s="206" t="str">
        <f>'NILAI-RAPOR'!AT116</f>
        <v/>
      </c>
      <c r="K117" s="206" t="str">
        <f>'NILAI-RAPOR'!BA116</f>
        <v/>
      </c>
      <c r="L117" s="206" t="str">
        <f>'NILAI-RAPOR'!BH116</f>
        <v/>
      </c>
      <c r="M117" s="206" t="str">
        <f>'NILAI-RAPOR'!BO116</f>
        <v/>
      </c>
      <c r="N117" s="206" t="str">
        <f>'NILAI-RAPOR'!BV116</f>
        <v/>
      </c>
      <c r="O117" s="206" t="str">
        <f>'NILAI-RAPOR'!CC116</f>
        <v/>
      </c>
      <c r="P117" s="206" t="str">
        <f>'NILAI-RAPOR'!CJ116</f>
        <v/>
      </c>
      <c r="Q117" s="206" t="str">
        <f>'NILAI-RAPOR'!CQ116</f>
        <v/>
      </c>
      <c r="R117" s="206" t="str">
        <f>'NILAI-RAPOR'!CX116</f>
        <v/>
      </c>
      <c r="S117" s="206" t="str">
        <f>'NILAI-RAPOR'!DE116</f>
        <v/>
      </c>
      <c r="T117" s="206" t="str">
        <f>'NILAI-RAPOR'!DL116</f>
        <v/>
      </c>
      <c r="U117" s="206" t="str">
        <f>'NILAI-RAPOR'!DS116</f>
        <v/>
      </c>
      <c r="V117" s="206" t="str">
        <f>IF('NILAI-USBN'!E116="","",'NILAI-USBN'!E116)</f>
        <v/>
      </c>
      <c r="W117" s="206" t="str">
        <f>IF('NILAI-USBN'!F116="","",'NILAI-USBN'!F116)</f>
        <v/>
      </c>
      <c r="X117" s="206" t="str">
        <f>IF('NILAI-USBN'!G116="","",'NILAI-USBN'!G116)</f>
        <v/>
      </c>
      <c r="Y117" s="206" t="str">
        <f>IF('NILAI-USBN'!H116="","",'NILAI-USBN'!H116)</f>
        <v/>
      </c>
      <c r="Z117" s="206" t="str">
        <f>IF('NILAI-USBN'!I116="","",'NILAI-USBN'!I116)</f>
        <v/>
      </c>
      <c r="AA117" s="206" t="str">
        <f>IF('NILAI-USBN'!J116="","",'NILAI-USBN'!J116)</f>
        <v/>
      </c>
      <c r="AB117" s="206" t="str">
        <f>IF('NILAI-USBN'!K116="","",'NILAI-USBN'!K116)</f>
        <v/>
      </c>
      <c r="AC117" s="206" t="str">
        <f>IF('NILAI-USBN'!L116="","",'NILAI-USBN'!L116)</f>
        <v/>
      </c>
      <c r="AD117" s="206" t="str">
        <f>IF('NILAI-USBN'!M116="","",'NILAI-USBN'!M116)</f>
        <v/>
      </c>
      <c r="AE117" s="206" t="str">
        <f>IF('NILAI-USBN'!N116="","",'NILAI-USBN'!N116)</f>
        <v/>
      </c>
      <c r="AF117" s="206" t="str">
        <f>IF('NILAI-USBN'!O116="","",'NILAI-USBN'!O116)</f>
        <v/>
      </c>
      <c r="AG117" s="206" t="str">
        <f>IF('NILAI-USBN'!P116="","",'NILAI-USBN'!P116)</f>
        <v/>
      </c>
      <c r="AH117" s="206" t="str">
        <f>IF('NILAI-USBN'!Q116="","",'NILAI-USBN'!Q116)</f>
        <v/>
      </c>
      <c r="AI117" s="206" t="str">
        <f>IF('NILAI-USBN'!R116="","",'NILAI-USBN'!R116)</f>
        <v/>
      </c>
      <c r="AJ117" s="206" t="str">
        <f>IF('NILAI-USBN'!S116="","",'NILAI-USBN'!S116)</f>
        <v/>
      </c>
      <c r="AK117" s="206" t="str">
        <f>IF('NILAI-USBN'!T116="","",'NILAI-USBN'!T116)</f>
        <v/>
      </c>
      <c r="AL117" s="206" t="str">
        <f>IF('NILAI-USBN'!U116="","",'NILAI-USBN'!U116)</f>
        <v/>
      </c>
      <c r="AM117" s="206" t="str">
        <f>IF('NILAI-UN'!E116="","",'NILAI-UN'!E116)</f>
        <v/>
      </c>
      <c r="AN117" s="206" t="str">
        <f>IF('NILAI-UN'!F116="","",'NILAI-UN'!F116)</f>
        <v/>
      </c>
      <c r="AO117" s="206" t="str">
        <f>IF('NILAI-UN'!G116="","",'NILAI-UN'!G116)</f>
        <v/>
      </c>
      <c r="AP117" s="206" t="str">
        <f>IF('NILAI-UN'!H116="","",'NILAI-UN'!H116)</f>
        <v/>
      </c>
      <c r="AQ117" s="207" t="str">
        <f t="shared" si="3"/>
        <v/>
      </c>
      <c r="AR117" s="208" t="str">
        <f t="shared" si="4"/>
        <v/>
      </c>
      <c r="AS117" s="196" t="str">
        <f>IF(OR(C117="",E117=""),"",RANK(AQ117,$AQ$10:$AQ$409)+COUNTIF(AQ$10:AQ117,AQ117)-1)</f>
        <v/>
      </c>
      <c r="AT117" s="173"/>
    </row>
    <row r="118" spans="1:46" ht="20.100000000000001" customHeight="1">
      <c r="A118" s="173"/>
      <c r="B118" s="190" t="str">
        <f>BIODATA_SISWA!B118</f>
        <v/>
      </c>
      <c r="C118" s="191" t="str">
        <f>IF(BIODATA_SISWA!C118="","",BIODATA_SISWA!C118)</f>
        <v/>
      </c>
      <c r="D118" s="191" t="str">
        <f>IF(BIODATA_SISWA!L118="","",BIODATA_SISWA!L118)</f>
        <v/>
      </c>
      <c r="E118" s="206" t="str">
        <f>'NILAI-RAPOR'!K117</f>
        <v/>
      </c>
      <c r="F118" s="206" t="str">
        <f>'NILAI-RAPOR'!R117</f>
        <v/>
      </c>
      <c r="G118" s="206" t="str">
        <f>'NILAI-RAPOR'!Y117</f>
        <v/>
      </c>
      <c r="H118" s="206" t="str">
        <f>'NILAI-RAPOR'!AF117</f>
        <v/>
      </c>
      <c r="I118" s="206" t="str">
        <f>'NILAI-RAPOR'!AM117</f>
        <v/>
      </c>
      <c r="J118" s="206" t="str">
        <f>'NILAI-RAPOR'!AT117</f>
        <v/>
      </c>
      <c r="K118" s="206" t="str">
        <f>'NILAI-RAPOR'!BA117</f>
        <v/>
      </c>
      <c r="L118" s="206" t="str">
        <f>'NILAI-RAPOR'!BH117</f>
        <v/>
      </c>
      <c r="M118" s="206" t="str">
        <f>'NILAI-RAPOR'!BO117</f>
        <v/>
      </c>
      <c r="N118" s="206" t="str">
        <f>'NILAI-RAPOR'!BV117</f>
        <v/>
      </c>
      <c r="O118" s="206" t="str">
        <f>'NILAI-RAPOR'!CC117</f>
        <v/>
      </c>
      <c r="P118" s="206" t="str">
        <f>'NILAI-RAPOR'!CJ117</f>
        <v/>
      </c>
      <c r="Q118" s="206" t="str">
        <f>'NILAI-RAPOR'!CQ117</f>
        <v/>
      </c>
      <c r="R118" s="206" t="str">
        <f>'NILAI-RAPOR'!CX117</f>
        <v/>
      </c>
      <c r="S118" s="206" t="str">
        <f>'NILAI-RAPOR'!DE117</f>
        <v/>
      </c>
      <c r="T118" s="206" t="str">
        <f>'NILAI-RAPOR'!DL117</f>
        <v/>
      </c>
      <c r="U118" s="206" t="str">
        <f>'NILAI-RAPOR'!DS117</f>
        <v/>
      </c>
      <c r="V118" s="206" t="str">
        <f>IF('NILAI-USBN'!E117="","",'NILAI-USBN'!E117)</f>
        <v/>
      </c>
      <c r="W118" s="206" t="str">
        <f>IF('NILAI-USBN'!F117="","",'NILAI-USBN'!F117)</f>
        <v/>
      </c>
      <c r="X118" s="206" t="str">
        <f>IF('NILAI-USBN'!G117="","",'NILAI-USBN'!G117)</f>
        <v/>
      </c>
      <c r="Y118" s="206" t="str">
        <f>IF('NILAI-USBN'!H117="","",'NILAI-USBN'!H117)</f>
        <v/>
      </c>
      <c r="Z118" s="206" t="str">
        <f>IF('NILAI-USBN'!I117="","",'NILAI-USBN'!I117)</f>
        <v/>
      </c>
      <c r="AA118" s="206" t="str">
        <f>IF('NILAI-USBN'!J117="","",'NILAI-USBN'!J117)</f>
        <v/>
      </c>
      <c r="AB118" s="206" t="str">
        <f>IF('NILAI-USBN'!K117="","",'NILAI-USBN'!K117)</f>
        <v/>
      </c>
      <c r="AC118" s="206" t="str">
        <f>IF('NILAI-USBN'!L117="","",'NILAI-USBN'!L117)</f>
        <v/>
      </c>
      <c r="AD118" s="206" t="str">
        <f>IF('NILAI-USBN'!M117="","",'NILAI-USBN'!M117)</f>
        <v/>
      </c>
      <c r="AE118" s="206" t="str">
        <f>IF('NILAI-USBN'!N117="","",'NILAI-USBN'!N117)</f>
        <v/>
      </c>
      <c r="AF118" s="206" t="str">
        <f>IF('NILAI-USBN'!O117="","",'NILAI-USBN'!O117)</f>
        <v/>
      </c>
      <c r="AG118" s="206" t="str">
        <f>IF('NILAI-USBN'!P117="","",'NILAI-USBN'!P117)</f>
        <v/>
      </c>
      <c r="AH118" s="206" t="str">
        <f>IF('NILAI-USBN'!Q117="","",'NILAI-USBN'!Q117)</f>
        <v/>
      </c>
      <c r="AI118" s="206" t="str">
        <f>IF('NILAI-USBN'!R117="","",'NILAI-USBN'!R117)</f>
        <v/>
      </c>
      <c r="AJ118" s="206" t="str">
        <f>IF('NILAI-USBN'!S117="","",'NILAI-USBN'!S117)</f>
        <v/>
      </c>
      <c r="AK118" s="206" t="str">
        <f>IF('NILAI-USBN'!T117="","",'NILAI-USBN'!T117)</f>
        <v/>
      </c>
      <c r="AL118" s="206" t="str">
        <f>IF('NILAI-USBN'!U117="","",'NILAI-USBN'!U117)</f>
        <v/>
      </c>
      <c r="AM118" s="206" t="str">
        <f>IF('NILAI-UN'!E117="","",'NILAI-UN'!E117)</f>
        <v/>
      </c>
      <c r="AN118" s="206" t="str">
        <f>IF('NILAI-UN'!F117="","",'NILAI-UN'!F117)</f>
        <v/>
      </c>
      <c r="AO118" s="206" t="str">
        <f>IF('NILAI-UN'!G117="","",'NILAI-UN'!G117)</f>
        <v/>
      </c>
      <c r="AP118" s="206" t="str">
        <f>IF('NILAI-UN'!H117="","",'NILAI-UN'!H117)</f>
        <v/>
      </c>
      <c r="AQ118" s="207" t="str">
        <f t="shared" si="3"/>
        <v/>
      </c>
      <c r="AR118" s="208" t="str">
        <f t="shared" si="4"/>
        <v/>
      </c>
      <c r="AS118" s="196" t="str">
        <f>IF(OR(C118="",E118=""),"",RANK(AQ118,$AQ$10:$AQ$409)+COUNTIF(AQ$10:AQ118,AQ118)-1)</f>
        <v/>
      </c>
      <c r="AT118" s="173"/>
    </row>
    <row r="119" spans="1:46" ht="20.100000000000001" customHeight="1">
      <c r="A119" s="173"/>
      <c r="B119" s="190" t="str">
        <f>BIODATA_SISWA!B119</f>
        <v/>
      </c>
      <c r="C119" s="191" t="str">
        <f>IF(BIODATA_SISWA!C119="","",BIODATA_SISWA!C119)</f>
        <v/>
      </c>
      <c r="D119" s="191" t="str">
        <f>IF(BIODATA_SISWA!L119="","",BIODATA_SISWA!L119)</f>
        <v/>
      </c>
      <c r="E119" s="206" t="str">
        <f>'NILAI-RAPOR'!K118</f>
        <v/>
      </c>
      <c r="F119" s="206" t="str">
        <f>'NILAI-RAPOR'!R118</f>
        <v/>
      </c>
      <c r="G119" s="206" t="str">
        <f>'NILAI-RAPOR'!Y118</f>
        <v/>
      </c>
      <c r="H119" s="206" t="str">
        <f>'NILAI-RAPOR'!AF118</f>
        <v/>
      </c>
      <c r="I119" s="206" t="str">
        <f>'NILAI-RAPOR'!AM118</f>
        <v/>
      </c>
      <c r="J119" s="206" t="str">
        <f>'NILAI-RAPOR'!AT118</f>
        <v/>
      </c>
      <c r="K119" s="206" t="str">
        <f>'NILAI-RAPOR'!BA118</f>
        <v/>
      </c>
      <c r="L119" s="206" t="str">
        <f>'NILAI-RAPOR'!BH118</f>
        <v/>
      </c>
      <c r="M119" s="206" t="str">
        <f>'NILAI-RAPOR'!BO118</f>
        <v/>
      </c>
      <c r="N119" s="206" t="str">
        <f>'NILAI-RAPOR'!BV118</f>
        <v/>
      </c>
      <c r="O119" s="206" t="str">
        <f>'NILAI-RAPOR'!CC118</f>
        <v/>
      </c>
      <c r="P119" s="206" t="str">
        <f>'NILAI-RAPOR'!CJ118</f>
        <v/>
      </c>
      <c r="Q119" s="206" t="str">
        <f>'NILAI-RAPOR'!CQ118</f>
        <v/>
      </c>
      <c r="R119" s="206" t="str">
        <f>'NILAI-RAPOR'!CX118</f>
        <v/>
      </c>
      <c r="S119" s="206" t="str">
        <f>'NILAI-RAPOR'!DE118</f>
        <v/>
      </c>
      <c r="T119" s="206" t="str">
        <f>'NILAI-RAPOR'!DL118</f>
        <v/>
      </c>
      <c r="U119" s="206" t="str">
        <f>'NILAI-RAPOR'!DS118</f>
        <v/>
      </c>
      <c r="V119" s="206" t="str">
        <f>IF('NILAI-USBN'!E118="","",'NILAI-USBN'!E118)</f>
        <v/>
      </c>
      <c r="W119" s="206" t="str">
        <f>IF('NILAI-USBN'!F118="","",'NILAI-USBN'!F118)</f>
        <v/>
      </c>
      <c r="X119" s="206" t="str">
        <f>IF('NILAI-USBN'!G118="","",'NILAI-USBN'!G118)</f>
        <v/>
      </c>
      <c r="Y119" s="206" t="str">
        <f>IF('NILAI-USBN'!H118="","",'NILAI-USBN'!H118)</f>
        <v/>
      </c>
      <c r="Z119" s="206" t="str">
        <f>IF('NILAI-USBN'!I118="","",'NILAI-USBN'!I118)</f>
        <v/>
      </c>
      <c r="AA119" s="206" t="str">
        <f>IF('NILAI-USBN'!J118="","",'NILAI-USBN'!J118)</f>
        <v/>
      </c>
      <c r="AB119" s="206" t="str">
        <f>IF('NILAI-USBN'!K118="","",'NILAI-USBN'!K118)</f>
        <v/>
      </c>
      <c r="AC119" s="206" t="str">
        <f>IF('NILAI-USBN'!L118="","",'NILAI-USBN'!L118)</f>
        <v/>
      </c>
      <c r="AD119" s="206" t="str">
        <f>IF('NILAI-USBN'!M118="","",'NILAI-USBN'!M118)</f>
        <v/>
      </c>
      <c r="AE119" s="206" t="str">
        <f>IF('NILAI-USBN'!N118="","",'NILAI-USBN'!N118)</f>
        <v/>
      </c>
      <c r="AF119" s="206" t="str">
        <f>IF('NILAI-USBN'!O118="","",'NILAI-USBN'!O118)</f>
        <v/>
      </c>
      <c r="AG119" s="206" t="str">
        <f>IF('NILAI-USBN'!P118="","",'NILAI-USBN'!P118)</f>
        <v/>
      </c>
      <c r="AH119" s="206" t="str">
        <f>IF('NILAI-USBN'!Q118="","",'NILAI-USBN'!Q118)</f>
        <v/>
      </c>
      <c r="AI119" s="206" t="str">
        <f>IF('NILAI-USBN'!R118="","",'NILAI-USBN'!R118)</f>
        <v/>
      </c>
      <c r="AJ119" s="206" t="str">
        <f>IF('NILAI-USBN'!S118="","",'NILAI-USBN'!S118)</f>
        <v/>
      </c>
      <c r="AK119" s="206" t="str">
        <f>IF('NILAI-USBN'!T118="","",'NILAI-USBN'!T118)</f>
        <v/>
      </c>
      <c r="AL119" s="206" t="str">
        <f>IF('NILAI-USBN'!U118="","",'NILAI-USBN'!U118)</f>
        <v/>
      </c>
      <c r="AM119" s="206" t="str">
        <f>IF('NILAI-UN'!E118="","",'NILAI-UN'!E118)</f>
        <v/>
      </c>
      <c r="AN119" s="206" t="str">
        <f>IF('NILAI-UN'!F118="","",'NILAI-UN'!F118)</f>
        <v/>
      </c>
      <c r="AO119" s="206" t="str">
        <f>IF('NILAI-UN'!G118="","",'NILAI-UN'!G118)</f>
        <v/>
      </c>
      <c r="AP119" s="206" t="str">
        <f>IF('NILAI-UN'!H118="","",'NILAI-UN'!H118)</f>
        <v/>
      </c>
      <c r="AQ119" s="207" t="str">
        <f t="shared" si="3"/>
        <v/>
      </c>
      <c r="AR119" s="208" t="str">
        <f t="shared" si="4"/>
        <v/>
      </c>
      <c r="AS119" s="196" t="str">
        <f>IF(OR(C119="",E119=""),"",RANK(AQ119,$AQ$10:$AQ$409)+COUNTIF(AQ$10:AQ119,AQ119)-1)</f>
        <v/>
      </c>
      <c r="AT119" s="173"/>
    </row>
    <row r="120" spans="1:46" ht="20.100000000000001" customHeight="1">
      <c r="A120" s="173"/>
      <c r="B120" s="190" t="str">
        <f>BIODATA_SISWA!B120</f>
        <v/>
      </c>
      <c r="C120" s="191" t="str">
        <f>IF(BIODATA_SISWA!C120="","",BIODATA_SISWA!C120)</f>
        <v/>
      </c>
      <c r="D120" s="191" t="str">
        <f>IF(BIODATA_SISWA!L120="","",BIODATA_SISWA!L120)</f>
        <v/>
      </c>
      <c r="E120" s="206" t="str">
        <f>'NILAI-RAPOR'!K119</f>
        <v/>
      </c>
      <c r="F120" s="206" t="str">
        <f>'NILAI-RAPOR'!R119</f>
        <v/>
      </c>
      <c r="G120" s="206" t="str">
        <f>'NILAI-RAPOR'!Y119</f>
        <v/>
      </c>
      <c r="H120" s="206" t="str">
        <f>'NILAI-RAPOR'!AF119</f>
        <v/>
      </c>
      <c r="I120" s="206" t="str">
        <f>'NILAI-RAPOR'!AM119</f>
        <v/>
      </c>
      <c r="J120" s="206" t="str">
        <f>'NILAI-RAPOR'!AT119</f>
        <v/>
      </c>
      <c r="K120" s="206" t="str">
        <f>'NILAI-RAPOR'!BA119</f>
        <v/>
      </c>
      <c r="L120" s="206" t="str">
        <f>'NILAI-RAPOR'!BH119</f>
        <v/>
      </c>
      <c r="M120" s="206" t="str">
        <f>'NILAI-RAPOR'!BO119</f>
        <v/>
      </c>
      <c r="N120" s="206" t="str">
        <f>'NILAI-RAPOR'!BV119</f>
        <v/>
      </c>
      <c r="O120" s="206" t="str">
        <f>'NILAI-RAPOR'!CC119</f>
        <v/>
      </c>
      <c r="P120" s="206" t="str">
        <f>'NILAI-RAPOR'!CJ119</f>
        <v/>
      </c>
      <c r="Q120" s="206" t="str">
        <f>'NILAI-RAPOR'!CQ119</f>
        <v/>
      </c>
      <c r="R120" s="206" t="str">
        <f>'NILAI-RAPOR'!CX119</f>
        <v/>
      </c>
      <c r="S120" s="206" t="str">
        <f>'NILAI-RAPOR'!DE119</f>
        <v/>
      </c>
      <c r="T120" s="206" t="str">
        <f>'NILAI-RAPOR'!DL119</f>
        <v/>
      </c>
      <c r="U120" s="206" t="str">
        <f>'NILAI-RAPOR'!DS119</f>
        <v/>
      </c>
      <c r="V120" s="206" t="str">
        <f>IF('NILAI-USBN'!E119="","",'NILAI-USBN'!E119)</f>
        <v/>
      </c>
      <c r="W120" s="206" t="str">
        <f>IF('NILAI-USBN'!F119="","",'NILAI-USBN'!F119)</f>
        <v/>
      </c>
      <c r="X120" s="206" t="str">
        <f>IF('NILAI-USBN'!G119="","",'NILAI-USBN'!G119)</f>
        <v/>
      </c>
      <c r="Y120" s="206" t="str">
        <f>IF('NILAI-USBN'!H119="","",'NILAI-USBN'!H119)</f>
        <v/>
      </c>
      <c r="Z120" s="206" t="str">
        <f>IF('NILAI-USBN'!I119="","",'NILAI-USBN'!I119)</f>
        <v/>
      </c>
      <c r="AA120" s="206" t="str">
        <f>IF('NILAI-USBN'!J119="","",'NILAI-USBN'!J119)</f>
        <v/>
      </c>
      <c r="AB120" s="206" t="str">
        <f>IF('NILAI-USBN'!K119="","",'NILAI-USBN'!K119)</f>
        <v/>
      </c>
      <c r="AC120" s="206" t="str">
        <f>IF('NILAI-USBN'!L119="","",'NILAI-USBN'!L119)</f>
        <v/>
      </c>
      <c r="AD120" s="206" t="str">
        <f>IF('NILAI-USBN'!M119="","",'NILAI-USBN'!M119)</f>
        <v/>
      </c>
      <c r="AE120" s="206" t="str">
        <f>IF('NILAI-USBN'!N119="","",'NILAI-USBN'!N119)</f>
        <v/>
      </c>
      <c r="AF120" s="206" t="str">
        <f>IF('NILAI-USBN'!O119="","",'NILAI-USBN'!O119)</f>
        <v/>
      </c>
      <c r="AG120" s="206" t="str">
        <f>IF('NILAI-USBN'!P119="","",'NILAI-USBN'!P119)</f>
        <v/>
      </c>
      <c r="AH120" s="206" t="str">
        <f>IF('NILAI-USBN'!Q119="","",'NILAI-USBN'!Q119)</f>
        <v/>
      </c>
      <c r="AI120" s="206" t="str">
        <f>IF('NILAI-USBN'!R119="","",'NILAI-USBN'!R119)</f>
        <v/>
      </c>
      <c r="AJ120" s="206" t="str">
        <f>IF('NILAI-USBN'!S119="","",'NILAI-USBN'!S119)</f>
        <v/>
      </c>
      <c r="AK120" s="206" t="str">
        <f>IF('NILAI-USBN'!T119="","",'NILAI-USBN'!T119)</f>
        <v/>
      </c>
      <c r="AL120" s="206" t="str">
        <f>IF('NILAI-USBN'!U119="","",'NILAI-USBN'!U119)</f>
        <v/>
      </c>
      <c r="AM120" s="206" t="str">
        <f>IF('NILAI-UN'!E119="","",'NILAI-UN'!E119)</f>
        <v/>
      </c>
      <c r="AN120" s="206" t="str">
        <f>IF('NILAI-UN'!F119="","",'NILAI-UN'!F119)</f>
        <v/>
      </c>
      <c r="AO120" s="206" t="str">
        <f>IF('NILAI-UN'!G119="","",'NILAI-UN'!G119)</f>
        <v/>
      </c>
      <c r="AP120" s="206" t="str">
        <f>IF('NILAI-UN'!H119="","",'NILAI-UN'!H119)</f>
        <v/>
      </c>
      <c r="AQ120" s="207" t="str">
        <f t="shared" si="3"/>
        <v/>
      </c>
      <c r="AR120" s="208" t="str">
        <f t="shared" si="4"/>
        <v/>
      </c>
      <c r="AS120" s="196" t="str">
        <f>IF(OR(C120="",E120=""),"",RANK(AQ120,$AQ$10:$AQ$409)+COUNTIF(AQ$10:AQ120,AQ120)-1)</f>
        <v/>
      </c>
      <c r="AT120" s="173"/>
    </row>
    <row r="121" spans="1:46" ht="20.100000000000001" customHeight="1">
      <c r="A121" s="173"/>
      <c r="B121" s="190" t="str">
        <f>BIODATA_SISWA!B121</f>
        <v/>
      </c>
      <c r="C121" s="191" t="str">
        <f>IF(BIODATA_SISWA!C121="","",BIODATA_SISWA!C121)</f>
        <v/>
      </c>
      <c r="D121" s="191" t="str">
        <f>IF(BIODATA_SISWA!L121="","",BIODATA_SISWA!L121)</f>
        <v/>
      </c>
      <c r="E121" s="206" t="str">
        <f>'NILAI-RAPOR'!K120</f>
        <v/>
      </c>
      <c r="F121" s="206" t="str">
        <f>'NILAI-RAPOR'!R120</f>
        <v/>
      </c>
      <c r="G121" s="206" t="str">
        <f>'NILAI-RAPOR'!Y120</f>
        <v/>
      </c>
      <c r="H121" s="206" t="str">
        <f>'NILAI-RAPOR'!AF120</f>
        <v/>
      </c>
      <c r="I121" s="206" t="str">
        <f>'NILAI-RAPOR'!AM120</f>
        <v/>
      </c>
      <c r="J121" s="206" t="str">
        <f>'NILAI-RAPOR'!AT120</f>
        <v/>
      </c>
      <c r="K121" s="206" t="str">
        <f>'NILAI-RAPOR'!BA120</f>
        <v/>
      </c>
      <c r="L121" s="206" t="str">
        <f>'NILAI-RAPOR'!BH120</f>
        <v/>
      </c>
      <c r="M121" s="206" t="str">
        <f>'NILAI-RAPOR'!BO120</f>
        <v/>
      </c>
      <c r="N121" s="206" t="str">
        <f>'NILAI-RAPOR'!BV120</f>
        <v/>
      </c>
      <c r="O121" s="206" t="str">
        <f>'NILAI-RAPOR'!CC120</f>
        <v/>
      </c>
      <c r="P121" s="206" t="str">
        <f>'NILAI-RAPOR'!CJ120</f>
        <v/>
      </c>
      <c r="Q121" s="206" t="str">
        <f>'NILAI-RAPOR'!CQ120</f>
        <v/>
      </c>
      <c r="R121" s="206" t="str">
        <f>'NILAI-RAPOR'!CX120</f>
        <v/>
      </c>
      <c r="S121" s="206" t="str">
        <f>'NILAI-RAPOR'!DE120</f>
        <v/>
      </c>
      <c r="T121" s="206" t="str">
        <f>'NILAI-RAPOR'!DL120</f>
        <v/>
      </c>
      <c r="U121" s="206" t="str">
        <f>'NILAI-RAPOR'!DS120</f>
        <v/>
      </c>
      <c r="V121" s="206" t="str">
        <f>IF('NILAI-USBN'!E120="","",'NILAI-USBN'!E120)</f>
        <v/>
      </c>
      <c r="W121" s="206" t="str">
        <f>IF('NILAI-USBN'!F120="","",'NILAI-USBN'!F120)</f>
        <v/>
      </c>
      <c r="X121" s="206" t="str">
        <f>IF('NILAI-USBN'!G120="","",'NILAI-USBN'!G120)</f>
        <v/>
      </c>
      <c r="Y121" s="206" t="str">
        <f>IF('NILAI-USBN'!H120="","",'NILAI-USBN'!H120)</f>
        <v/>
      </c>
      <c r="Z121" s="206" t="str">
        <f>IF('NILAI-USBN'!I120="","",'NILAI-USBN'!I120)</f>
        <v/>
      </c>
      <c r="AA121" s="206" t="str">
        <f>IF('NILAI-USBN'!J120="","",'NILAI-USBN'!J120)</f>
        <v/>
      </c>
      <c r="AB121" s="206" t="str">
        <f>IF('NILAI-USBN'!K120="","",'NILAI-USBN'!K120)</f>
        <v/>
      </c>
      <c r="AC121" s="206" t="str">
        <f>IF('NILAI-USBN'!L120="","",'NILAI-USBN'!L120)</f>
        <v/>
      </c>
      <c r="AD121" s="206" t="str">
        <f>IF('NILAI-USBN'!M120="","",'NILAI-USBN'!M120)</f>
        <v/>
      </c>
      <c r="AE121" s="206" t="str">
        <f>IF('NILAI-USBN'!N120="","",'NILAI-USBN'!N120)</f>
        <v/>
      </c>
      <c r="AF121" s="206" t="str">
        <f>IF('NILAI-USBN'!O120="","",'NILAI-USBN'!O120)</f>
        <v/>
      </c>
      <c r="AG121" s="206" t="str">
        <f>IF('NILAI-USBN'!P120="","",'NILAI-USBN'!P120)</f>
        <v/>
      </c>
      <c r="AH121" s="206" t="str">
        <f>IF('NILAI-USBN'!Q120="","",'NILAI-USBN'!Q120)</f>
        <v/>
      </c>
      <c r="AI121" s="206" t="str">
        <f>IF('NILAI-USBN'!R120="","",'NILAI-USBN'!R120)</f>
        <v/>
      </c>
      <c r="AJ121" s="206" t="str">
        <f>IF('NILAI-USBN'!S120="","",'NILAI-USBN'!S120)</f>
        <v/>
      </c>
      <c r="AK121" s="206" t="str">
        <f>IF('NILAI-USBN'!T120="","",'NILAI-USBN'!T120)</f>
        <v/>
      </c>
      <c r="AL121" s="206" t="str">
        <f>IF('NILAI-USBN'!U120="","",'NILAI-USBN'!U120)</f>
        <v/>
      </c>
      <c r="AM121" s="206" t="str">
        <f>IF('NILAI-UN'!E120="","",'NILAI-UN'!E120)</f>
        <v/>
      </c>
      <c r="AN121" s="206" t="str">
        <f>IF('NILAI-UN'!F120="","",'NILAI-UN'!F120)</f>
        <v/>
      </c>
      <c r="AO121" s="206" t="str">
        <f>IF('NILAI-UN'!G120="","",'NILAI-UN'!G120)</f>
        <v/>
      </c>
      <c r="AP121" s="206" t="str">
        <f>IF('NILAI-UN'!H120="","",'NILAI-UN'!H120)</f>
        <v/>
      </c>
      <c r="AQ121" s="207" t="str">
        <f t="shared" si="3"/>
        <v/>
      </c>
      <c r="AR121" s="208" t="str">
        <f t="shared" si="4"/>
        <v/>
      </c>
      <c r="AS121" s="196" t="str">
        <f>IF(OR(C121="",E121=""),"",RANK(AQ121,$AQ$10:$AQ$409)+COUNTIF(AQ$10:AQ121,AQ121)-1)</f>
        <v/>
      </c>
      <c r="AT121" s="173"/>
    </row>
    <row r="122" spans="1:46" ht="20.100000000000001" customHeight="1">
      <c r="A122" s="173"/>
      <c r="B122" s="190" t="str">
        <f>BIODATA_SISWA!B122</f>
        <v/>
      </c>
      <c r="C122" s="191" t="str">
        <f>IF(BIODATA_SISWA!C122="","",BIODATA_SISWA!C122)</f>
        <v/>
      </c>
      <c r="D122" s="191" t="str">
        <f>IF(BIODATA_SISWA!L122="","",BIODATA_SISWA!L122)</f>
        <v/>
      </c>
      <c r="E122" s="206" t="str">
        <f>'NILAI-RAPOR'!K121</f>
        <v/>
      </c>
      <c r="F122" s="206" t="str">
        <f>'NILAI-RAPOR'!R121</f>
        <v/>
      </c>
      <c r="G122" s="206" t="str">
        <f>'NILAI-RAPOR'!Y121</f>
        <v/>
      </c>
      <c r="H122" s="206" t="str">
        <f>'NILAI-RAPOR'!AF121</f>
        <v/>
      </c>
      <c r="I122" s="206" t="str">
        <f>'NILAI-RAPOR'!AM121</f>
        <v/>
      </c>
      <c r="J122" s="206" t="str">
        <f>'NILAI-RAPOR'!AT121</f>
        <v/>
      </c>
      <c r="K122" s="206" t="str">
        <f>'NILAI-RAPOR'!BA121</f>
        <v/>
      </c>
      <c r="L122" s="206" t="str">
        <f>'NILAI-RAPOR'!BH121</f>
        <v/>
      </c>
      <c r="M122" s="206" t="str">
        <f>'NILAI-RAPOR'!BO121</f>
        <v/>
      </c>
      <c r="N122" s="206" t="str">
        <f>'NILAI-RAPOR'!BV121</f>
        <v/>
      </c>
      <c r="O122" s="206" t="str">
        <f>'NILAI-RAPOR'!CC121</f>
        <v/>
      </c>
      <c r="P122" s="206" t="str">
        <f>'NILAI-RAPOR'!CJ121</f>
        <v/>
      </c>
      <c r="Q122" s="206" t="str">
        <f>'NILAI-RAPOR'!CQ121</f>
        <v/>
      </c>
      <c r="R122" s="206" t="str">
        <f>'NILAI-RAPOR'!CX121</f>
        <v/>
      </c>
      <c r="S122" s="206" t="str">
        <f>'NILAI-RAPOR'!DE121</f>
        <v/>
      </c>
      <c r="T122" s="206" t="str">
        <f>'NILAI-RAPOR'!DL121</f>
        <v/>
      </c>
      <c r="U122" s="206" t="str">
        <f>'NILAI-RAPOR'!DS121</f>
        <v/>
      </c>
      <c r="V122" s="206" t="str">
        <f>IF('NILAI-USBN'!E121="","",'NILAI-USBN'!E121)</f>
        <v/>
      </c>
      <c r="W122" s="206" t="str">
        <f>IF('NILAI-USBN'!F121="","",'NILAI-USBN'!F121)</f>
        <v/>
      </c>
      <c r="X122" s="206" t="str">
        <f>IF('NILAI-USBN'!G121="","",'NILAI-USBN'!G121)</f>
        <v/>
      </c>
      <c r="Y122" s="206" t="str">
        <f>IF('NILAI-USBN'!H121="","",'NILAI-USBN'!H121)</f>
        <v/>
      </c>
      <c r="Z122" s="206" t="str">
        <f>IF('NILAI-USBN'!I121="","",'NILAI-USBN'!I121)</f>
        <v/>
      </c>
      <c r="AA122" s="206" t="str">
        <f>IF('NILAI-USBN'!J121="","",'NILAI-USBN'!J121)</f>
        <v/>
      </c>
      <c r="AB122" s="206" t="str">
        <f>IF('NILAI-USBN'!K121="","",'NILAI-USBN'!K121)</f>
        <v/>
      </c>
      <c r="AC122" s="206" t="str">
        <f>IF('NILAI-USBN'!L121="","",'NILAI-USBN'!L121)</f>
        <v/>
      </c>
      <c r="AD122" s="206" t="str">
        <f>IF('NILAI-USBN'!M121="","",'NILAI-USBN'!M121)</f>
        <v/>
      </c>
      <c r="AE122" s="206" t="str">
        <f>IF('NILAI-USBN'!N121="","",'NILAI-USBN'!N121)</f>
        <v/>
      </c>
      <c r="AF122" s="206" t="str">
        <f>IF('NILAI-USBN'!O121="","",'NILAI-USBN'!O121)</f>
        <v/>
      </c>
      <c r="AG122" s="206" t="str">
        <f>IF('NILAI-USBN'!P121="","",'NILAI-USBN'!P121)</f>
        <v/>
      </c>
      <c r="AH122" s="206" t="str">
        <f>IF('NILAI-USBN'!Q121="","",'NILAI-USBN'!Q121)</f>
        <v/>
      </c>
      <c r="AI122" s="206" t="str">
        <f>IF('NILAI-USBN'!R121="","",'NILAI-USBN'!R121)</f>
        <v/>
      </c>
      <c r="AJ122" s="206" t="str">
        <f>IF('NILAI-USBN'!S121="","",'NILAI-USBN'!S121)</f>
        <v/>
      </c>
      <c r="AK122" s="206" t="str">
        <f>IF('NILAI-USBN'!T121="","",'NILAI-USBN'!T121)</f>
        <v/>
      </c>
      <c r="AL122" s="206" t="str">
        <f>IF('NILAI-USBN'!U121="","",'NILAI-USBN'!U121)</f>
        <v/>
      </c>
      <c r="AM122" s="206" t="str">
        <f>IF('NILAI-UN'!E121="","",'NILAI-UN'!E121)</f>
        <v/>
      </c>
      <c r="AN122" s="206" t="str">
        <f>IF('NILAI-UN'!F121="","",'NILAI-UN'!F121)</f>
        <v/>
      </c>
      <c r="AO122" s="206" t="str">
        <f>IF('NILAI-UN'!G121="","",'NILAI-UN'!G121)</f>
        <v/>
      </c>
      <c r="AP122" s="206" t="str">
        <f>IF('NILAI-UN'!H121="","",'NILAI-UN'!H121)</f>
        <v/>
      </c>
      <c r="AQ122" s="207" t="str">
        <f t="shared" si="3"/>
        <v/>
      </c>
      <c r="AR122" s="208" t="str">
        <f t="shared" si="4"/>
        <v/>
      </c>
      <c r="AS122" s="196" t="str">
        <f>IF(OR(C122="",E122=""),"",RANK(AQ122,$AQ$10:$AQ$409)+COUNTIF(AQ$10:AQ122,AQ122)-1)</f>
        <v/>
      </c>
      <c r="AT122" s="173"/>
    </row>
    <row r="123" spans="1:46" ht="20.100000000000001" customHeight="1">
      <c r="A123" s="173"/>
      <c r="B123" s="190" t="str">
        <f>BIODATA_SISWA!B123</f>
        <v/>
      </c>
      <c r="C123" s="191" t="str">
        <f>IF(BIODATA_SISWA!C123="","",BIODATA_SISWA!C123)</f>
        <v/>
      </c>
      <c r="D123" s="191" t="str">
        <f>IF(BIODATA_SISWA!L123="","",BIODATA_SISWA!L123)</f>
        <v/>
      </c>
      <c r="E123" s="206" t="str">
        <f>'NILAI-RAPOR'!K122</f>
        <v/>
      </c>
      <c r="F123" s="206" t="str">
        <f>'NILAI-RAPOR'!R122</f>
        <v/>
      </c>
      <c r="G123" s="206" t="str">
        <f>'NILAI-RAPOR'!Y122</f>
        <v/>
      </c>
      <c r="H123" s="206" t="str">
        <f>'NILAI-RAPOR'!AF122</f>
        <v/>
      </c>
      <c r="I123" s="206" t="str">
        <f>'NILAI-RAPOR'!AM122</f>
        <v/>
      </c>
      <c r="J123" s="206" t="str">
        <f>'NILAI-RAPOR'!AT122</f>
        <v/>
      </c>
      <c r="K123" s="206" t="str">
        <f>'NILAI-RAPOR'!BA122</f>
        <v/>
      </c>
      <c r="L123" s="206" t="str">
        <f>'NILAI-RAPOR'!BH122</f>
        <v/>
      </c>
      <c r="M123" s="206" t="str">
        <f>'NILAI-RAPOR'!BO122</f>
        <v/>
      </c>
      <c r="N123" s="206" t="str">
        <f>'NILAI-RAPOR'!BV122</f>
        <v/>
      </c>
      <c r="O123" s="206" t="str">
        <f>'NILAI-RAPOR'!CC122</f>
        <v/>
      </c>
      <c r="P123" s="206" t="str">
        <f>'NILAI-RAPOR'!CJ122</f>
        <v/>
      </c>
      <c r="Q123" s="206" t="str">
        <f>'NILAI-RAPOR'!CQ122</f>
        <v/>
      </c>
      <c r="R123" s="206" t="str">
        <f>'NILAI-RAPOR'!CX122</f>
        <v/>
      </c>
      <c r="S123" s="206" t="str">
        <f>'NILAI-RAPOR'!DE122</f>
        <v/>
      </c>
      <c r="T123" s="206" t="str">
        <f>'NILAI-RAPOR'!DL122</f>
        <v/>
      </c>
      <c r="U123" s="206" t="str">
        <f>'NILAI-RAPOR'!DS122</f>
        <v/>
      </c>
      <c r="V123" s="206" t="str">
        <f>IF('NILAI-USBN'!E122="","",'NILAI-USBN'!E122)</f>
        <v/>
      </c>
      <c r="W123" s="206" t="str">
        <f>IF('NILAI-USBN'!F122="","",'NILAI-USBN'!F122)</f>
        <v/>
      </c>
      <c r="X123" s="206" t="str">
        <f>IF('NILAI-USBN'!G122="","",'NILAI-USBN'!G122)</f>
        <v/>
      </c>
      <c r="Y123" s="206" t="str">
        <f>IF('NILAI-USBN'!H122="","",'NILAI-USBN'!H122)</f>
        <v/>
      </c>
      <c r="Z123" s="206" t="str">
        <f>IF('NILAI-USBN'!I122="","",'NILAI-USBN'!I122)</f>
        <v/>
      </c>
      <c r="AA123" s="206" t="str">
        <f>IF('NILAI-USBN'!J122="","",'NILAI-USBN'!J122)</f>
        <v/>
      </c>
      <c r="AB123" s="206" t="str">
        <f>IF('NILAI-USBN'!K122="","",'NILAI-USBN'!K122)</f>
        <v/>
      </c>
      <c r="AC123" s="206" t="str">
        <f>IF('NILAI-USBN'!L122="","",'NILAI-USBN'!L122)</f>
        <v/>
      </c>
      <c r="AD123" s="206" t="str">
        <f>IF('NILAI-USBN'!M122="","",'NILAI-USBN'!M122)</f>
        <v/>
      </c>
      <c r="AE123" s="206" t="str">
        <f>IF('NILAI-USBN'!N122="","",'NILAI-USBN'!N122)</f>
        <v/>
      </c>
      <c r="AF123" s="206" t="str">
        <f>IF('NILAI-USBN'!O122="","",'NILAI-USBN'!O122)</f>
        <v/>
      </c>
      <c r="AG123" s="206" t="str">
        <f>IF('NILAI-USBN'!P122="","",'NILAI-USBN'!P122)</f>
        <v/>
      </c>
      <c r="AH123" s="206" t="str">
        <f>IF('NILAI-USBN'!Q122="","",'NILAI-USBN'!Q122)</f>
        <v/>
      </c>
      <c r="AI123" s="206" t="str">
        <f>IF('NILAI-USBN'!R122="","",'NILAI-USBN'!R122)</f>
        <v/>
      </c>
      <c r="AJ123" s="206" t="str">
        <f>IF('NILAI-USBN'!S122="","",'NILAI-USBN'!S122)</f>
        <v/>
      </c>
      <c r="AK123" s="206" t="str">
        <f>IF('NILAI-USBN'!T122="","",'NILAI-USBN'!T122)</f>
        <v/>
      </c>
      <c r="AL123" s="206" t="str">
        <f>IF('NILAI-USBN'!U122="","",'NILAI-USBN'!U122)</f>
        <v/>
      </c>
      <c r="AM123" s="206" t="str">
        <f>IF('NILAI-UN'!E122="","",'NILAI-UN'!E122)</f>
        <v/>
      </c>
      <c r="AN123" s="206" t="str">
        <f>IF('NILAI-UN'!F122="","",'NILAI-UN'!F122)</f>
        <v/>
      </c>
      <c r="AO123" s="206" t="str">
        <f>IF('NILAI-UN'!G122="","",'NILAI-UN'!G122)</f>
        <v/>
      </c>
      <c r="AP123" s="206" t="str">
        <f>IF('NILAI-UN'!H122="","",'NILAI-UN'!H122)</f>
        <v/>
      </c>
      <c r="AQ123" s="207" t="str">
        <f t="shared" si="3"/>
        <v/>
      </c>
      <c r="AR123" s="208" t="str">
        <f t="shared" si="4"/>
        <v/>
      </c>
      <c r="AS123" s="196" t="str">
        <f>IF(OR(C123="",E123=""),"",RANK(AQ123,$AQ$10:$AQ$409)+COUNTIF(AQ$10:AQ123,AQ123)-1)</f>
        <v/>
      </c>
      <c r="AT123" s="173"/>
    </row>
    <row r="124" spans="1:46" ht="20.100000000000001" customHeight="1">
      <c r="A124" s="173"/>
      <c r="B124" s="190" t="str">
        <f>BIODATA_SISWA!B124</f>
        <v/>
      </c>
      <c r="C124" s="191" t="str">
        <f>IF(BIODATA_SISWA!C124="","",BIODATA_SISWA!C124)</f>
        <v/>
      </c>
      <c r="D124" s="191" t="str">
        <f>IF(BIODATA_SISWA!L124="","",BIODATA_SISWA!L124)</f>
        <v/>
      </c>
      <c r="E124" s="206" t="str">
        <f>'NILAI-RAPOR'!K123</f>
        <v/>
      </c>
      <c r="F124" s="206" t="str">
        <f>'NILAI-RAPOR'!R123</f>
        <v/>
      </c>
      <c r="G124" s="206" t="str">
        <f>'NILAI-RAPOR'!Y123</f>
        <v/>
      </c>
      <c r="H124" s="206" t="str">
        <f>'NILAI-RAPOR'!AF123</f>
        <v/>
      </c>
      <c r="I124" s="206" t="str">
        <f>'NILAI-RAPOR'!AM123</f>
        <v/>
      </c>
      <c r="J124" s="206" t="str">
        <f>'NILAI-RAPOR'!AT123</f>
        <v/>
      </c>
      <c r="K124" s="206" t="str">
        <f>'NILAI-RAPOR'!BA123</f>
        <v/>
      </c>
      <c r="L124" s="206" t="str">
        <f>'NILAI-RAPOR'!BH123</f>
        <v/>
      </c>
      <c r="M124" s="206" t="str">
        <f>'NILAI-RAPOR'!BO123</f>
        <v/>
      </c>
      <c r="N124" s="206" t="str">
        <f>'NILAI-RAPOR'!BV123</f>
        <v/>
      </c>
      <c r="O124" s="206" t="str">
        <f>'NILAI-RAPOR'!CC123</f>
        <v/>
      </c>
      <c r="P124" s="206" t="str">
        <f>'NILAI-RAPOR'!CJ123</f>
        <v/>
      </c>
      <c r="Q124" s="206" t="str">
        <f>'NILAI-RAPOR'!CQ123</f>
        <v/>
      </c>
      <c r="R124" s="206" t="str">
        <f>'NILAI-RAPOR'!CX123</f>
        <v/>
      </c>
      <c r="S124" s="206" t="str">
        <f>'NILAI-RAPOR'!DE123</f>
        <v/>
      </c>
      <c r="T124" s="206" t="str">
        <f>'NILAI-RAPOR'!DL123</f>
        <v/>
      </c>
      <c r="U124" s="206" t="str">
        <f>'NILAI-RAPOR'!DS123</f>
        <v/>
      </c>
      <c r="V124" s="206" t="str">
        <f>IF('NILAI-USBN'!E123="","",'NILAI-USBN'!E123)</f>
        <v/>
      </c>
      <c r="W124" s="206" t="str">
        <f>IF('NILAI-USBN'!F123="","",'NILAI-USBN'!F123)</f>
        <v/>
      </c>
      <c r="X124" s="206" t="str">
        <f>IF('NILAI-USBN'!G123="","",'NILAI-USBN'!G123)</f>
        <v/>
      </c>
      <c r="Y124" s="206" t="str">
        <f>IF('NILAI-USBN'!H123="","",'NILAI-USBN'!H123)</f>
        <v/>
      </c>
      <c r="Z124" s="206" t="str">
        <f>IF('NILAI-USBN'!I123="","",'NILAI-USBN'!I123)</f>
        <v/>
      </c>
      <c r="AA124" s="206" t="str">
        <f>IF('NILAI-USBN'!J123="","",'NILAI-USBN'!J123)</f>
        <v/>
      </c>
      <c r="AB124" s="206" t="str">
        <f>IF('NILAI-USBN'!K123="","",'NILAI-USBN'!K123)</f>
        <v/>
      </c>
      <c r="AC124" s="206" t="str">
        <f>IF('NILAI-USBN'!L123="","",'NILAI-USBN'!L123)</f>
        <v/>
      </c>
      <c r="AD124" s="206" t="str">
        <f>IF('NILAI-USBN'!M123="","",'NILAI-USBN'!M123)</f>
        <v/>
      </c>
      <c r="AE124" s="206" t="str">
        <f>IF('NILAI-USBN'!N123="","",'NILAI-USBN'!N123)</f>
        <v/>
      </c>
      <c r="AF124" s="206" t="str">
        <f>IF('NILAI-USBN'!O123="","",'NILAI-USBN'!O123)</f>
        <v/>
      </c>
      <c r="AG124" s="206" t="str">
        <f>IF('NILAI-USBN'!P123="","",'NILAI-USBN'!P123)</f>
        <v/>
      </c>
      <c r="AH124" s="206" t="str">
        <f>IF('NILAI-USBN'!Q123="","",'NILAI-USBN'!Q123)</f>
        <v/>
      </c>
      <c r="AI124" s="206" t="str">
        <f>IF('NILAI-USBN'!R123="","",'NILAI-USBN'!R123)</f>
        <v/>
      </c>
      <c r="AJ124" s="206" t="str">
        <f>IF('NILAI-USBN'!S123="","",'NILAI-USBN'!S123)</f>
        <v/>
      </c>
      <c r="AK124" s="206" t="str">
        <f>IF('NILAI-USBN'!T123="","",'NILAI-USBN'!T123)</f>
        <v/>
      </c>
      <c r="AL124" s="206" t="str">
        <f>IF('NILAI-USBN'!U123="","",'NILAI-USBN'!U123)</f>
        <v/>
      </c>
      <c r="AM124" s="206" t="str">
        <f>IF('NILAI-UN'!E123="","",'NILAI-UN'!E123)</f>
        <v/>
      </c>
      <c r="AN124" s="206" t="str">
        <f>IF('NILAI-UN'!F123="","",'NILAI-UN'!F123)</f>
        <v/>
      </c>
      <c r="AO124" s="206" t="str">
        <f>IF('NILAI-UN'!G123="","",'NILAI-UN'!G123)</f>
        <v/>
      </c>
      <c r="AP124" s="206" t="str">
        <f>IF('NILAI-UN'!H123="","",'NILAI-UN'!H123)</f>
        <v/>
      </c>
      <c r="AQ124" s="207" t="str">
        <f t="shared" si="3"/>
        <v/>
      </c>
      <c r="AR124" s="208" t="str">
        <f t="shared" si="4"/>
        <v/>
      </c>
      <c r="AS124" s="196" t="str">
        <f>IF(OR(C124="",E124=""),"",RANK(AQ124,$AQ$10:$AQ$409)+COUNTIF(AQ$10:AQ124,AQ124)-1)</f>
        <v/>
      </c>
      <c r="AT124" s="173"/>
    </row>
    <row r="125" spans="1:46" ht="20.100000000000001" customHeight="1">
      <c r="A125" s="173"/>
      <c r="B125" s="190" t="str">
        <f>BIODATA_SISWA!B125</f>
        <v/>
      </c>
      <c r="C125" s="191" t="str">
        <f>IF(BIODATA_SISWA!C125="","",BIODATA_SISWA!C125)</f>
        <v/>
      </c>
      <c r="D125" s="191" t="str">
        <f>IF(BIODATA_SISWA!L125="","",BIODATA_SISWA!L125)</f>
        <v/>
      </c>
      <c r="E125" s="206" t="str">
        <f>'NILAI-RAPOR'!K124</f>
        <v/>
      </c>
      <c r="F125" s="206" t="str">
        <f>'NILAI-RAPOR'!R124</f>
        <v/>
      </c>
      <c r="G125" s="206" t="str">
        <f>'NILAI-RAPOR'!Y124</f>
        <v/>
      </c>
      <c r="H125" s="206" t="str">
        <f>'NILAI-RAPOR'!AF124</f>
        <v/>
      </c>
      <c r="I125" s="206" t="str">
        <f>'NILAI-RAPOR'!AM124</f>
        <v/>
      </c>
      <c r="J125" s="206" t="str">
        <f>'NILAI-RAPOR'!AT124</f>
        <v/>
      </c>
      <c r="K125" s="206" t="str">
        <f>'NILAI-RAPOR'!BA124</f>
        <v/>
      </c>
      <c r="L125" s="206" t="str">
        <f>'NILAI-RAPOR'!BH124</f>
        <v/>
      </c>
      <c r="M125" s="206" t="str">
        <f>'NILAI-RAPOR'!BO124</f>
        <v/>
      </c>
      <c r="N125" s="206" t="str">
        <f>'NILAI-RAPOR'!BV124</f>
        <v/>
      </c>
      <c r="O125" s="206" t="str">
        <f>'NILAI-RAPOR'!CC124</f>
        <v/>
      </c>
      <c r="P125" s="206" t="str">
        <f>'NILAI-RAPOR'!CJ124</f>
        <v/>
      </c>
      <c r="Q125" s="206" t="str">
        <f>'NILAI-RAPOR'!CQ124</f>
        <v/>
      </c>
      <c r="R125" s="206" t="str">
        <f>'NILAI-RAPOR'!CX124</f>
        <v/>
      </c>
      <c r="S125" s="206" t="str">
        <f>'NILAI-RAPOR'!DE124</f>
        <v/>
      </c>
      <c r="T125" s="206" t="str">
        <f>'NILAI-RAPOR'!DL124</f>
        <v/>
      </c>
      <c r="U125" s="206" t="str">
        <f>'NILAI-RAPOR'!DS124</f>
        <v/>
      </c>
      <c r="V125" s="206" t="str">
        <f>IF('NILAI-USBN'!E124="","",'NILAI-USBN'!E124)</f>
        <v/>
      </c>
      <c r="W125" s="206" t="str">
        <f>IF('NILAI-USBN'!F124="","",'NILAI-USBN'!F124)</f>
        <v/>
      </c>
      <c r="X125" s="206" t="str">
        <f>IF('NILAI-USBN'!G124="","",'NILAI-USBN'!G124)</f>
        <v/>
      </c>
      <c r="Y125" s="206" t="str">
        <f>IF('NILAI-USBN'!H124="","",'NILAI-USBN'!H124)</f>
        <v/>
      </c>
      <c r="Z125" s="206" t="str">
        <f>IF('NILAI-USBN'!I124="","",'NILAI-USBN'!I124)</f>
        <v/>
      </c>
      <c r="AA125" s="206" t="str">
        <f>IF('NILAI-USBN'!J124="","",'NILAI-USBN'!J124)</f>
        <v/>
      </c>
      <c r="AB125" s="206" t="str">
        <f>IF('NILAI-USBN'!K124="","",'NILAI-USBN'!K124)</f>
        <v/>
      </c>
      <c r="AC125" s="206" t="str">
        <f>IF('NILAI-USBN'!L124="","",'NILAI-USBN'!L124)</f>
        <v/>
      </c>
      <c r="AD125" s="206" t="str">
        <f>IF('NILAI-USBN'!M124="","",'NILAI-USBN'!M124)</f>
        <v/>
      </c>
      <c r="AE125" s="206" t="str">
        <f>IF('NILAI-USBN'!N124="","",'NILAI-USBN'!N124)</f>
        <v/>
      </c>
      <c r="AF125" s="206" t="str">
        <f>IF('NILAI-USBN'!O124="","",'NILAI-USBN'!O124)</f>
        <v/>
      </c>
      <c r="AG125" s="206" t="str">
        <f>IF('NILAI-USBN'!P124="","",'NILAI-USBN'!P124)</f>
        <v/>
      </c>
      <c r="AH125" s="206" t="str">
        <f>IF('NILAI-USBN'!Q124="","",'NILAI-USBN'!Q124)</f>
        <v/>
      </c>
      <c r="AI125" s="206" t="str">
        <f>IF('NILAI-USBN'!R124="","",'NILAI-USBN'!R124)</f>
        <v/>
      </c>
      <c r="AJ125" s="206" t="str">
        <f>IF('NILAI-USBN'!S124="","",'NILAI-USBN'!S124)</f>
        <v/>
      </c>
      <c r="AK125" s="206" t="str">
        <f>IF('NILAI-USBN'!T124="","",'NILAI-USBN'!T124)</f>
        <v/>
      </c>
      <c r="AL125" s="206" t="str">
        <f>IF('NILAI-USBN'!U124="","",'NILAI-USBN'!U124)</f>
        <v/>
      </c>
      <c r="AM125" s="206" t="str">
        <f>IF('NILAI-UN'!E124="","",'NILAI-UN'!E124)</f>
        <v/>
      </c>
      <c r="AN125" s="206" t="str">
        <f>IF('NILAI-UN'!F124="","",'NILAI-UN'!F124)</f>
        <v/>
      </c>
      <c r="AO125" s="206" t="str">
        <f>IF('NILAI-UN'!G124="","",'NILAI-UN'!G124)</f>
        <v/>
      </c>
      <c r="AP125" s="206" t="str">
        <f>IF('NILAI-UN'!H124="","",'NILAI-UN'!H124)</f>
        <v/>
      </c>
      <c r="AQ125" s="207" t="str">
        <f t="shared" si="3"/>
        <v/>
      </c>
      <c r="AR125" s="208" t="str">
        <f t="shared" si="4"/>
        <v/>
      </c>
      <c r="AS125" s="196" t="str">
        <f>IF(OR(C125="",E125=""),"",RANK(AQ125,$AQ$10:$AQ$409)+COUNTIF(AQ$10:AQ125,AQ125)-1)</f>
        <v/>
      </c>
      <c r="AT125" s="173"/>
    </row>
    <row r="126" spans="1:46" ht="20.100000000000001" customHeight="1">
      <c r="A126" s="173"/>
      <c r="B126" s="190" t="str">
        <f>BIODATA_SISWA!B126</f>
        <v/>
      </c>
      <c r="C126" s="191" t="str">
        <f>IF(BIODATA_SISWA!C126="","",BIODATA_SISWA!C126)</f>
        <v/>
      </c>
      <c r="D126" s="191" t="str">
        <f>IF(BIODATA_SISWA!L126="","",BIODATA_SISWA!L126)</f>
        <v/>
      </c>
      <c r="E126" s="206" t="str">
        <f>'NILAI-RAPOR'!K125</f>
        <v/>
      </c>
      <c r="F126" s="206" t="str">
        <f>'NILAI-RAPOR'!R125</f>
        <v/>
      </c>
      <c r="G126" s="206" t="str">
        <f>'NILAI-RAPOR'!Y125</f>
        <v/>
      </c>
      <c r="H126" s="206" t="str">
        <f>'NILAI-RAPOR'!AF125</f>
        <v/>
      </c>
      <c r="I126" s="206" t="str">
        <f>'NILAI-RAPOR'!AM125</f>
        <v/>
      </c>
      <c r="J126" s="206" t="str">
        <f>'NILAI-RAPOR'!AT125</f>
        <v/>
      </c>
      <c r="K126" s="206" t="str">
        <f>'NILAI-RAPOR'!BA125</f>
        <v/>
      </c>
      <c r="L126" s="206" t="str">
        <f>'NILAI-RAPOR'!BH125</f>
        <v/>
      </c>
      <c r="M126" s="206" t="str">
        <f>'NILAI-RAPOR'!BO125</f>
        <v/>
      </c>
      <c r="N126" s="206" t="str">
        <f>'NILAI-RAPOR'!BV125</f>
        <v/>
      </c>
      <c r="O126" s="206" t="str">
        <f>'NILAI-RAPOR'!CC125</f>
        <v/>
      </c>
      <c r="P126" s="206" t="str">
        <f>'NILAI-RAPOR'!CJ125</f>
        <v/>
      </c>
      <c r="Q126" s="206" t="str">
        <f>'NILAI-RAPOR'!CQ125</f>
        <v/>
      </c>
      <c r="R126" s="206" t="str">
        <f>'NILAI-RAPOR'!CX125</f>
        <v/>
      </c>
      <c r="S126" s="206" t="str">
        <f>'NILAI-RAPOR'!DE125</f>
        <v/>
      </c>
      <c r="T126" s="206" t="str">
        <f>'NILAI-RAPOR'!DL125</f>
        <v/>
      </c>
      <c r="U126" s="206" t="str">
        <f>'NILAI-RAPOR'!DS125</f>
        <v/>
      </c>
      <c r="V126" s="206" t="str">
        <f>IF('NILAI-USBN'!E125="","",'NILAI-USBN'!E125)</f>
        <v/>
      </c>
      <c r="W126" s="206" t="str">
        <f>IF('NILAI-USBN'!F125="","",'NILAI-USBN'!F125)</f>
        <v/>
      </c>
      <c r="X126" s="206" t="str">
        <f>IF('NILAI-USBN'!G125="","",'NILAI-USBN'!G125)</f>
        <v/>
      </c>
      <c r="Y126" s="206" t="str">
        <f>IF('NILAI-USBN'!H125="","",'NILAI-USBN'!H125)</f>
        <v/>
      </c>
      <c r="Z126" s="206" t="str">
        <f>IF('NILAI-USBN'!I125="","",'NILAI-USBN'!I125)</f>
        <v/>
      </c>
      <c r="AA126" s="206" t="str">
        <f>IF('NILAI-USBN'!J125="","",'NILAI-USBN'!J125)</f>
        <v/>
      </c>
      <c r="AB126" s="206" t="str">
        <f>IF('NILAI-USBN'!K125="","",'NILAI-USBN'!K125)</f>
        <v/>
      </c>
      <c r="AC126" s="206" t="str">
        <f>IF('NILAI-USBN'!L125="","",'NILAI-USBN'!L125)</f>
        <v/>
      </c>
      <c r="AD126" s="206" t="str">
        <f>IF('NILAI-USBN'!M125="","",'NILAI-USBN'!M125)</f>
        <v/>
      </c>
      <c r="AE126" s="206" t="str">
        <f>IF('NILAI-USBN'!N125="","",'NILAI-USBN'!N125)</f>
        <v/>
      </c>
      <c r="AF126" s="206" t="str">
        <f>IF('NILAI-USBN'!O125="","",'NILAI-USBN'!O125)</f>
        <v/>
      </c>
      <c r="AG126" s="206" t="str">
        <f>IF('NILAI-USBN'!P125="","",'NILAI-USBN'!P125)</f>
        <v/>
      </c>
      <c r="AH126" s="206" t="str">
        <f>IF('NILAI-USBN'!Q125="","",'NILAI-USBN'!Q125)</f>
        <v/>
      </c>
      <c r="AI126" s="206" t="str">
        <f>IF('NILAI-USBN'!R125="","",'NILAI-USBN'!R125)</f>
        <v/>
      </c>
      <c r="AJ126" s="206" t="str">
        <f>IF('NILAI-USBN'!S125="","",'NILAI-USBN'!S125)</f>
        <v/>
      </c>
      <c r="AK126" s="206" t="str">
        <f>IF('NILAI-USBN'!T125="","",'NILAI-USBN'!T125)</f>
        <v/>
      </c>
      <c r="AL126" s="206" t="str">
        <f>IF('NILAI-USBN'!U125="","",'NILAI-USBN'!U125)</f>
        <v/>
      </c>
      <c r="AM126" s="206" t="str">
        <f>IF('NILAI-UN'!E125="","",'NILAI-UN'!E125)</f>
        <v/>
      </c>
      <c r="AN126" s="206" t="str">
        <f>IF('NILAI-UN'!F125="","",'NILAI-UN'!F125)</f>
        <v/>
      </c>
      <c r="AO126" s="206" t="str">
        <f>IF('NILAI-UN'!G125="","",'NILAI-UN'!G125)</f>
        <v/>
      </c>
      <c r="AP126" s="206" t="str">
        <f>IF('NILAI-UN'!H125="","",'NILAI-UN'!H125)</f>
        <v/>
      </c>
      <c r="AQ126" s="207" t="str">
        <f t="shared" si="3"/>
        <v/>
      </c>
      <c r="AR126" s="208" t="str">
        <f t="shared" si="4"/>
        <v/>
      </c>
      <c r="AS126" s="196" t="str">
        <f>IF(OR(C126="",E126=""),"",RANK(AQ126,$AQ$10:$AQ$409)+COUNTIF(AQ$10:AQ126,AQ126)-1)</f>
        <v/>
      </c>
      <c r="AT126" s="173"/>
    </row>
    <row r="127" spans="1:46" ht="20.100000000000001" customHeight="1">
      <c r="A127" s="173"/>
      <c r="B127" s="190" t="str">
        <f>BIODATA_SISWA!B127</f>
        <v/>
      </c>
      <c r="C127" s="191" t="str">
        <f>IF(BIODATA_SISWA!C127="","",BIODATA_SISWA!C127)</f>
        <v/>
      </c>
      <c r="D127" s="191" t="str">
        <f>IF(BIODATA_SISWA!L127="","",BIODATA_SISWA!L127)</f>
        <v/>
      </c>
      <c r="E127" s="206" t="str">
        <f>'NILAI-RAPOR'!K126</f>
        <v/>
      </c>
      <c r="F127" s="206" t="str">
        <f>'NILAI-RAPOR'!R126</f>
        <v/>
      </c>
      <c r="G127" s="206" t="str">
        <f>'NILAI-RAPOR'!Y126</f>
        <v/>
      </c>
      <c r="H127" s="206" t="str">
        <f>'NILAI-RAPOR'!AF126</f>
        <v/>
      </c>
      <c r="I127" s="206" t="str">
        <f>'NILAI-RAPOR'!AM126</f>
        <v/>
      </c>
      <c r="J127" s="206" t="str">
        <f>'NILAI-RAPOR'!AT126</f>
        <v/>
      </c>
      <c r="K127" s="206" t="str">
        <f>'NILAI-RAPOR'!BA126</f>
        <v/>
      </c>
      <c r="L127" s="206" t="str">
        <f>'NILAI-RAPOR'!BH126</f>
        <v/>
      </c>
      <c r="M127" s="206" t="str">
        <f>'NILAI-RAPOR'!BO126</f>
        <v/>
      </c>
      <c r="N127" s="206" t="str">
        <f>'NILAI-RAPOR'!BV126</f>
        <v/>
      </c>
      <c r="O127" s="206" t="str">
        <f>'NILAI-RAPOR'!CC126</f>
        <v/>
      </c>
      <c r="P127" s="206" t="str">
        <f>'NILAI-RAPOR'!CJ126</f>
        <v/>
      </c>
      <c r="Q127" s="206" t="str">
        <f>'NILAI-RAPOR'!CQ126</f>
        <v/>
      </c>
      <c r="R127" s="206" t="str">
        <f>'NILAI-RAPOR'!CX126</f>
        <v/>
      </c>
      <c r="S127" s="206" t="str">
        <f>'NILAI-RAPOR'!DE126</f>
        <v/>
      </c>
      <c r="T127" s="206" t="str">
        <f>'NILAI-RAPOR'!DL126</f>
        <v/>
      </c>
      <c r="U127" s="206" t="str">
        <f>'NILAI-RAPOR'!DS126</f>
        <v/>
      </c>
      <c r="V127" s="206" t="str">
        <f>IF('NILAI-USBN'!E126="","",'NILAI-USBN'!E126)</f>
        <v/>
      </c>
      <c r="W127" s="206" t="str">
        <f>IF('NILAI-USBN'!F126="","",'NILAI-USBN'!F126)</f>
        <v/>
      </c>
      <c r="X127" s="206" t="str">
        <f>IF('NILAI-USBN'!G126="","",'NILAI-USBN'!G126)</f>
        <v/>
      </c>
      <c r="Y127" s="206" t="str">
        <f>IF('NILAI-USBN'!H126="","",'NILAI-USBN'!H126)</f>
        <v/>
      </c>
      <c r="Z127" s="206" t="str">
        <f>IF('NILAI-USBN'!I126="","",'NILAI-USBN'!I126)</f>
        <v/>
      </c>
      <c r="AA127" s="206" t="str">
        <f>IF('NILAI-USBN'!J126="","",'NILAI-USBN'!J126)</f>
        <v/>
      </c>
      <c r="AB127" s="206" t="str">
        <f>IF('NILAI-USBN'!K126="","",'NILAI-USBN'!K126)</f>
        <v/>
      </c>
      <c r="AC127" s="206" t="str">
        <f>IF('NILAI-USBN'!L126="","",'NILAI-USBN'!L126)</f>
        <v/>
      </c>
      <c r="AD127" s="206" t="str">
        <f>IF('NILAI-USBN'!M126="","",'NILAI-USBN'!M126)</f>
        <v/>
      </c>
      <c r="AE127" s="206" t="str">
        <f>IF('NILAI-USBN'!N126="","",'NILAI-USBN'!N126)</f>
        <v/>
      </c>
      <c r="AF127" s="206" t="str">
        <f>IF('NILAI-USBN'!O126="","",'NILAI-USBN'!O126)</f>
        <v/>
      </c>
      <c r="AG127" s="206" t="str">
        <f>IF('NILAI-USBN'!P126="","",'NILAI-USBN'!P126)</f>
        <v/>
      </c>
      <c r="AH127" s="206" t="str">
        <f>IF('NILAI-USBN'!Q126="","",'NILAI-USBN'!Q126)</f>
        <v/>
      </c>
      <c r="AI127" s="206" t="str">
        <f>IF('NILAI-USBN'!R126="","",'NILAI-USBN'!R126)</f>
        <v/>
      </c>
      <c r="AJ127" s="206" t="str">
        <f>IF('NILAI-USBN'!S126="","",'NILAI-USBN'!S126)</f>
        <v/>
      </c>
      <c r="AK127" s="206" t="str">
        <f>IF('NILAI-USBN'!T126="","",'NILAI-USBN'!T126)</f>
        <v/>
      </c>
      <c r="AL127" s="206" t="str">
        <f>IF('NILAI-USBN'!U126="","",'NILAI-USBN'!U126)</f>
        <v/>
      </c>
      <c r="AM127" s="206" t="str">
        <f>IF('NILAI-UN'!E126="","",'NILAI-UN'!E126)</f>
        <v/>
      </c>
      <c r="AN127" s="206" t="str">
        <f>IF('NILAI-UN'!F126="","",'NILAI-UN'!F126)</f>
        <v/>
      </c>
      <c r="AO127" s="206" t="str">
        <f>IF('NILAI-UN'!G126="","",'NILAI-UN'!G126)</f>
        <v/>
      </c>
      <c r="AP127" s="206" t="str">
        <f>IF('NILAI-UN'!H126="","",'NILAI-UN'!H126)</f>
        <v/>
      </c>
      <c r="AQ127" s="207" t="str">
        <f t="shared" si="3"/>
        <v/>
      </c>
      <c r="AR127" s="208" t="str">
        <f t="shared" si="4"/>
        <v/>
      </c>
      <c r="AS127" s="196" t="str">
        <f>IF(OR(C127="",E127=""),"",RANK(AQ127,$AQ$10:$AQ$409)+COUNTIF(AQ$10:AQ127,AQ127)-1)</f>
        <v/>
      </c>
      <c r="AT127" s="173"/>
    </row>
    <row r="128" spans="1:46" ht="20.100000000000001" customHeight="1">
      <c r="A128" s="173"/>
      <c r="B128" s="190" t="str">
        <f>BIODATA_SISWA!B128</f>
        <v/>
      </c>
      <c r="C128" s="191" t="str">
        <f>IF(BIODATA_SISWA!C128="","",BIODATA_SISWA!C128)</f>
        <v/>
      </c>
      <c r="D128" s="191" t="str">
        <f>IF(BIODATA_SISWA!L128="","",BIODATA_SISWA!L128)</f>
        <v/>
      </c>
      <c r="E128" s="206" t="str">
        <f>'NILAI-RAPOR'!K127</f>
        <v/>
      </c>
      <c r="F128" s="206" t="str">
        <f>'NILAI-RAPOR'!R127</f>
        <v/>
      </c>
      <c r="G128" s="206" t="str">
        <f>'NILAI-RAPOR'!Y127</f>
        <v/>
      </c>
      <c r="H128" s="206" t="str">
        <f>'NILAI-RAPOR'!AF127</f>
        <v/>
      </c>
      <c r="I128" s="206" t="str">
        <f>'NILAI-RAPOR'!AM127</f>
        <v/>
      </c>
      <c r="J128" s="206" t="str">
        <f>'NILAI-RAPOR'!AT127</f>
        <v/>
      </c>
      <c r="K128" s="206" t="str">
        <f>'NILAI-RAPOR'!BA127</f>
        <v/>
      </c>
      <c r="L128" s="206" t="str">
        <f>'NILAI-RAPOR'!BH127</f>
        <v/>
      </c>
      <c r="M128" s="206" t="str">
        <f>'NILAI-RAPOR'!BO127</f>
        <v/>
      </c>
      <c r="N128" s="206" t="str">
        <f>'NILAI-RAPOR'!BV127</f>
        <v/>
      </c>
      <c r="O128" s="206" t="str">
        <f>'NILAI-RAPOR'!CC127</f>
        <v/>
      </c>
      <c r="P128" s="206" t="str">
        <f>'NILAI-RAPOR'!CJ127</f>
        <v/>
      </c>
      <c r="Q128" s="206" t="str">
        <f>'NILAI-RAPOR'!CQ127</f>
        <v/>
      </c>
      <c r="R128" s="206" t="str">
        <f>'NILAI-RAPOR'!CX127</f>
        <v/>
      </c>
      <c r="S128" s="206" t="str">
        <f>'NILAI-RAPOR'!DE127</f>
        <v/>
      </c>
      <c r="T128" s="206" t="str">
        <f>'NILAI-RAPOR'!DL127</f>
        <v/>
      </c>
      <c r="U128" s="206" t="str">
        <f>'NILAI-RAPOR'!DS127</f>
        <v/>
      </c>
      <c r="V128" s="206" t="str">
        <f>IF('NILAI-USBN'!E127="","",'NILAI-USBN'!E127)</f>
        <v/>
      </c>
      <c r="W128" s="206" t="str">
        <f>IF('NILAI-USBN'!F127="","",'NILAI-USBN'!F127)</f>
        <v/>
      </c>
      <c r="X128" s="206" t="str">
        <f>IF('NILAI-USBN'!G127="","",'NILAI-USBN'!G127)</f>
        <v/>
      </c>
      <c r="Y128" s="206" t="str">
        <f>IF('NILAI-USBN'!H127="","",'NILAI-USBN'!H127)</f>
        <v/>
      </c>
      <c r="Z128" s="206" t="str">
        <f>IF('NILAI-USBN'!I127="","",'NILAI-USBN'!I127)</f>
        <v/>
      </c>
      <c r="AA128" s="206" t="str">
        <f>IF('NILAI-USBN'!J127="","",'NILAI-USBN'!J127)</f>
        <v/>
      </c>
      <c r="AB128" s="206" t="str">
        <f>IF('NILAI-USBN'!K127="","",'NILAI-USBN'!K127)</f>
        <v/>
      </c>
      <c r="AC128" s="206" t="str">
        <f>IF('NILAI-USBN'!L127="","",'NILAI-USBN'!L127)</f>
        <v/>
      </c>
      <c r="AD128" s="206" t="str">
        <f>IF('NILAI-USBN'!M127="","",'NILAI-USBN'!M127)</f>
        <v/>
      </c>
      <c r="AE128" s="206" t="str">
        <f>IF('NILAI-USBN'!N127="","",'NILAI-USBN'!N127)</f>
        <v/>
      </c>
      <c r="AF128" s="206" t="str">
        <f>IF('NILAI-USBN'!O127="","",'NILAI-USBN'!O127)</f>
        <v/>
      </c>
      <c r="AG128" s="206" t="str">
        <f>IF('NILAI-USBN'!P127="","",'NILAI-USBN'!P127)</f>
        <v/>
      </c>
      <c r="AH128" s="206" t="str">
        <f>IF('NILAI-USBN'!Q127="","",'NILAI-USBN'!Q127)</f>
        <v/>
      </c>
      <c r="AI128" s="206" t="str">
        <f>IF('NILAI-USBN'!R127="","",'NILAI-USBN'!R127)</f>
        <v/>
      </c>
      <c r="AJ128" s="206" t="str">
        <f>IF('NILAI-USBN'!S127="","",'NILAI-USBN'!S127)</f>
        <v/>
      </c>
      <c r="AK128" s="206" t="str">
        <f>IF('NILAI-USBN'!T127="","",'NILAI-USBN'!T127)</f>
        <v/>
      </c>
      <c r="AL128" s="206" t="str">
        <f>IF('NILAI-USBN'!U127="","",'NILAI-USBN'!U127)</f>
        <v/>
      </c>
      <c r="AM128" s="206" t="str">
        <f>IF('NILAI-UN'!E127="","",'NILAI-UN'!E127)</f>
        <v/>
      </c>
      <c r="AN128" s="206" t="str">
        <f>IF('NILAI-UN'!F127="","",'NILAI-UN'!F127)</f>
        <v/>
      </c>
      <c r="AO128" s="206" t="str">
        <f>IF('NILAI-UN'!G127="","",'NILAI-UN'!G127)</f>
        <v/>
      </c>
      <c r="AP128" s="206" t="str">
        <f>IF('NILAI-UN'!H127="","",'NILAI-UN'!H127)</f>
        <v/>
      </c>
      <c r="AQ128" s="207" t="str">
        <f t="shared" si="3"/>
        <v/>
      </c>
      <c r="AR128" s="208" t="str">
        <f t="shared" si="4"/>
        <v/>
      </c>
      <c r="AS128" s="196" t="str">
        <f>IF(OR(C128="",E128=""),"",RANK(AQ128,$AQ$10:$AQ$409)+COUNTIF(AQ$10:AQ128,AQ128)-1)</f>
        <v/>
      </c>
      <c r="AT128" s="173"/>
    </row>
    <row r="129" spans="1:46" ht="20.100000000000001" customHeight="1">
      <c r="A129" s="173"/>
      <c r="B129" s="190" t="str">
        <f>BIODATA_SISWA!B129</f>
        <v/>
      </c>
      <c r="C129" s="191" t="str">
        <f>IF(BIODATA_SISWA!C129="","",BIODATA_SISWA!C129)</f>
        <v/>
      </c>
      <c r="D129" s="191" t="str">
        <f>IF(BIODATA_SISWA!L129="","",BIODATA_SISWA!L129)</f>
        <v/>
      </c>
      <c r="E129" s="206" t="str">
        <f>'NILAI-RAPOR'!K128</f>
        <v/>
      </c>
      <c r="F129" s="206" t="str">
        <f>'NILAI-RAPOR'!R128</f>
        <v/>
      </c>
      <c r="G129" s="206" t="str">
        <f>'NILAI-RAPOR'!Y128</f>
        <v/>
      </c>
      <c r="H129" s="206" t="str">
        <f>'NILAI-RAPOR'!AF128</f>
        <v/>
      </c>
      <c r="I129" s="206" t="str">
        <f>'NILAI-RAPOR'!AM128</f>
        <v/>
      </c>
      <c r="J129" s="206" t="str">
        <f>'NILAI-RAPOR'!AT128</f>
        <v/>
      </c>
      <c r="K129" s="206" t="str">
        <f>'NILAI-RAPOR'!BA128</f>
        <v/>
      </c>
      <c r="L129" s="206" t="str">
        <f>'NILAI-RAPOR'!BH128</f>
        <v/>
      </c>
      <c r="M129" s="206" t="str">
        <f>'NILAI-RAPOR'!BO128</f>
        <v/>
      </c>
      <c r="N129" s="206" t="str">
        <f>'NILAI-RAPOR'!BV128</f>
        <v/>
      </c>
      <c r="O129" s="206" t="str">
        <f>'NILAI-RAPOR'!CC128</f>
        <v/>
      </c>
      <c r="P129" s="206" t="str">
        <f>'NILAI-RAPOR'!CJ128</f>
        <v/>
      </c>
      <c r="Q129" s="206" t="str">
        <f>'NILAI-RAPOR'!CQ128</f>
        <v/>
      </c>
      <c r="R129" s="206" t="str">
        <f>'NILAI-RAPOR'!CX128</f>
        <v/>
      </c>
      <c r="S129" s="206" t="str">
        <f>'NILAI-RAPOR'!DE128</f>
        <v/>
      </c>
      <c r="T129" s="206" t="str">
        <f>'NILAI-RAPOR'!DL128</f>
        <v/>
      </c>
      <c r="U129" s="206" t="str">
        <f>'NILAI-RAPOR'!DS128</f>
        <v/>
      </c>
      <c r="V129" s="206" t="str">
        <f>IF('NILAI-USBN'!E128="","",'NILAI-USBN'!E128)</f>
        <v/>
      </c>
      <c r="W129" s="206" t="str">
        <f>IF('NILAI-USBN'!F128="","",'NILAI-USBN'!F128)</f>
        <v/>
      </c>
      <c r="X129" s="206" t="str">
        <f>IF('NILAI-USBN'!G128="","",'NILAI-USBN'!G128)</f>
        <v/>
      </c>
      <c r="Y129" s="206" t="str">
        <f>IF('NILAI-USBN'!H128="","",'NILAI-USBN'!H128)</f>
        <v/>
      </c>
      <c r="Z129" s="206" t="str">
        <f>IF('NILAI-USBN'!I128="","",'NILAI-USBN'!I128)</f>
        <v/>
      </c>
      <c r="AA129" s="206" t="str">
        <f>IF('NILAI-USBN'!J128="","",'NILAI-USBN'!J128)</f>
        <v/>
      </c>
      <c r="AB129" s="206" t="str">
        <f>IF('NILAI-USBN'!K128="","",'NILAI-USBN'!K128)</f>
        <v/>
      </c>
      <c r="AC129" s="206" t="str">
        <f>IF('NILAI-USBN'!L128="","",'NILAI-USBN'!L128)</f>
        <v/>
      </c>
      <c r="AD129" s="206" t="str">
        <f>IF('NILAI-USBN'!M128="","",'NILAI-USBN'!M128)</f>
        <v/>
      </c>
      <c r="AE129" s="206" t="str">
        <f>IF('NILAI-USBN'!N128="","",'NILAI-USBN'!N128)</f>
        <v/>
      </c>
      <c r="AF129" s="206" t="str">
        <f>IF('NILAI-USBN'!O128="","",'NILAI-USBN'!O128)</f>
        <v/>
      </c>
      <c r="AG129" s="206" t="str">
        <f>IF('NILAI-USBN'!P128="","",'NILAI-USBN'!P128)</f>
        <v/>
      </c>
      <c r="AH129" s="206" t="str">
        <f>IF('NILAI-USBN'!Q128="","",'NILAI-USBN'!Q128)</f>
        <v/>
      </c>
      <c r="AI129" s="206" t="str">
        <f>IF('NILAI-USBN'!R128="","",'NILAI-USBN'!R128)</f>
        <v/>
      </c>
      <c r="AJ129" s="206" t="str">
        <f>IF('NILAI-USBN'!S128="","",'NILAI-USBN'!S128)</f>
        <v/>
      </c>
      <c r="AK129" s="206" t="str">
        <f>IF('NILAI-USBN'!T128="","",'NILAI-USBN'!T128)</f>
        <v/>
      </c>
      <c r="AL129" s="206" t="str">
        <f>IF('NILAI-USBN'!U128="","",'NILAI-USBN'!U128)</f>
        <v/>
      </c>
      <c r="AM129" s="206" t="str">
        <f>IF('NILAI-UN'!E128="","",'NILAI-UN'!E128)</f>
        <v/>
      </c>
      <c r="AN129" s="206" t="str">
        <f>IF('NILAI-UN'!F128="","",'NILAI-UN'!F128)</f>
        <v/>
      </c>
      <c r="AO129" s="206" t="str">
        <f>IF('NILAI-UN'!G128="","",'NILAI-UN'!G128)</f>
        <v/>
      </c>
      <c r="AP129" s="206" t="str">
        <f>IF('NILAI-UN'!H128="","",'NILAI-UN'!H128)</f>
        <v/>
      </c>
      <c r="AQ129" s="207" t="str">
        <f t="shared" si="3"/>
        <v/>
      </c>
      <c r="AR129" s="208" t="str">
        <f t="shared" si="4"/>
        <v/>
      </c>
      <c r="AS129" s="196" t="str">
        <f>IF(OR(C129="",E129=""),"",RANK(AQ129,$AQ$10:$AQ$409)+COUNTIF(AQ$10:AQ129,AQ129)-1)</f>
        <v/>
      </c>
      <c r="AT129" s="173"/>
    </row>
    <row r="130" spans="1:46" ht="20.100000000000001" customHeight="1">
      <c r="A130" s="173"/>
      <c r="B130" s="190" t="str">
        <f>BIODATA_SISWA!B130</f>
        <v/>
      </c>
      <c r="C130" s="191" t="str">
        <f>IF(BIODATA_SISWA!C130="","",BIODATA_SISWA!C130)</f>
        <v/>
      </c>
      <c r="D130" s="191" t="str">
        <f>IF(BIODATA_SISWA!L130="","",BIODATA_SISWA!L130)</f>
        <v/>
      </c>
      <c r="E130" s="206" t="str">
        <f>'NILAI-RAPOR'!K129</f>
        <v/>
      </c>
      <c r="F130" s="206" t="str">
        <f>'NILAI-RAPOR'!R129</f>
        <v/>
      </c>
      <c r="G130" s="206" t="str">
        <f>'NILAI-RAPOR'!Y129</f>
        <v/>
      </c>
      <c r="H130" s="206" t="str">
        <f>'NILAI-RAPOR'!AF129</f>
        <v/>
      </c>
      <c r="I130" s="206" t="str">
        <f>'NILAI-RAPOR'!AM129</f>
        <v/>
      </c>
      <c r="J130" s="206" t="str">
        <f>'NILAI-RAPOR'!AT129</f>
        <v/>
      </c>
      <c r="K130" s="206" t="str">
        <f>'NILAI-RAPOR'!BA129</f>
        <v/>
      </c>
      <c r="L130" s="206" t="str">
        <f>'NILAI-RAPOR'!BH129</f>
        <v/>
      </c>
      <c r="M130" s="206" t="str">
        <f>'NILAI-RAPOR'!BO129</f>
        <v/>
      </c>
      <c r="N130" s="206" t="str">
        <f>'NILAI-RAPOR'!BV129</f>
        <v/>
      </c>
      <c r="O130" s="206" t="str">
        <f>'NILAI-RAPOR'!CC129</f>
        <v/>
      </c>
      <c r="P130" s="206" t="str">
        <f>'NILAI-RAPOR'!CJ129</f>
        <v/>
      </c>
      <c r="Q130" s="206" t="str">
        <f>'NILAI-RAPOR'!CQ129</f>
        <v/>
      </c>
      <c r="R130" s="206" t="str">
        <f>'NILAI-RAPOR'!CX129</f>
        <v/>
      </c>
      <c r="S130" s="206" t="str">
        <f>'NILAI-RAPOR'!DE129</f>
        <v/>
      </c>
      <c r="T130" s="206" t="str">
        <f>'NILAI-RAPOR'!DL129</f>
        <v/>
      </c>
      <c r="U130" s="206" t="str">
        <f>'NILAI-RAPOR'!DS129</f>
        <v/>
      </c>
      <c r="V130" s="206" t="str">
        <f>IF('NILAI-USBN'!E129="","",'NILAI-USBN'!E129)</f>
        <v/>
      </c>
      <c r="W130" s="206" t="str">
        <f>IF('NILAI-USBN'!F129="","",'NILAI-USBN'!F129)</f>
        <v/>
      </c>
      <c r="X130" s="206" t="str">
        <f>IF('NILAI-USBN'!G129="","",'NILAI-USBN'!G129)</f>
        <v/>
      </c>
      <c r="Y130" s="206" t="str">
        <f>IF('NILAI-USBN'!H129="","",'NILAI-USBN'!H129)</f>
        <v/>
      </c>
      <c r="Z130" s="206" t="str">
        <f>IF('NILAI-USBN'!I129="","",'NILAI-USBN'!I129)</f>
        <v/>
      </c>
      <c r="AA130" s="206" t="str">
        <f>IF('NILAI-USBN'!J129="","",'NILAI-USBN'!J129)</f>
        <v/>
      </c>
      <c r="AB130" s="206" t="str">
        <f>IF('NILAI-USBN'!K129="","",'NILAI-USBN'!K129)</f>
        <v/>
      </c>
      <c r="AC130" s="206" t="str">
        <f>IF('NILAI-USBN'!L129="","",'NILAI-USBN'!L129)</f>
        <v/>
      </c>
      <c r="AD130" s="206" t="str">
        <f>IF('NILAI-USBN'!M129="","",'NILAI-USBN'!M129)</f>
        <v/>
      </c>
      <c r="AE130" s="206" t="str">
        <f>IF('NILAI-USBN'!N129="","",'NILAI-USBN'!N129)</f>
        <v/>
      </c>
      <c r="AF130" s="206" t="str">
        <f>IF('NILAI-USBN'!O129="","",'NILAI-USBN'!O129)</f>
        <v/>
      </c>
      <c r="AG130" s="206" t="str">
        <f>IF('NILAI-USBN'!P129="","",'NILAI-USBN'!P129)</f>
        <v/>
      </c>
      <c r="AH130" s="206" t="str">
        <f>IF('NILAI-USBN'!Q129="","",'NILAI-USBN'!Q129)</f>
        <v/>
      </c>
      <c r="AI130" s="206" t="str">
        <f>IF('NILAI-USBN'!R129="","",'NILAI-USBN'!R129)</f>
        <v/>
      </c>
      <c r="AJ130" s="206" t="str">
        <f>IF('NILAI-USBN'!S129="","",'NILAI-USBN'!S129)</f>
        <v/>
      </c>
      <c r="AK130" s="206" t="str">
        <f>IF('NILAI-USBN'!T129="","",'NILAI-USBN'!T129)</f>
        <v/>
      </c>
      <c r="AL130" s="206" t="str">
        <f>IF('NILAI-USBN'!U129="","",'NILAI-USBN'!U129)</f>
        <v/>
      </c>
      <c r="AM130" s="206" t="str">
        <f>IF('NILAI-UN'!E129="","",'NILAI-UN'!E129)</f>
        <v/>
      </c>
      <c r="AN130" s="206" t="str">
        <f>IF('NILAI-UN'!F129="","",'NILAI-UN'!F129)</f>
        <v/>
      </c>
      <c r="AO130" s="206" t="str">
        <f>IF('NILAI-UN'!G129="","",'NILAI-UN'!G129)</f>
        <v/>
      </c>
      <c r="AP130" s="206" t="str">
        <f>IF('NILAI-UN'!H129="","",'NILAI-UN'!H129)</f>
        <v/>
      </c>
      <c r="AQ130" s="207" t="str">
        <f t="shared" si="3"/>
        <v/>
      </c>
      <c r="AR130" s="208" t="str">
        <f t="shared" si="4"/>
        <v/>
      </c>
      <c r="AS130" s="196" t="str">
        <f>IF(OR(C130="",E130=""),"",RANK(AQ130,$AQ$10:$AQ$409)+COUNTIF(AQ$10:AQ130,AQ130)-1)</f>
        <v/>
      </c>
      <c r="AT130" s="173"/>
    </row>
    <row r="131" spans="1:46" ht="20.100000000000001" customHeight="1">
      <c r="A131" s="173"/>
      <c r="B131" s="190" t="str">
        <f>BIODATA_SISWA!B131</f>
        <v/>
      </c>
      <c r="C131" s="191" t="str">
        <f>IF(BIODATA_SISWA!C131="","",BIODATA_SISWA!C131)</f>
        <v/>
      </c>
      <c r="D131" s="191" t="str">
        <f>IF(BIODATA_SISWA!L131="","",BIODATA_SISWA!L131)</f>
        <v/>
      </c>
      <c r="E131" s="206" t="str">
        <f>'NILAI-RAPOR'!K130</f>
        <v/>
      </c>
      <c r="F131" s="206" t="str">
        <f>'NILAI-RAPOR'!R130</f>
        <v/>
      </c>
      <c r="G131" s="206" t="str">
        <f>'NILAI-RAPOR'!Y130</f>
        <v/>
      </c>
      <c r="H131" s="206" t="str">
        <f>'NILAI-RAPOR'!AF130</f>
        <v/>
      </c>
      <c r="I131" s="206" t="str">
        <f>'NILAI-RAPOR'!AM130</f>
        <v/>
      </c>
      <c r="J131" s="206" t="str">
        <f>'NILAI-RAPOR'!AT130</f>
        <v/>
      </c>
      <c r="K131" s="206" t="str">
        <f>'NILAI-RAPOR'!BA130</f>
        <v/>
      </c>
      <c r="L131" s="206" t="str">
        <f>'NILAI-RAPOR'!BH130</f>
        <v/>
      </c>
      <c r="M131" s="206" t="str">
        <f>'NILAI-RAPOR'!BO130</f>
        <v/>
      </c>
      <c r="N131" s="206" t="str">
        <f>'NILAI-RAPOR'!BV130</f>
        <v/>
      </c>
      <c r="O131" s="206" t="str">
        <f>'NILAI-RAPOR'!CC130</f>
        <v/>
      </c>
      <c r="P131" s="206" t="str">
        <f>'NILAI-RAPOR'!CJ130</f>
        <v/>
      </c>
      <c r="Q131" s="206" t="str">
        <f>'NILAI-RAPOR'!CQ130</f>
        <v/>
      </c>
      <c r="R131" s="206" t="str">
        <f>'NILAI-RAPOR'!CX130</f>
        <v/>
      </c>
      <c r="S131" s="206" t="str">
        <f>'NILAI-RAPOR'!DE130</f>
        <v/>
      </c>
      <c r="T131" s="206" t="str">
        <f>'NILAI-RAPOR'!DL130</f>
        <v/>
      </c>
      <c r="U131" s="206" t="str">
        <f>'NILAI-RAPOR'!DS130</f>
        <v/>
      </c>
      <c r="V131" s="206" t="str">
        <f>IF('NILAI-USBN'!E130="","",'NILAI-USBN'!E130)</f>
        <v/>
      </c>
      <c r="W131" s="206" t="str">
        <f>IF('NILAI-USBN'!F130="","",'NILAI-USBN'!F130)</f>
        <v/>
      </c>
      <c r="X131" s="206" t="str">
        <f>IF('NILAI-USBN'!G130="","",'NILAI-USBN'!G130)</f>
        <v/>
      </c>
      <c r="Y131" s="206" t="str">
        <f>IF('NILAI-USBN'!H130="","",'NILAI-USBN'!H130)</f>
        <v/>
      </c>
      <c r="Z131" s="206" t="str">
        <f>IF('NILAI-USBN'!I130="","",'NILAI-USBN'!I130)</f>
        <v/>
      </c>
      <c r="AA131" s="206" t="str">
        <f>IF('NILAI-USBN'!J130="","",'NILAI-USBN'!J130)</f>
        <v/>
      </c>
      <c r="AB131" s="206" t="str">
        <f>IF('NILAI-USBN'!K130="","",'NILAI-USBN'!K130)</f>
        <v/>
      </c>
      <c r="AC131" s="206" t="str">
        <f>IF('NILAI-USBN'!L130="","",'NILAI-USBN'!L130)</f>
        <v/>
      </c>
      <c r="AD131" s="206" t="str">
        <f>IF('NILAI-USBN'!M130="","",'NILAI-USBN'!M130)</f>
        <v/>
      </c>
      <c r="AE131" s="206" t="str">
        <f>IF('NILAI-USBN'!N130="","",'NILAI-USBN'!N130)</f>
        <v/>
      </c>
      <c r="AF131" s="206" t="str">
        <f>IF('NILAI-USBN'!O130="","",'NILAI-USBN'!O130)</f>
        <v/>
      </c>
      <c r="AG131" s="206" t="str">
        <f>IF('NILAI-USBN'!P130="","",'NILAI-USBN'!P130)</f>
        <v/>
      </c>
      <c r="AH131" s="206" t="str">
        <f>IF('NILAI-USBN'!Q130="","",'NILAI-USBN'!Q130)</f>
        <v/>
      </c>
      <c r="AI131" s="206" t="str">
        <f>IF('NILAI-USBN'!R130="","",'NILAI-USBN'!R130)</f>
        <v/>
      </c>
      <c r="AJ131" s="206" t="str">
        <f>IF('NILAI-USBN'!S130="","",'NILAI-USBN'!S130)</f>
        <v/>
      </c>
      <c r="AK131" s="206" t="str">
        <f>IF('NILAI-USBN'!T130="","",'NILAI-USBN'!T130)</f>
        <v/>
      </c>
      <c r="AL131" s="206" t="str">
        <f>IF('NILAI-USBN'!U130="","",'NILAI-USBN'!U130)</f>
        <v/>
      </c>
      <c r="AM131" s="206" t="str">
        <f>IF('NILAI-UN'!E130="","",'NILAI-UN'!E130)</f>
        <v/>
      </c>
      <c r="AN131" s="206" t="str">
        <f>IF('NILAI-UN'!F130="","",'NILAI-UN'!F130)</f>
        <v/>
      </c>
      <c r="AO131" s="206" t="str">
        <f>IF('NILAI-UN'!G130="","",'NILAI-UN'!G130)</f>
        <v/>
      </c>
      <c r="AP131" s="206" t="str">
        <f>IF('NILAI-UN'!H130="","",'NILAI-UN'!H130)</f>
        <v/>
      </c>
      <c r="AQ131" s="207" t="str">
        <f t="shared" si="3"/>
        <v/>
      </c>
      <c r="AR131" s="208" t="str">
        <f t="shared" si="4"/>
        <v/>
      </c>
      <c r="AS131" s="196" t="str">
        <f>IF(OR(C131="",E131=""),"",RANK(AQ131,$AQ$10:$AQ$409)+COUNTIF(AQ$10:AQ131,AQ131)-1)</f>
        <v/>
      </c>
      <c r="AT131" s="173"/>
    </row>
    <row r="132" spans="1:46" ht="20.100000000000001" customHeight="1">
      <c r="A132" s="173"/>
      <c r="B132" s="190" t="str">
        <f>BIODATA_SISWA!B132</f>
        <v/>
      </c>
      <c r="C132" s="191" t="str">
        <f>IF(BIODATA_SISWA!C132="","",BIODATA_SISWA!C132)</f>
        <v/>
      </c>
      <c r="D132" s="191" t="str">
        <f>IF(BIODATA_SISWA!L132="","",BIODATA_SISWA!L132)</f>
        <v/>
      </c>
      <c r="E132" s="206" t="str">
        <f>'NILAI-RAPOR'!K131</f>
        <v/>
      </c>
      <c r="F132" s="206" t="str">
        <f>'NILAI-RAPOR'!R131</f>
        <v/>
      </c>
      <c r="G132" s="206" t="str">
        <f>'NILAI-RAPOR'!Y131</f>
        <v/>
      </c>
      <c r="H132" s="206" t="str">
        <f>'NILAI-RAPOR'!AF131</f>
        <v/>
      </c>
      <c r="I132" s="206" t="str">
        <f>'NILAI-RAPOR'!AM131</f>
        <v/>
      </c>
      <c r="J132" s="206" t="str">
        <f>'NILAI-RAPOR'!AT131</f>
        <v/>
      </c>
      <c r="K132" s="206" t="str">
        <f>'NILAI-RAPOR'!BA131</f>
        <v/>
      </c>
      <c r="L132" s="206" t="str">
        <f>'NILAI-RAPOR'!BH131</f>
        <v/>
      </c>
      <c r="M132" s="206" t="str">
        <f>'NILAI-RAPOR'!BO131</f>
        <v/>
      </c>
      <c r="N132" s="206" t="str">
        <f>'NILAI-RAPOR'!BV131</f>
        <v/>
      </c>
      <c r="O132" s="206" t="str">
        <f>'NILAI-RAPOR'!CC131</f>
        <v/>
      </c>
      <c r="P132" s="206" t="str">
        <f>'NILAI-RAPOR'!CJ131</f>
        <v/>
      </c>
      <c r="Q132" s="206" t="str">
        <f>'NILAI-RAPOR'!CQ131</f>
        <v/>
      </c>
      <c r="R132" s="206" t="str">
        <f>'NILAI-RAPOR'!CX131</f>
        <v/>
      </c>
      <c r="S132" s="206" t="str">
        <f>'NILAI-RAPOR'!DE131</f>
        <v/>
      </c>
      <c r="T132" s="206" t="str">
        <f>'NILAI-RAPOR'!DL131</f>
        <v/>
      </c>
      <c r="U132" s="206" t="str">
        <f>'NILAI-RAPOR'!DS131</f>
        <v/>
      </c>
      <c r="V132" s="206" t="str">
        <f>IF('NILAI-USBN'!E131="","",'NILAI-USBN'!E131)</f>
        <v/>
      </c>
      <c r="W132" s="206" t="str">
        <f>IF('NILAI-USBN'!F131="","",'NILAI-USBN'!F131)</f>
        <v/>
      </c>
      <c r="X132" s="206" t="str">
        <f>IF('NILAI-USBN'!G131="","",'NILAI-USBN'!G131)</f>
        <v/>
      </c>
      <c r="Y132" s="206" t="str">
        <f>IF('NILAI-USBN'!H131="","",'NILAI-USBN'!H131)</f>
        <v/>
      </c>
      <c r="Z132" s="206" t="str">
        <f>IF('NILAI-USBN'!I131="","",'NILAI-USBN'!I131)</f>
        <v/>
      </c>
      <c r="AA132" s="206" t="str">
        <f>IF('NILAI-USBN'!J131="","",'NILAI-USBN'!J131)</f>
        <v/>
      </c>
      <c r="AB132" s="206" t="str">
        <f>IF('NILAI-USBN'!K131="","",'NILAI-USBN'!K131)</f>
        <v/>
      </c>
      <c r="AC132" s="206" t="str">
        <f>IF('NILAI-USBN'!L131="","",'NILAI-USBN'!L131)</f>
        <v/>
      </c>
      <c r="AD132" s="206" t="str">
        <f>IF('NILAI-USBN'!M131="","",'NILAI-USBN'!M131)</f>
        <v/>
      </c>
      <c r="AE132" s="206" t="str">
        <f>IF('NILAI-USBN'!N131="","",'NILAI-USBN'!N131)</f>
        <v/>
      </c>
      <c r="AF132" s="206" t="str">
        <f>IF('NILAI-USBN'!O131="","",'NILAI-USBN'!O131)</f>
        <v/>
      </c>
      <c r="AG132" s="206" t="str">
        <f>IF('NILAI-USBN'!P131="","",'NILAI-USBN'!P131)</f>
        <v/>
      </c>
      <c r="AH132" s="206" t="str">
        <f>IF('NILAI-USBN'!Q131="","",'NILAI-USBN'!Q131)</f>
        <v/>
      </c>
      <c r="AI132" s="206" t="str">
        <f>IF('NILAI-USBN'!R131="","",'NILAI-USBN'!R131)</f>
        <v/>
      </c>
      <c r="AJ132" s="206" t="str">
        <f>IF('NILAI-USBN'!S131="","",'NILAI-USBN'!S131)</f>
        <v/>
      </c>
      <c r="AK132" s="206" t="str">
        <f>IF('NILAI-USBN'!T131="","",'NILAI-USBN'!T131)</f>
        <v/>
      </c>
      <c r="AL132" s="206" t="str">
        <f>IF('NILAI-USBN'!U131="","",'NILAI-USBN'!U131)</f>
        <v/>
      </c>
      <c r="AM132" s="206" t="str">
        <f>IF('NILAI-UN'!E131="","",'NILAI-UN'!E131)</f>
        <v/>
      </c>
      <c r="AN132" s="206" t="str">
        <f>IF('NILAI-UN'!F131="","",'NILAI-UN'!F131)</f>
        <v/>
      </c>
      <c r="AO132" s="206" t="str">
        <f>IF('NILAI-UN'!G131="","",'NILAI-UN'!G131)</f>
        <v/>
      </c>
      <c r="AP132" s="206" t="str">
        <f>IF('NILAI-UN'!H131="","",'NILAI-UN'!H131)</f>
        <v/>
      </c>
      <c r="AQ132" s="207" t="str">
        <f t="shared" si="3"/>
        <v/>
      </c>
      <c r="AR132" s="208" t="str">
        <f t="shared" si="4"/>
        <v/>
      </c>
      <c r="AS132" s="196" t="str">
        <f>IF(OR(C132="",E132=""),"",RANK(AQ132,$AQ$10:$AQ$409)+COUNTIF(AQ$10:AQ132,AQ132)-1)</f>
        <v/>
      </c>
      <c r="AT132" s="173"/>
    </row>
    <row r="133" spans="1:46" ht="20.100000000000001" customHeight="1">
      <c r="A133" s="173"/>
      <c r="B133" s="190" t="str">
        <f>BIODATA_SISWA!B133</f>
        <v/>
      </c>
      <c r="C133" s="191" t="str">
        <f>IF(BIODATA_SISWA!C133="","",BIODATA_SISWA!C133)</f>
        <v/>
      </c>
      <c r="D133" s="191" t="str">
        <f>IF(BIODATA_SISWA!L133="","",BIODATA_SISWA!L133)</f>
        <v/>
      </c>
      <c r="E133" s="206" t="str">
        <f>'NILAI-RAPOR'!K132</f>
        <v/>
      </c>
      <c r="F133" s="206" t="str">
        <f>'NILAI-RAPOR'!R132</f>
        <v/>
      </c>
      <c r="G133" s="206" t="str">
        <f>'NILAI-RAPOR'!Y132</f>
        <v/>
      </c>
      <c r="H133" s="206" t="str">
        <f>'NILAI-RAPOR'!AF132</f>
        <v/>
      </c>
      <c r="I133" s="206" t="str">
        <f>'NILAI-RAPOR'!AM132</f>
        <v/>
      </c>
      <c r="J133" s="206" t="str">
        <f>'NILAI-RAPOR'!AT132</f>
        <v/>
      </c>
      <c r="K133" s="206" t="str">
        <f>'NILAI-RAPOR'!BA132</f>
        <v/>
      </c>
      <c r="L133" s="206" t="str">
        <f>'NILAI-RAPOR'!BH132</f>
        <v/>
      </c>
      <c r="M133" s="206" t="str">
        <f>'NILAI-RAPOR'!BO132</f>
        <v/>
      </c>
      <c r="N133" s="206" t="str">
        <f>'NILAI-RAPOR'!BV132</f>
        <v/>
      </c>
      <c r="O133" s="206" t="str">
        <f>'NILAI-RAPOR'!CC132</f>
        <v/>
      </c>
      <c r="P133" s="206" t="str">
        <f>'NILAI-RAPOR'!CJ132</f>
        <v/>
      </c>
      <c r="Q133" s="206" t="str">
        <f>'NILAI-RAPOR'!CQ132</f>
        <v/>
      </c>
      <c r="R133" s="206" t="str">
        <f>'NILAI-RAPOR'!CX132</f>
        <v/>
      </c>
      <c r="S133" s="206" t="str">
        <f>'NILAI-RAPOR'!DE132</f>
        <v/>
      </c>
      <c r="T133" s="206" t="str">
        <f>'NILAI-RAPOR'!DL132</f>
        <v/>
      </c>
      <c r="U133" s="206" t="str">
        <f>'NILAI-RAPOR'!DS132</f>
        <v/>
      </c>
      <c r="V133" s="206" t="str">
        <f>IF('NILAI-USBN'!E132="","",'NILAI-USBN'!E132)</f>
        <v/>
      </c>
      <c r="W133" s="206" t="str">
        <f>IF('NILAI-USBN'!F132="","",'NILAI-USBN'!F132)</f>
        <v/>
      </c>
      <c r="X133" s="206" t="str">
        <f>IF('NILAI-USBN'!G132="","",'NILAI-USBN'!G132)</f>
        <v/>
      </c>
      <c r="Y133" s="206" t="str">
        <f>IF('NILAI-USBN'!H132="","",'NILAI-USBN'!H132)</f>
        <v/>
      </c>
      <c r="Z133" s="206" t="str">
        <f>IF('NILAI-USBN'!I132="","",'NILAI-USBN'!I132)</f>
        <v/>
      </c>
      <c r="AA133" s="206" t="str">
        <f>IF('NILAI-USBN'!J132="","",'NILAI-USBN'!J132)</f>
        <v/>
      </c>
      <c r="AB133" s="206" t="str">
        <f>IF('NILAI-USBN'!K132="","",'NILAI-USBN'!K132)</f>
        <v/>
      </c>
      <c r="AC133" s="206" t="str">
        <f>IF('NILAI-USBN'!L132="","",'NILAI-USBN'!L132)</f>
        <v/>
      </c>
      <c r="AD133" s="206" t="str">
        <f>IF('NILAI-USBN'!M132="","",'NILAI-USBN'!M132)</f>
        <v/>
      </c>
      <c r="AE133" s="206" t="str">
        <f>IF('NILAI-USBN'!N132="","",'NILAI-USBN'!N132)</f>
        <v/>
      </c>
      <c r="AF133" s="206" t="str">
        <f>IF('NILAI-USBN'!O132="","",'NILAI-USBN'!O132)</f>
        <v/>
      </c>
      <c r="AG133" s="206" t="str">
        <f>IF('NILAI-USBN'!P132="","",'NILAI-USBN'!P132)</f>
        <v/>
      </c>
      <c r="AH133" s="206" t="str">
        <f>IF('NILAI-USBN'!Q132="","",'NILAI-USBN'!Q132)</f>
        <v/>
      </c>
      <c r="AI133" s="206" t="str">
        <f>IF('NILAI-USBN'!R132="","",'NILAI-USBN'!R132)</f>
        <v/>
      </c>
      <c r="AJ133" s="206" t="str">
        <f>IF('NILAI-USBN'!S132="","",'NILAI-USBN'!S132)</f>
        <v/>
      </c>
      <c r="AK133" s="206" t="str">
        <f>IF('NILAI-USBN'!T132="","",'NILAI-USBN'!T132)</f>
        <v/>
      </c>
      <c r="AL133" s="206" t="str">
        <f>IF('NILAI-USBN'!U132="","",'NILAI-USBN'!U132)</f>
        <v/>
      </c>
      <c r="AM133" s="206" t="str">
        <f>IF('NILAI-UN'!E132="","",'NILAI-UN'!E132)</f>
        <v/>
      </c>
      <c r="AN133" s="206" t="str">
        <f>IF('NILAI-UN'!F132="","",'NILAI-UN'!F132)</f>
        <v/>
      </c>
      <c r="AO133" s="206" t="str">
        <f>IF('NILAI-UN'!G132="","",'NILAI-UN'!G132)</f>
        <v/>
      </c>
      <c r="AP133" s="206" t="str">
        <f>IF('NILAI-UN'!H132="","",'NILAI-UN'!H132)</f>
        <v/>
      </c>
      <c r="AQ133" s="207" t="str">
        <f t="shared" si="3"/>
        <v/>
      </c>
      <c r="AR133" s="208" t="str">
        <f t="shared" si="4"/>
        <v/>
      </c>
      <c r="AS133" s="196" t="str">
        <f>IF(OR(C133="",E133=""),"",RANK(AQ133,$AQ$10:$AQ$409)+COUNTIF(AQ$10:AQ133,AQ133)-1)</f>
        <v/>
      </c>
      <c r="AT133" s="173"/>
    </row>
    <row r="134" spans="1:46" ht="20.100000000000001" customHeight="1">
      <c r="A134" s="173"/>
      <c r="B134" s="190" t="str">
        <f>BIODATA_SISWA!B134</f>
        <v/>
      </c>
      <c r="C134" s="191" t="str">
        <f>IF(BIODATA_SISWA!C134="","",BIODATA_SISWA!C134)</f>
        <v/>
      </c>
      <c r="D134" s="191" t="str">
        <f>IF(BIODATA_SISWA!L134="","",BIODATA_SISWA!L134)</f>
        <v/>
      </c>
      <c r="E134" s="206" t="str">
        <f>'NILAI-RAPOR'!K133</f>
        <v/>
      </c>
      <c r="F134" s="206" t="str">
        <f>'NILAI-RAPOR'!R133</f>
        <v/>
      </c>
      <c r="G134" s="206" t="str">
        <f>'NILAI-RAPOR'!Y133</f>
        <v/>
      </c>
      <c r="H134" s="206" t="str">
        <f>'NILAI-RAPOR'!AF133</f>
        <v/>
      </c>
      <c r="I134" s="206" t="str">
        <f>'NILAI-RAPOR'!AM133</f>
        <v/>
      </c>
      <c r="J134" s="206" t="str">
        <f>'NILAI-RAPOR'!AT133</f>
        <v/>
      </c>
      <c r="K134" s="206" t="str">
        <f>'NILAI-RAPOR'!BA133</f>
        <v/>
      </c>
      <c r="L134" s="206" t="str">
        <f>'NILAI-RAPOR'!BH133</f>
        <v/>
      </c>
      <c r="M134" s="206" t="str">
        <f>'NILAI-RAPOR'!BO133</f>
        <v/>
      </c>
      <c r="N134" s="206" t="str">
        <f>'NILAI-RAPOR'!BV133</f>
        <v/>
      </c>
      <c r="O134" s="206" t="str">
        <f>'NILAI-RAPOR'!CC133</f>
        <v/>
      </c>
      <c r="P134" s="206" t="str">
        <f>'NILAI-RAPOR'!CJ133</f>
        <v/>
      </c>
      <c r="Q134" s="206" t="str">
        <f>'NILAI-RAPOR'!CQ133</f>
        <v/>
      </c>
      <c r="R134" s="206" t="str">
        <f>'NILAI-RAPOR'!CX133</f>
        <v/>
      </c>
      <c r="S134" s="206" t="str">
        <f>'NILAI-RAPOR'!DE133</f>
        <v/>
      </c>
      <c r="T134" s="206" t="str">
        <f>'NILAI-RAPOR'!DL133</f>
        <v/>
      </c>
      <c r="U134" s="206" t="str">
        <f>'NILAI-RAPOR'!DS133</f>
        <v/>
      </c>
      <c r="V134" s="206" t="str">
        <f>IF('NILAI-USBN'!E133="","",'NILAI-USBN'!E133)</f>
        <v/>
      </c>
      <c r="W134" s="206" t="str">
        <f>IF('NILAI-USBN'!F133="","",'NILAI-USBN'!F133)</f>
        <v/>
      </c>
      <c r="X134" s="206" t="str">
        <f>IF('NILAI-USBN'!G133="","",'NILAI-USBN'!G133)</f>
        <v/>
      </c>
      <c r="Y134" s="206" t="str">
        <f>IF('NILAI-USBN'!H133="","",'NILAI-USBN'!H133)</f>
        <v/>
      </c>
      <c r="Z134" s="206" t="str">
        <f>IF('NILAI-USBN'!I133="","",'NILAI-USBN'!I133)</f>
        <v/>
      </c>
      <c r="AA134" s="206" t="str">
        <f>IF('NILAI-USBN'!J133="","",'NILAI-USBN'!J133)</f>
        <v/>
      </c>
      <c r="AB134" s="206" t="str">
        <f>IF('NILAI-USBN'!K133="","",'NILAI-USBN'!K133)</f>
        <v/>
      </c>
      <c r="AC134" s="206" t="str">
        <f>IF('NILAI-USBN'!L133="","",'NILAI-USBN'!L133)</f>
        <v/>
      </c>
      <c r="AD134" s="206" t="str">
        <f>IF('NILAI-USBN'!M133="","",'NILAI-USBN'!M133)</f>
        <v/>
      </c>
      <c r="AE134" s="206" t="str">
        <f>IF('NILAI-USBN'!N133="","",'NILAI-USBN'!N133)</f>
        <v/>
      </c>
      <c r="AF134" s="206" t="str">
        <f>IF('NILAI-USBN'!O133="","",'NILAI-USBN'!O133)</f>
        <v/>
      </c>
      <c r="AG134" s="206" t="str">
        <f>IF('NILAI-USBN'!P133="","",'NILAI-USBN'!P133)</f>
        <v/>
      </c>
      <c r="AH134" s="206" t="str">
        <f>IF('NILAI-USBN'!Q133="","",'NILAI-USBN'!Q133)</f>
        <v/>
      </c>
      <c r="AI134" s="206" t="str">
        <f>IF('NILAI-USBN'!R133="","",'NILAI-USBN'!R133)</f>
        <v/>
      </c>
      <c r="AJ134" s="206" t="str">
        <f>IF('NILAI-USBN'!S133="","",'NILAI-USBN'!S133)</f>
        <v/>
      </c>
      <c r="AK134" s="206" t="str">
        <f>IF('NILAI-USBN'!T133="","",'NILAI-USBN'!T133)</f>
        <v/>
      </c>
      <c r="AL134" s="206" t="str">
        <f>IF('NILAI-USBN'!U133="","",'NILAI-USBN'!U133)</f>
        <v/>
      </c>
      <c r="AM134" s="206" t="str">
        <f>IF('NILAI-UN'!E133="","",'NILAI-UN'!E133)</f>
        <v/>
      </c>
      <c r="AN134" s="206" t="str">
        <f>IF('NILAI-UN'!F133="","",'NILAI-UN'!F133)</f>
        <v/>
      </c>
      <c r="AO134" s="206" t="str">
        <f>IF('NILAI-UN'!G133="","",'NILAI-UN'!G133)</f>
        <v/>
      </c>
      <c r="AP134" s="206" t="str">
        <f>IF('NILAI-UN'!H133="","",'NILAI-UN'!H133)</f>
        <v/>
      </c>
      <c r="AQ134" s="207" t="str">
        <f t="shared" si="3"/>
        <v/>
      </c>
      <c r="AR134" s="208" t="str">
        <f t="shared" si="4"/>
        <v/>
      </c>
      <c r="AS134" s="196" t="str">
        <f>IF(OR(C134="",E134=""),"",RANK(AQ134,$AQ$10:$AQ$409)+COUNTIF(AQ$10:AQ134,AQ134)-1)</f>
        <v/>
      </c>
      <c r="AT134" s="173"/>
    </row>
    <row r="135" spans="1:46" ht="20.100000000000001" customHeight="1">
      <c r="A135" s="173"/>
      <c r="B135" s="190" t="str">
        <f>BIODATA_SISWA!B135</f>
        <v/>
      </c>
      <c r="C135" s="191" t="str">
        <f>IF(BIODATA_SISWA!C135="","",BIODATA_SISWA!C135)</f>
        <v/>
      </c>
      <c r="D135" s="191" t="str">
        <f>IF(BIODATA_SISWA!L135="","",BIODATA_SISWA!L135)</f>
        <v/>
      </c>
      <c r="E135" s="206" t="str">
        <f>'NILAI-RAPOR'!K134</f>
        <v/>
      </c>
      <c r="F135" s="206" t="str">
        <f>'NILAI-RAPOR'!R134</f>
        <v/>
      </c>
      <c r="G135" s="206" t="str">
        <f>'NILAI-RAPOR'!Y134</f>
        <v/>
      </c>
      <c r="H135" s="206" t="str">
        <f>'NILAI-RAPOR'!AF134</f>
        <v/>
      </c>
      <c r="I135" s="206" t="str">
        <f>'NILAI-RAPOR'!AM134</f>
        <v/>
      </c>
      <c r="J135" s="206" t="str">
        <f>'NILAI-RAPOR'!AT134</f>
        <v/>
      </c>
      <c r="K135" s="206" t="str">
        <f>'NILAI-RAPOR'!BA134</f>
        <v/>
      </c>
      <c r="L135" s="206" t="str">
        <f>'NILAI-RAPOR'!BH134</f>
        <v/>
      </c>
      <c r="M135" s="206" t="str">
        <f>'NILAI-RAPOR'!BO134</f>
        <v/>
      </c>
      <c r="N135" s="206" t="str">
        <f>'NILAI-RAPOR'!BV134</f>
        <v/>
      </c>
      <c r="O135" s="206" t="str">
        <f>'NILAI-RAPOR'!CC134</f>
        <v/>
      </c>
      <c r="P135" s="206" t="str">
        <f>'NILAI-RAPOR'!CJ134</f>
        <v/>
      </c>
      <c r="Q135" s="206" t="str">
        <f>'NILAI-RAPOR'!CQ134</f>
        <v/>
      </c>
      <c r="R135" s="206" t="str">
        <f>'NILAI-RAPOR'!CX134</f>
        <v/>
      </c>
      <c r="S135" s="206" t="str">
        <f>'NILAI-RAPOR'!DE134</f>
        <v/>
      </c>
      <c r="T135" s="206" t="str">
        <f>'NILAI-RAPOR'!DL134</f>
        <v/>
      </c>
      <c r="U135" s="206" t="str">
        <f>'NILAI-RAPOR'!DS134</f>
        <v/>
      </c>
      <c r="V135" s="206" t="str">
        <f>IF('NILAI-USBN'!E134="","",'NILAI-USBN'!E134)</f>
        <v/>
      </c>
      <c r="W135" s="206" t="str">
        <f>IF('NILAI-USBN'!F134="","",'NILAI-USBN'!F134)</f>
        <v/>
      </c>
      <c r="X135" s="206" t="str">
        <f>IF('NILAI-USBN'!G134="","",'NILAI-USBN'!G134)</f>
        <v/>
      </c>
      <c r="Y135" s="206" t="str">
        <f>IF('NILAI-USBN'!H134="","",'NILAI-USBN'!H134)</f>
        <v/>
      </c>
      <c r="Z135" s="206" t="str">
        <f>IF('NILAI-USBN'!I134="","",'NILAI-USBN'!I134)</f>
        <v/>
      </c>
      <c r="AA135" s="206" t="str">
        <f>IF('NILAI-USBN'!J134="","",'NILAI-USBN'!J134)</f>
        <v/>
      </c>
      <c r="AB135" s="206" t="str">
        <f>IF('NILAI-USBN'!K134="","",'NILAI-USBN'!K134)</f>
        <v/>
      </c>
      <c r="AC135" s="206" t="str">
        <f>IF('NILAI-USBN'!L134="","",'NILAI-USBN'!L134)</f>
        <v/>
      </c>
      <c r="AD135" s="206" t="str">
        <f>IF('NILAI-USBN'!M134="","",'NILAI-USBN'!M134)</f>
        <v/>
      </c>
      <c r="AE135" s="206" t="str">
        <f>IF('NILAI-USBN'!N134="","",'NILAI-USBN'!N134)</f>
        <v/>
      </c>
      <c r="AF135" s="206" t="str">
        <f>IF('NILAI-USBN'!O134="","",'NILAI-USBN'!O134)</f>
        <v/>
      </c>
      <c r="AG135" s="206" t="str">
        <f>IF('NILAI-USBN'!P134="","",'NILAI-USBN'!P134)</f>
        <v/>
      </c>
      <c r="AH135" s="206" t="str">
        <f>IF('NILAI-USBN'!Q134="","",'NILAI-USBN'!Q134)</f>
        <v/>
      </c>
      <c r="AI135" s="206" t="str">
        <f>IF('NILAI-USBN'!R134="","",'NILAI-USBN'!R134)</f>
        <v/>
      </c>
      <c r="AJ135" s="206" t="str">
        <f>IF('NILAI-USBN'!S134="","",'NILAI-USBN'!S134)</f>
        <v/>
      </c>
      <c r="AK135" s="206" t="str">
        <f>IF('NILAI-USBN'!T134="","",'NILAI-USBN'!T134)</f>
        <v/>
      </c>
      <c r="AL135" s="206" t="str">
        <f>IF('NILAI-USBN'!U134="","",'NILAI-USBN'!U134)</f>
        <v/>
      </c>
      <c r="AM135" s="206" t="str">
        <f>IF('NILAI-UN'!E134="","",'NILAI-UN'!E134)</f>
        <v/>
      </c>
      <c r="AN135" s="206" t="str">
        <f>IF('NILAI-UN'!F134="","",'NILAI-UN'!F134)</f>
        <v/>
      </c>
      <c r="AO135" s="206" t="str">
        <f>IF('NILAI-UN'!G134="","",'NILAI-UN'!G134)</f>
        <v/>
      </c>
      <c r="AP135" s="206" t="str">
        <f>IF('NILAI-UN'!H134="","",'NILAI-UN'!H134)</f>
        <v/>
      </c>
      <c r="AQ135" s="207" t="str">
        <f t="shared" si="3"/>
        <v/>
      </c>
      <c r="AR135" s="208" t="str">
        <f t="shared" si="4"/>
        <v/>
      </c>
      <c r="AS135" s="196" t="str">
        <f>IF(OR(C135="",E135=""),"",RANK(AQ135,$AQ$10:$AQ$409)+COUNTIF(AQ$10:AQ135,AQ135)-1)</f>
        <v/>
      </c>
      <c r="AT135" s="173"/>
    </row>
    <row r="136" spans="1:46" ht="20.100000000000001" customHeight="1">
      <c r="A136" s="173"/>
      <c r="B136" s="190" t="str">
        <f>BIODATA_SISWA!B136</f>
        <v/>
      </c>
      <c r="C136" s="191" t="str">
        <f>IF(BIODATA_SISWA!C136="","",BIODATA_SISWA!C136)</f>
        <v/>
      </c>
      <c r="D136" s="191" t="str">
        <f>IF(BIODATA_SISWA!L136="","",BIODATA_SISWA!L136)</f>
        <v/>
      </c>
      <c r="E136" s="206" t="str">
        <f>'NILAI-RAPOR'!K135</f>
        <v/>
      </c>
      <c r="F136" s="206" t="str">
        <f>'NILAI-RAPOR'!R135</f>
        <v/>
      </c>
      <c r="G136" s="206" t="str">
        <f>'NILAI-RAPOR'!Y135</f>
        <v/>
      </c>
      <c r="H136" s="206" t="str">
        <f>'NILAI-RAPOR'!AF135</f>
        <v/>
      </c>
      <c r="I136" s="206" t="str">
        <f>'NILAI-RAPOR'!AM135</f>
        <v/>
      </c>
      <c r="J136" s="206" t="str">
        <f>'NILAI-RAPOR'!AT135</f>
        <v/>
      </c>
      <c r="K136" s="206" t="str">
        <f>'NILAI-RAPOR'!BA135</f>
        <v/>
      </c>
      <c r="L136" s="206" t="str">
        <f>'NILAI-RAPOR'!BH135</f>
        <v/>
      </c>
      <c r="M136" s="206" t="str">
        <f>'NILAI-RAPOR'!BO135</f>
        <v/>
      </c>
      <c r="N136" s="206" t="str">
        <f>'NILAI-RAPOR'!BV135</f>
        <v/>
      </c>
      <c r="O136" s="206" t="str">
        <f>'NILAI-RAPOR'!CC135</f>
        <v/>
      </c>
      <c r="P136" s="206" t="str">
        <f>'NILAI-RAPOR'!CJ135</f>
        <v/>
      </c>
      <c r="Q136" s="206" t="str">
        <f>'NILAI-RAPOR'!CQ135</f>
        <v/>
      </c>
      <c r="R136" s="206" t="str">
        <f>'NILAI-RAPOR'!CX135</f>
        <v/>
      </c>
      <c r="S136" s="206" t="str">
        <f>'NILAI-RAPOR'!DE135</f>
        <v/>
      </c>
      <c r="T136" s="206" t="str">
        <f>'NILAI-RAPOR'!DL135</f>
        <v/>
      </c>
      <c r="U136" s="206" t="str">
        <f>'NILAI-RAPOR'!DS135</f>
        <v/>
      </c>
      <c r="V136" s="206" t="str">
        <f>IF('NILAI-USBN'!E135="","",'NILAI-USBN'!E135)</f>
        <v/>
      </c>
      <c r="W136" s="206" t="str">
        <f>IF('NILAI-USBN'!F135="","",'NILAI-USBN'!F135)</f>
        <v/>
      </c>
      <c r="X136" s="206" t="str">
        <f>IF('NILAI-USBN'!G135="","",'NILAI-USBN'!G135)</f>
        <v/>
      </c>
      <c r="Y136" s="206" t="str">
        <f>IF('NILAI-USBN'!H135="","",'NILAI-USBN'!H135)</f>
        <v/>
      </c>
      <c r="Z136" s="206" t="str">
        <f>IF('NILAI-USBN'!I135="","",'NILAI-USBN'!I135)</f>
        <v/>
      </c>
      <c r="AA136" s="206" t="str">
        <f>IF('NILAI-USBN'!J135="","",'NILAI-USBN'!J135)</f>
        <v/>
      </c>
      <c r="AB136" s="206" t="str">
        <f>IF('NILAI-USBN'!K135="","",'NILAI-USBN'!K135)</f>
        <v/>
      </c>
      <c r="AC136" s="206" t="str">
        <f>IF('NILAI-USBN'!L135="","",'NILAI-USBN'!L135)</f>
        <v/>
      </c>
      <c r="AD136" s="206" t="str">
        <f>IF('NILAI-USBN'!M135="","",'NILAI-USBN'!M135)</f>
        <v/>
      </c>
      <c r="AE136" s="206" t="str">
        <f>IF('NILAI-USBN'!N135="","",'NILAI-USBN'!N135)</f>
        <v/>
      </c>
      <c r="AF136" s="206" t="str">
        <f>IF('NILAI-USBN'!O135="","",'NILAI-USBN'!O135)</f>
        <v/>
      </c>
      <c r="AG136" s="206" t="str">
        <f>IF('NILAI-USBN'!P135="","",'NILAI-USBN'!P135)</f>
        <v/>
      </c>
      <c r="AH136" s="206" t="str">
        <f>IF('NILAI-USBN'!Q135="","",'NILAI-USBN'!Q135)</f>
        <v/>
      </c>
      <c r="AI136" s="206" t="str">
        <f>IF('NILAI-USBN'!R135="","",'NILAI-USBN'!R135)</f>
        <v/>
      </c>
      <c r="AJ136" s="206" t="str">
        <f>IF('NILAI-USBN'!S135="","",'NILAI-USBN'!S135)</f>
        <v/>
      </c>
      <c r="AK136" s="206" t="str">
        <f>IF('NILAI-USBN'!T135="","",'NILAI-USBN'!T135)</f>
        <v/>
      </c>
      <c r="AL136" s="206" t="str">
        <f>IF('NILAI-USBN'!U135="","",'NILAI-USBN'!U135)</f>
        <v/>
      </c>
      <c r="AM136" s="206" t="str">
        <f>IF('NILAI-UN'!E135="","",'NILAI-UN'!E135)</f>
        <v/>
      </c>
      <c r="AN136" s="206" t="str">
        <f>IF('NILAI-UN'!F135="","",'NILAI-UN'!F135)</f>
        <v/>
      </c>
      <c r="AO136" s="206" t="str">
        <f>IF('NILAI-UN'!G135="","",'NILAI-UN'!G135)</f>
        <v/>
      </c>
      <c r="AP136" s="206" t="str">
        <f>IF('NILAI-UN'!H135="","",'NILAI-UN'!H135)</f>
        <v/>
      </c>
      <c r="AQ136" s="207" t="str">
        <f t="shared" si="3"/>
        <v/>
      </c>
      <c r="AR136" s="208" t="str">
        <f t="shared" si="4"/>
        <v/>
      </c>
      <c r="AS136" s="196" t="str">
        <f>IF(OR(C136="",E136=""),"",RANK(AQ136,$AQ$10:$AQ$409)+COUNTIF(AQ$10:AQ136,AQ136)-1)</f>
        <v/>
      </c>
      <c r="AT136" s="173"/>
    </row>
    <row r="137" spans="1:46" ht="20.100000000000001" customHeight="1">
      <c r="A137" s="173"/>
      <c r="B137" s="190" t="str">
        <f>BIODATA_SISWA!B137</f>
        <v/>
      </c>
      <c r="C137" s="191" t="str">
        <f>IF(BIODATA_SISWA!C137="","",BIODATA_SISWA!C137)</f>
        <v/>
      </c>
      <c r="D137" s="191" t="str">
        <f>IF(BIODATA_SISWA!L137="","",BIODATA_SISWA!L137)</f>
        <v/>
      </c>
      <c r="E137" s="206" t="str">
        <f>'NILAI-RAPOR'!K136</f>
        <v/>
      </c>
      <c r="F137" s="206" t="str">
        <f>'NILAI-RAPOR'!R136</f>
        <v/>
      </c>
      <c r="G137" s="206" t="str">
        <f>'NILAI-RAPOR'!Y136</f>
        <v/>
      </c>
      <c r="H137" s="206" t="str">
        <f>'NILAI-RAPOR'!AF136</f>
        <v/>
      </c>
      <c r="I137" s="206" t="str">
        <f>'NILAI-RAPOR'!AM136</f>
        <v/>
      </c>
      <c r="J137" s="206" t="str">
        <f>'NILAI-RAPOR'!AT136</f>
        <v/>
      </c>
      <c r="K137" s="206" t="str">
        <f>'NILAI-RAPOR'!BA136</f>
        <v/>
      </c>
      <c r="L137" s="206" t="str">
        <f>'NILAI-RAPOR'!BH136</f>
        <v/>
      </c>
      <c r="M137" s="206" t="str">
        <f>'NILAI-RAPOR'!BO136</f>
        <v/>
      </c>
      <c r="N137" s="206" t="str">
        <f>'NILAI-RAPOR'!BV136</f>
        <v/>
      </c>
      <c r="O137" s="206" t="str">
        <f>'NILAI-RAPOR'!CC136</f>
        <v/>
      </c>
      <c r="P137" s="206" t="str">
        <f>'NILAI-RAPOR'!CJ136</f>
        <v/>
      </c>
      <c r="Q137" s="206" t="str">
        <f>'NILAI-RAPOR'!CQ136</f>
        <v/>
      </c>
      <c r="R137" s="206" t="str">
        <f>'NILAI-RAPOR'!CX136</f>
        <v/>
      </c>
      <c r="S137" s="206" t="str">
        <f>'NILAI-RAPOR'!DE136</f>
        <v/>
      </c>
      <c r="T137" s="206" t="str">
        <f>'NILAI-RAPOR'!DL136</f>
        <v/>
      </c>
      <c r="U137" s="206" t="str">
        <f>'NILAI-RAPOR'!DS136</f>
        <v/>
      </c>
      <c r="V137" s="206" t="str">
        <f>IF('NILAI-USBN'!E136="","",'NILAI-USBN'!E136)</f>
        <v/>
      </c>
      <c r="W137" s="206" t="str">
        <f>IF('NILAI-USBN'!F136="","",'NILAI-USBN'!F136)</f>
        <v/>
      </c>
      <c r="X137" s="206" t="str">
        <f>IF('NILAI-USBN'!G136="","",'NILAI-USBN'!G136)</f>
        <v/>
      </c>
      <c r="Y137" s="206" t="str">
        <f>IF('NILAI-USBN'!H136="","",'NILAI-USBN'!H136)</f>
        <v/>
      </c>
      <c r="Z137" s="206" t="str">
        <f>IF('NILAI-USBN'!I136="","",'NILAI-USBN'!I136)</f>
        <v/>
      </c>
      <c r="AA137" s="206" t="str">
        <f>IF('NILAI-USBN'!J136="","",'NILAI-USBN'!J136)</f>
        <v/>
      </c>
      <c r="AB137" s="206" t="str">
        <f>IF('NILAI-USBN'!K136="","",'NILAI-USBN'!K136)</f>
        <v/>
      </c>
      <c r="AC137" s="206" t="str">
        <f>IF('NILAI-USBN'!L136="","",'NILAI-USBN'!L136)</f>
        <v/>
      </c>
      <c r="AD137" s="206" t="str">
        <f>IF('NILAI-USBN'!M136="","",'NILAI-USBN'!M136)</f>
        <v/>
      </c>
      <c r="AE137" s="206" t="str">
        <f>IF('NILAI-USBN'!N136="","",'NILAI-USBN'!N136)</f>
        <v/>
      </c>
      <c r="AF137" s="206" t="str">
        <f>IF('NILAI-USBN'!O136="","",'NILAI-USBN'!O136)</f>
        <v/>
      </c>
      <c r="AG137" s="206" t="str">
        <f>IF('NILAI-USBN'!P136="","",'NILAI-USBN'!P136)</f>
        <v/>
      </c>
      <c r="AH137" s="206" t="str">
        <f>IF('NILAI-USBN'!Q136="","",'NILAI-USBN'!Q136)</f>
        <v/>
      </c>
      <c r="AI137" s="206" t="str">
        <f>IF('NILAI-USBN'!R136="","",'NILAI-USBN'!R136)</f>
        <v/>
      </c>
      <c r="AJ137" s="206" t="str">
        <f>IF('NILAI-USBN'!S136="","",'NILAI-USBN'!S136)</f>
        <v/>
      </c>
      <c r="AK137" s="206" t="str">
        <f>IF('NILAI-USBN'!T136="","",'NILAI-USBN'!T136)</f>
        <v/>
      </c>
      <c r="AL137" s="206" t="str">
        <f>IF('NILAI-USBN'!U136="","",'NILAI-USBN'!U136)</f>
        <v/>
      </c>
      <c r="AM137" s="206" t="str">
        <f>IF('NILAI-UN'!E136="","",'NILAI-UN'!E136)</f>
        <v/>
      </c>
      <c r="AN137" s="206" t="str">
        <f>IF('NILAI-UN'!F136="","",'NILAI-UN'!F136)</f>
        <v/>
      </c>
      <c r="AO137" s="206" t="str">
        <f>IF('NILAI-UN'!G136="","",'NILAI-UN'!G136)</f>
        <v/>
      </c>
      <c r="AP137" s="206" t="str">
        <f>IF('NILAI-UN'!H136="","",'NILAI-UN'!H136)</f>
        <v/>
      </c>
      <c r="AQ137" s="207" t="str">
        <f t="shared" si="3"/>
        <v/>
      </c>
      <c r="AR137" s="208" t="str">
        <f t="shared" si="4"/>
        <v/>
      </c>
      <c r="AS137" s="196" t="str">
        <f>IF(OR(C137="",E137=""),"",RANK(AQ137,$AQ$10:$AQ$409)+COUNTIF(AQ$10:AQ137,AQ137)-1)</f>
        <v/>
      </c>
      <c r="AT137" s="173"/>
    </row>
    <row r="138" spans="1:46" ht="20.100000000000001" customHeight="1">
      <c r="A138" s="173"/>
      <c r="B138" s="190" t="str">
        <f>BIODATA_SISWA!B138</f>
        <v/>
      </c>
      <c r="C138" s="191" t="str">
        <f>IF(BIODATA_SISWA!C138="","",BIODATA_SISWA!C138)</f>
        <v/>
      </c>
      <c r="D138" s="191" t="str">
        <f>IF(BIODATA_SISWA!L138="","",BIODATA_SISWA!L138)</f>
        <v/>
      </c>
      <c r="E138" s="206" t="str">
        <f>'NILAI-RAPOR'!K137</f>
        <v/>
      </c>
      <c r="F138" s="206" t="str">
        <f>'NILAI-RAPOR'!R137</f>
        <v/>
      </c>
      <c r="G138" s="206" t="str">
        <f>'NILAI-RAPOR'!Y137</f>
        <v/>
      </c>
      <c r="H138" s="206" t="str">
        <f>'NILAI-RAPOR'!AF137</f>
        <v/>
      </c>
      <c r="I138" s="206" t="str">
        <f>'NILAI-RAPOR'!AM137</f>
        <v/>
      </c>
      <c r="J138" s="206" t="str">
        <f>'NILAI-RAPOR'!AT137</f>
        <v/>
      </c>
      <c r="K138" s="206" t="str">
        <f>'NILAI-RAPOR'!BA137</f>
        <v/>
      </c>
      <c r="L138" s="206" t="str">
        <f>'NILAI-RAPOR'!BH137</f>
        <v/>
      </c>
      <c r="M138" s="206" t="str">
        <f>'NILAI-RAPOR'!BO137</f>
        <v/>
      </c>
      <c r="N138" s="206" t="str">
        <f>'NILAI-RAPOR'!BV137</f>
        <v/>
      </c>
      <c r="O138" s="206" t="str">
        <f>'NILAI-RAPOR'!CC137</f>
        <v/>
      </c>
      <c r="P138" s="206" t="str">
        <f>'NILAI-RAPOR'!CJ137</f>
        <v/>
      </c>
      <c r="Q138" s="206" t="str">
        <f>'NILAI-RAPOR'!CQ137</f>
        <v/>
      </c>
      <c r="R138" s="206" t="str">
        <f>'NILAI-RAPOR'!CX137</f>
        <v/>
      </c>
      <c r="S138" s="206" t="str">
        <f>'NILAI-RAPOR'!DE137</f>
        <v/>
      </c>
      <c r="T138" s="206" t="str">
        <f>'NILAI-RAPOR'!DL137</f>
        <v/>
      </c>
      <c r="U138" s="206" t="str">
        <f>'NILAI-RAPOR'!DS137</f>
        <v/>
      </c>
      <c r="V138" s="206" t="str">
        <f>IF('NILAI-USBN'!E137="","",'NILAI-USBN'!E137)</f>
        <v/>
      </c>
      <c r="W138" s="206" t="str">
        <f>IF('NILAI-USBN'!F137="","",'NILAI-USBN'!F137)</f>
        <v/>
      </c>
      <c r="X138" s="206" t="str">
        <f>IF('NILAI-USBN'!G137="","",'NILAI-USBN'!G137)</f>
        <v/>
      </c>
      <c r="Y138" s="206" t="str">
        <f>IF('NILAI-USBN'!H137="","",'NILAI-USBN'!H137)</f>
        <v/>
      </c>
      <c r="Z138" s="206" t="str">
        <f>IF('NILAI-USBN'!I137="","",'NILAI-USBN'!I137)</f>
        <v/>
      </c>
      <c r="AA138" s="206" t="str">
        <f>IF('NILAI-USBN'!J137="","",'NILAI-USBN'!J137)</f>
        <v/>
      </c>
      <c r="AB138" s="206" t="str">
        <f>IF('NILAI-USBN'!K137="","",'NILAI-USBN'!K137)</f>
        <v/>
      </c>
      <c r="AC138" s="206" t="str">
        <f>IF('NILAI-USBN'!L137="","",'NILAI-USBN'!L137)</f>
        <v/>
      </c>
      <c r="AD138" s="206" t="str">
        <f>IF('NILAI-USBN'!M137="","",'NILAI-USBN'!M137)</f>
        <v/>
      </c>
      <c r="AE138" s="206" t="str">
        <f>IF('NILAI-USBN'!N137="","",'NILAI-USBN'!N137)</f>
        <v/>
      </c>
      <c r="AF138" s="206" t="str">
        <f>IF('NILAI-USBN'!O137="","",'NILAI-USBN'!O137)</f>
        <v/>
      </c>
      <c r="AG138" s="206" t="str">
        <f>IF('NILAI-USBN'!P137="","",'NILAI-USBN'!P137)</f>
        <v/>
      </c>
      <c r="AH138" s="206" t="str">
        <f>IF('NILAI-USBN'!Q137="","",'NILAI-USBN'!Q137)</f>
        <v/>
      </c>
      <c r="AI138" s="206" t="str">
        <f>IF('NILAI-USBN'!R137="","",'NILAI-USBN'!R137)</f>
        <v/>
      </c>
      <c r="AJ138" s="206" t="str">
        <f>IF('NILAI-USBN'!S137="","",'NILAI-USBN'!S137)</f>
        <v/>
      </c>
      <c r="AK138" s="206" t="str">
        <f>IF('NILAI-USBN'!T137="","",'NILAI-USBN'!T137)</f>
        <v/>
      </c>
      <c r="AL138" s="206" t="str">
        <f>IF('NILAI-USBN'!U137="","",'NILAI-USBN'!U137)</f>
        <v/>
      </c>
      <c r="AM138" s="206" t="str">
        <f>IF('NILAI-UN'!E137="","",'NILAI-UN'!E137)</f>
        <v/>
      </c>
      <c r="AN138" s="206" t="str">
        <f>IF('NILAI-UN'!F137="","",'NILAI-UN'!F137)</f>
        <v/>
      </c>
      <c r="AO138" s="206" t="str">
        <f>IF('NILAI-UN'!G137="","",'NILAI-UN'!G137)</f>
        <v/>
      </c>
      <c r="AP138" s="206" t="str">
        <f>IF('NILAI-UN'!H137="","",'NILAI-UN'!H137)</f>
        <v/>
      </c>
      <c r="AQ138" s="207" t="str">
        <f t="shared" ref="AQ138:AQ201" si="5">IF(OR(C138="",E138=""),"",SUM(E138:AP138))</f>
        <v/>
      </c>
      <c r="AR138" s="208" t="str">
        <f t="shared" ref="AR138:AR201" si="6">IF(OR(C138="",E138=""),"",AVERAGE(E138:AP138))</f>
        <v/>
      </c>
      <c r="AS138" s="196" t="str">
        <f>IF(OR(C138="",E138=""),"",RANK(AQ138,$AQ$10:$AQ$409)+COUNTIF(AQ$10:AQ138,AQ138)-1)</f>
        <v/>
      </c>
      <c r="AT138" s="173"/>
    </row>
    <row r="139" spans="1:46" ht="20.100000000000001" customHeight="1">
      <c r="A139" s="173"/>
      <c r="B139" s="190" t="str">
        <f>BIODATA_SISWA!B139</f>
        <v/>
      </c>
      <c r="C139" s="191" t="str">
        <f>IF(BIODATA_SISWA!C139="","",BIODATA_SISWA!C139)</f>
        <v/>
      </c>
      <c r="D139" s="191" t="str">
        <f>IF(BIODATA_SISWA!L139="","",BIODATA_SISWA!L139)</f>
        <v/>
      </c>
      <c r="E139" s="206" t="str">
        <f>'NILAI-RAPOR'!K138</f>
        <v/>
      </c>
      <c r="F139" s="206" t="str">
        <f>'NILAI-RAPOR'!R138</f>
        <v/>
      </c>
      <c r="G139" s="206" t="str">
        <f>'NILAI-RAPOR'!Y138</f>
        <v/>
      </c>
      <c r="H139" s="206" t="str">
        <f>'NILAI-RAPOR'!AF138</f>
        <v/>
      </c>
      <c r="I139" s="206" t="str">
        <f>'NILAI-RAPOR'!AM138</f>
        <v/>
      </c>
      <c r="J139" s="206" t="str">
        <f>'NILAI-RAPOR'!AT138</f>
        <v/>
      </c>
      <c r="K139" s="206" t="str">
        <f>'NILAI-RAPOR'!BA138</f>
        <v/>
      </c>
      <c r="L139" s="206" t="str">
        <f>'NILAI-RAPOR'!BH138</f>
        <v/>
      </c>
      <c r="M139" s="206" t="str">
        <f>'NILAI-RAPOR'!BO138</f>
        <v/>
      </c>
      <c r="N139" s="206" t="str">
        <f>'NILAI-RAPOR'!BV138</f>
        <v/>
      </c>
      <c r="O139" s="206" t="str">
        <f>'NILAI-RAPOR'!CC138</f>
        <v/>
      </c>
      <c r="P139" s="206" t="str">
        <f>'NILAI-RAPOR'!CJ138</f>
        <v/>
      </c>
      <c r="Q139" s="206" t="str">
        <f>'NILAI-RAPOR'!CQ138</f>
        <v/>
      </c>
      <c r="R139" s="206" t="str">
        <f>'NILAI-RAPOR'!CX138</f>
        <v/>
      </c>
      <c r="S139" s="206" t="str">
        <f>'NILAI-RAPOR'!DE138</f>
        <v/>
      </c>
      <c r="T139" s="206" t="str">
        <f>'NILAI-RAPOR'!DL138</f>
        <v/>
      </c>
      <c r="U139" s="206" t="str">
        <f>'NILAI-RAPOR'!DS138</f>
        <v/>
      </c>
      <c r="V139" s="206" t="str">
        <f>IF('NILAI-USBN'!E138="","",'NILAI-USBN'!E138)</f>
        <v/>
      </c>
      <c r="W139" s="206" t="str">
        <f>IF('NILAI-USBN'!F138="","",'NILAI-USBN'!F138)</f>
        <v/>
      </c>
      <c r="X139" s="206" t="str">
        <f>IF('NILAI-USBN'!G138="","",'NILAI-USBN'!G138)</f>
        <v/>
      </c>
      <c r="Y139" s="206" t="str">
        <f>IF('NILAI-USBN'!H138="","",'NILAI-USBN'!H138)</f>
        <v/>
      </c>
      <c r="Z139" s="206" t="str">
        <f>IF('NILAI-USBN'!I138="","",'NILAI-USBN'!I138)</f>
        <v/>
      </c>
      <c r="AA139" s="206" t="str">
        <f>IF('NILAI-USBN'!J138="","",'NILAI-USBN'!J138)</f>
        <v/>
      </c>
      <c r="AB139" s="206" t="str">
        <f>IF('NILAI-USBN'!K138="","",'NILAI-USBN'!K138)</f>
        <v/>
      </c>
      <c r="AC139" s="206" t="str">
        <f>IF('NILAI-USBN'!L138="","",'NILAI-USBN'!L138)</f>
        <v/>
      </c>
      <c r="AD139" s="206" t="str">
        <f>IF('NILAI-USBN'!M138="","",'NILAI-USBN'!M138)</f>
        <v/>
      </c>
      <c r="AE139" s="206" t="str">
        <f>IF('NILAI-USBN'!N138="","",'NILAI-USBN'!N138)</f>
        <v/>
      </c>
      <c r="AF139" s="206" t="str">
        <f>IF('NILAI-USBN'!O138="","",'NILAI-USBN'!O138)</f>
        <v/>
      </c>
      <c r="AG139" s="206" t="str">
        <f>IF('NILAI-USBN'!P138="","",'NILAI-USBN'!P138)</f>
        <v/>
      </c>
      <c r="AH139" s="206" t="str">
        <f>IF('NILAI-USBN'!Q138="","",'NILAI-USBN'!Q138)</f>
        <v/>
      </c>
      <c r="AI139" s="206" t="str">
        <f>IF('NILAI-USBN'!R138="","",'NILAI-USBN'!R138)</f>
        <v/>
      </c>
      <c r="AJ139" s="206" t="str">
        <f>IF('NILAI-USBN'!S138="","",'NILAI-USBN'!S138)</f>
        <v/>
      </c>
      <c r="AK139" s="206" t="str">
        <f>IF('NILAI-USBN'!T138="","",'NILAI-USBN'!T138)</f>
        <v/>
      </c>
      <c r="AL139" s="206" t="str">
        <f>IF('NILAI-USBN'!U138="","",'NILAI-USBN'!U138)</f>
        <v/>
      </c>
      <c r="AM139" s="206" t="str">
        <f>IF('NILAI-UN'!E138="","",'NILAI-UN'!E138)</f>
        <v/>
      </c>
      <c r="AN139" s="206" t="str">
        <f>IF('NILAI-UN'!F138="","",'NILAI-UN'!F138)</f>
        <v/>
      </c>
      <c r="AO139" s="206" t="str">
        <f>IF('NILAI-UN'!G138="","",'NILAI-UN'!G138)</f>
        <v/>
      </c>
      <c r="AP139" s="206" t="str">
        <f>IF('NILAI-UN'!H138="","",'NILAI-UN'!H138)</f>
        <v/>
      </c>
      <c r="AQ139" s="207" t="str">
        <f t="shared" si="5"/>
        <v/>
      </c>
      <c r="AR139" s="208" t="str">
        <f t="shared" si="6"/>
        <v/>
      </c>
      <c r="AS139" s="196" t="str">
        <f>IF(OR(C139="",E139=""),"",RANK(AQ139,$AQ$10:$AQ$409)+COUNTIF(AQ$10:AQ139,AQ139)-1)</f>
        <v/>
      </c>
      <c r="AT139" s="173"/>
    </row>
    <row r="140" spans="1:46" ht="20.100000000000001" customHeight="1">
      <c r="A140" s="173"/>
      <c r="B140" s="190" t="str">
        <f>BIODATA_SISWA!B140</f>
        <v/>
      </c>
      <c r="C140" s="191" t="str">
        <f>IF(BIODATA_SISWA!C140="","",BIODATA_SISWA!C140)</f>
        <v/>
      </c>
      <c r="D140" s="191" t="str">
        <f>IF(BIODATA_SISWA!L140="","",BIODATA_SISWA!L140)</f>
        <v/>
      </c>
      <c r="E140" s="206" t="str">
        <f>'NILAI-RAPOR'!K139</f>
        <v/>
      </c>
      <c r="F140" s="206" t="str">
        <f>'NILAI-RAPOR'!R139</f>
        <v/>
      </c>
      <c r="G140" s="206" t="str">
        <f>'NILAI-RAPOR'!Y139</f>
        <v/>
      </c>
      <c r="H140" s="206" t="str">
        <f>'NILAI-RAPOR'!AF139</f>
        <v/>
      </c>
      <c r="I140" s="206" t="str">
        <f>'NILAI-RAPOR'!AM139</f>
        <v/>
      </c>
      <c r="J140" s="206" t="str">
        <f>'NILAI-RAPOR'!AT139</f>
        <v/>
      </c>
      <c r="K140" s="206" t="str">
        <f>'NILAI-RAPOR'!BA139</f>
        <v/>
      </c>
      <c r="L140" s="206" t="str">
        <f>'NILAI-RAPOR'!BH139</f>
        <v/>
      </c>
      <c r="M140" s="206" t="str">
        <f>'NILAI-RAPOR'!BO139</f>
        <v/>
      </c>
      <c r="N140" s="206" t="str">
        <f>'NILAI-RAPOR'!BV139</f>
        <v/>
      </c>
      <c r="O140" s="206" t="str">
        <f>'NILAI-RAPOR'!CC139</f>
        <v/>
      </c>
      <c r="P140" s="206" t="str">
        <f>'NILAI-RAPOR'!CJ139</f>
        <v/>
      </c>
      <c r="Q140" s="206" t="str">
        <f>'NILAI-RAPOR'!CQ139</f>
        <v/>
      </c>
      <c r="R140" s="206" t="str">
        <f>'NILAI-RAPOR'!CX139</f>
        <v/>
      </c>
      <c r="S140" s="206" t="str">
        <f>'NILAI-RAPOR'!DE139</f>
        <v/>
      </c>
      <c r="T140" s="206" t="str">
        <f>'NILAI-RAPOR'!DL139</f>
        <v/>
      </c>
      <c r="U140" s="206" t="str">
        <f>'NILAI-RAPOR'!DS139</f>
        <v/>
      </c>
      <c r="V140" s="206" t="str">
        <f>IF('NILAI-USBN'!E139="","",'NILAI-USBN'!E139)</f>
        <v/>
      </c>
      <c r="W140" s="206" t="str">
        <f>IF('NILAI-USBN'!F139="","",'NILAI-USBN'!F139)</f>
        <v/>
      </c>
      <c r="X140" s="206" t="str">
        <f>IF('NILAI-USBN'!G139="","",'NILAI-USBN'!G139)</f>
        <v/>
      </c>
      <c r="Y140" s="206" t="str">
        <f>IF('NILAI-USBN'!H139="","",'NILAI-USBN'!H139)</f>
        <v/>
      </c>
      <c r="Z140" s="206" t="str">
        <f>IF('NILAI-USBN'!I139="","",'NILAI-USBN'!I139)</f>
        <v/>
      </c>
      <c r="AA140" s="206" t="str">
        <f>IF('NILAI-USBN'!J139="","",'NILAI-USBN'!J139)</f>
        <v/>
      </c>
      <c r="AB140" s="206" t="str">
        <f>IF('NILAI-USBN'!K139="","",'NILAI-USBN'!K139)</f>
        <v/>
      </c>
      <c r="AC140" s="206" t="str">
        <f>IF('NILAI-USBN'!L139="","",'NILAI-USBN'!L139)</f>
        <v/>
      </c>
      <c r="AD140" s="206" t="str">
        <f>IF('NILAI-USBN'!M139="","",'NILAI-USBN'!M139)</f>
        <v/>
      </c>
      <c r="AE140" s="206" t="str">
        <f>IF('NILAI-USBN'!N139="","",'NILAI-USBN'!N139)</f>
        <v/>
      </c>
      <c r="AF140" s="206" t="str">
        <f>IF('NILAI-USBN'!O139="","",'NILAI-USBN'!O139)</f>
        <v/>
      </c>
      <c r="AG140" s="206" t="str">
        <f>IF('NILAI-USBN'!P139="","",'NILAI-USBN'!P139)</f>
        <v/>
      </c>
      <c r="AH140" s="206" t="str">
        <f>IF('NILAI-USBN'!Q139="","",'NILAI-USBN'!Q139)</f>
        <v/>
      </c>
      <c r="AI140" s="206" t="str">
        <f>IF('NILAI-USBN'!R139="","",'NILAI-USBN'!R139)</f>
        <v/>
      </c>
      <c r="AJ140" s="206" t="str">
        <f>IF('NILAI-USBN'!S139="","",'NILAI-USBN'!S139)</f>
        <v/>
      </c>
      <c r="AK140" s="206" t="str">
        <f>IF('NILAI-USBN'!T139="","",'NILAI-USBN'!T139)</f>
        <v/>
      </c>
      <c r="AL140" s="206" t="str">
        <f>IF('NILAI-USBN'!U139="","",'NILAI-USBN'!U139)</f>
        <v/>
      </c>
      <c r="AM140" s="206" t="str">
        <f>IF('NILAI-UN'!E139="","",'NILAI-UN'!E139)</f>
        <v/>
      </c>
      <c r="AN140" s="206" t="str">
        <f>IF('NILAI-UN'!F139="","",'NILAI-UN'!F139)</f>
        <v/>
      </c>
      <c r="AO140" s="206" t="str">
        <f>IF('NILAI-UN'!G139="","",'NILAI-UN'!G139)</f>
        <v/>
      </c>
      <c r="AP140" s="206" t="str">
        <f>IF('NILAI-UN'!H139="","",'NILAI-UN'!H139)</f>
        <v/>
      </c>
      <c r="AQ140" s="207" t="str">
        <f t="shared" si="5"/>
        <v/>
      </c>
      <c r="AR140" s="208" t="str">
        <f t="shared" si="6"/>
        <v/>
      </c>
      <c r="AS140" s="196" t="str">
        <f>IF(OR(C140="",E140=""),"",RANK(AQ140,$AQ$10:$AQ$409)+COUNTIF(AQ$10:AQ140,AQ140)-1)</f>
        <v/>
      </c>
      <c r="AT140" s="173"/>
    </row>
    <row r="141" spans="1:46" ht="20.100000000000001" customHeight="1">
      <c r="A141" s="173"/>
      <c r="B141" s="190" t="str">
        <f>BIODATA_SISWA!B141</f>
        <v/>
      </c>
      <c r="C141" s="191" t="str">
        <f>IF(BIODATA_SISWA!C141="","",BIODATA_SISWA!C141)</f>
        <v/>
      </c>
      <c r="D141" s="191" t="str">
        <f>IF(BIODATA_SISWA!L141="","",BIODATA_SISWA!L141)</f>
        <v/>
      </c>
      <c r="E141" s="206" t="str">
        <f>'NILAI-RAPOR'!K140</f>
        <v/>
      </c>
      <c r="F141" s="206" t="str">
        <f>'NILAI-RAPOR'!R140</f>
        <v/>
      </c>
      <c r="G141" s="206" t="str">
        <f>'NILAI-RAPOR'!Y140</f>
        <v/>
      </c>
      <c r="H141" s="206" t="str">
        <f>'NILAI-RAPOR'!AF140</f>
        <v/>
      </c>
      <c r="I141" s="206" t="str">
        <f>'NILAI-RAPOR'!AM140</f>
        <v/>
      </c>
      <c r="J141" s="206" t="str">
        <f>'NILAI-RAPOR'!AT140</f>
        <v/>
      </c>
      <c r="K141" s="206" t="str">
        <f>'NILAI-RAPOR'!BA140</f>
        <v/>
      </c>
      <c r="L141" s="206" t="str">
        <f>'NILAI-RAPOR'!BH140</f>
        <v/>
      </c>
      <c r="M141" s="206" t="str">
        <f>'NILAI-RAPOR'!BO140</f>
        <v/>
      </c>
      <c r="N141" s="206" t="str">
        <f>'NILAI-RAPOR'!BV140</f>
        <v/>
      </c>
      <c r="O141" s="206" t="str">
        <f>'NILAI-RAPOR'!CC140</f>
        <v/>
      </c>
      <c r="P141" s="206" t="str">
        <f>'NILAI-RAPOR'!CJ140</f>
        <v/>
      </c>
      <c r="Q141" s="206" t="str">
        <f>'NILAI-RAPOR'!CQ140</f>
        <v/>
      </c>
      <c r="R141" s="206" t="str">
        <f>'NILAI-RAPOR'!CX140</f>
        <v/>
      </c>
      <c r="S141" s="206" t="str">
        <f>'NILAI-RAPOR'!DE140</f>
        <v/>
      </c>
      <c r="T141" s="206" t="str">
        <f>'NILAI-RAPOR'!DL140</f>
        <v/>
      </c>
      <c r="U141" s="206" t="str">
        <f>'NILAI-RAPOR'!DS140</f>
        <v/>
      </c>
      <c r="V141" s="206" t="str">
        <f>IF('NILAI-USBN'!E140="","",'NILAI-USBN'!E140)</f>
        <v/>
      </c>
      <c r="W141" s="206" t="str">
        <f>IF('NILAI-USBN'!F140="","",'NILAI-USBN'!F140)</f>
        <v/>
      </c>
      <c r="X141" s="206" t="str">
        <f>IF('NILAI-USBN'!G140="","",'NILAI-USBN'!G140)</f>
        <v/>
      </c>
      <c r="Y141" s="206" t="str">
        <f>IF('NILAI-USBN'!H140="","",'NILAI-USBN'!H140)</f>
        <v/>
      </c>
      <c r="Z141" s="206" t="str">
        <f>IF('NILAI-USBN'!I140="","",'NILAI-USBN'!I140)</f>
        <v/>
      </c>
      <c r="AA141" s="206" t="str">
        <f>IF('NILAI-USBN'!J140="","",'NILAI-USBN'!J140)</f>
        <v/>
      </c>
      <c r="AB141" s="206" t="str">
        <f>IF('NILAI-USBN'!K140="","",'NILAI-USBN'!K140)</f>
        <v/>
      </c>
      <c r="AC141" s="206" t="str">
        <f>IF('NILAI-USBN'!L140="","",'NILAI-USBN'!L140)</f>
        <v/>
      </c>
      <c r="AD141" s="206" t="str">
        <f>IF('NILAI-USBN'!M140="","",'NILAI-USBN'!M140)</f>
        <v/>
      </c>
      <c r="AE141" s="206" t="str">
        <f>IF('NILAI-USBN'!N140="","",'NILAI-USBN'!N140)</f>
        <v/>
      </c>
      <c r="AF141" s="206" t="str">
        <f>IF('NILAI-USBN'!O140="","",'NILAI-USBN'!O140)</f>
        <v/>
      </c>
      <c r="AG141" s="206" t="str">
        <f>IF('NILAI-USBN'!P140="","",'NILAI-USBN'!P140)</f>
        <v/>
      </c>
      <c r="AH141" s="206" t="str">
        <f>IF('NILAI-USBN'!Q140="","",'NILAI-USBN'!Q140)</f>
        <v/>
      </c>
      <c r="AI141" s="206" t="str">
        <f>IF('NILAI-USBN'!R140="","",'NILAI-USBN'!R140)</f>
        <v/>
      </c>
      <c r="AJ141" s="206" t="str">
        <f>IF('NILAI-USBN'!S140="","",'NILAI-USBN'!S140)</f>
        <v/>
      </c>
      <c r="AK141" s="206" t="str">
        <f>IF('NILAI-USBN'!T140="","",'NILAI-USBN'!T140)</f>
        <v/>
      </c>
      <c r="AL141" s="206" t="str">
        <f>IF('NILAI-USBN'!U140="","",'NILAI-USBN'!U140)</f>
        <v/>
      </c>
      <c r="AM141" s="206" t="str">
        <f>IF('NILAI-UN'!E140="","",'NILAI-UN'!E140)</f>
        <v/>
      </c>
      <c r="AN141" s="206" t="str">
        <f>IF('NILAI-UN'!F140="","",'NILAI-UN'!F140)</f>
        <v/>
      </c>
      <c r="AO141" s="206" t="str">
        <f>IF('NILAI-UN'!G140="","",'NILAI-UN'!G140)</f>
        <v/>
      </c>
      <c r="AP141" s="206" t="str">
        <f>IF('NILAI-UN'!H140="","",'NILAI-UN'!H140)</f>
        <v/>
      </c>
      <c r="AQ141" s="207" t="str">
        <f t="shared" si="5"/>
        <v/>
      </c>
      <c r="AR141" s="208" t="str">
        <f t="shared" si="6"/>
        <v/>
      </c>
      <c r="AS141" s="196" t="str">
        <f>IF(OR(C141="",E141=""),"",RANK(AQ141,$AQ$10:$AQ$409)+COUNTIF(AQ$10:AQ141,AQ141)-1)</f>
        <v/>
      </c>
      <c r="AT141" s="173"/>
    </row>
    <row r="142" spans="1:46" ht="20.100000000000001" customHeight="1">
      <c r="A142" s="173"/>
      <c r="B142" s="190" t="str">
        <f>BIODATA_SISWA!B142</f>
        <v/>
      </c>
      <c r="C142" s="191" t="str">
        <f>IF(BIODATA_SISWA!C142="","",BIODATA_SISWA!C142)</f>
        <v/>
      </c>
      <c r="D142" s="191" t="str">
        <f>IF(BIODATA_SISWA!L142="","",BIODATA_SISWA!L142)</f>
        <v/>
      </c>
      <c r="E142" s="206" t="str">
        <f>'NILAI-RAPOR'!K141</f>
        <v/>
      </c>
      <c r="F142" s="206" t="str">
        <f>'NILAI-RAPOR'!R141</f>
        <v/>
      </c>
      <c r="G142" s="206" t="str">
        <f>'NILAI-RAPOR'!Y141</f>
        <v/>
      </c>
      <c r="H142" s="206" t="str">
        <f>'NILAI-RAPOR'!AF141</f>
        <v/>
      </c>
      <c r="I142" s="206" t="str">
        <f>'NILAI-RAPOR'!AM141</f>
        <v/>
      </c>
      <c r="J142" s="206" t="str">
        <f>'NILAI-RAPOR'!AT141</f>
        <v/>
      </c>
      <c r="K142" s="206" t="str">
        <f>'NILAI-RAPOR'!BA141</f>
        <v/>
      </c>
      <c r="L142" s="206" t="str">
        <f>'NILAI-RAPOR'!BH141</f>
        <v/>
      </c>
      <c r="M142" s="206" t="str">
        <f>'NILAI-RAPOR'!BO141</f>
        <v/>
      </c>
      <c r="N142" s="206" t="str">
        <f>'NILAI-RAPOR'!BV141</f>
        <v/>
      </c>
      <c r="O142" s="206" t="str">
        <f>'NILAI-RAPOR'!CC141</f>
        <v/>
      </c>
      <c r="P142" s="206" t="str">
        <f>'NILAI-RAPOR'!CJ141</f>
        <v/>
      </c>
      <c r="Q142" s="206" t="str">
        <f>'NILAI-RAPOR'!CQ141</f>
        <v/>
      </c>
      <c r="R142" s="206" t="str">
        <f>'NILAI-RAPOR'!CX141</f>
        <v/>
      </c>
      <c r="S142" s="206" t="str">
        <f>'NILAI-RAPOR'!DE141</f>
        <v/>
      </c>
      <c r="T142" s="206" t="str">
        <f>'NILAI-RAPOR'!DL141</f>
        <v/>
      </c>
      <c r="U142" s="206" t="str">
        <f>'NILAI-RAPOR'!DS141</f>
        <v/>
      </c>
      <c r="V142" s="206" t="str">
        <f>IF('NILAI-USBN'!E141="","",'NILAI-USBN'!E141)</f>
        <v/>
      </c>
      <c r="W142" s="206" t="str">
        <f>IF('NILAI-USBN'!F141="","",'NILAI-USBN'!F141)</f>
        <v/>
      </c>
      <c r="X142" s="206" t="str">
        <f>IF('NILAI-USBN'!G141="","",'NILAI-USBN'!G141)</f>
        <v/>
      </c>
      <c r="Y142" s="206" t="str">
        <f>IF('NILAI-USBN'!H141="","",'NILAI-USBN'!H141)</f>
        <v/>
      </c>
      <c r="Z142" s="206" t="str">
        <f>IF('NILAI-USBN'!I141="","",'NILAI-USBN'!I141)</f>
        <v/>
      </c>
      <c r="AA142" s="206" t="str">
        <f>IF('NILAI-USBN'!J141="","",'NILAI-USBN'!J141)</f>
        <v/>
      </c>
      <c r="AB142" s="206" t="str">
        <f>IF('NILAI-USBN'!K141="","",'NILAI-USBN'!K141)</f>
        <v/>
      </c>
      <c r="AC142" s="206" t="str">
        <f>IF('NILAI-USBN'!L141="","",'NILAI-USBN'!L141)</f>
        <v/>
      </c>
      <c r="AD142" s="206" t="str">
        <f>IF('NILAI-USBN'!M141="","",'NILAI-USBN'!M141)</f>
        <v/>
      </c>
      <c r="AE142" s="206" t="str">
        <f>IF('NILAI-USBN'!N141="","",'NILAI-USBN'!N141)</f>
        <v/>
      </c>
      <c r="AF142" s="206" t="str">
        <f>IF('NILAI-USBN'!O141="","",'NILAI-USBN'!O141)</f>
        <v/>
      </c>
      <c r="AG142" s="206" t="str">
        <f>IF('NILAI-USBN'!P141="","",'NILAI-USBN'!P141)</f>
        <v/>
      </c>
      <c r="AH142" s="206" t="str">
        <f>IF('NILAI-USBN'!Q141="","",'NILAI-USBN'!Q141)</f>
        <v/>
      </c>
      <c r="AI142" s="206" t="str">
        <f>IF('NILAI-USBN'!R141="","",'NILAI-USBN'!R141)</f>
        <v/>
      </c>
      <c r="AJ142" s="206" t="str">
        <f>IF('NILAI-USBN'!S141="","",'NILAI-USBN'!S141)</f>
        <v/>
      </c>
      <c r="AK142" s="206" t="str">
        <f>IF('NILAI-USBN'!T141="","",'NILAI-USBN'!T141)</f>
        <v/>
      </c>
      <c r="AL142" s="206" t="str">
        <f>IF('NILAI-USBN'!U141="","",'NILAI-USBN'!U141)</f>
        <v/>
      </c>
      <c r="AM142" s="206" t="str">
        <f>IF('NILAI-UN'!E141="","",'NILAI-UN'!E141)</f>
        <v/>
      </c>
      <c r="AN142" s="206" t="str">
        <f>IF('NILAI-UN'!F141="","",'NILAI-UN'!F141)</f>
        <v/>
      </c>
      <c r="AO142" s="206" t="str">
        <f>IF('NILAI-UN'!G141="","",'NILAI-UN'!G141)</f>
        <v/>
      </c>
      <c r="AP142" s="206" t="str">
        <f>IF('NILAI-UN'!H141="","",'NILAI-UN'!H141)</f>
        <v/>
      </c>
      <c r="AQ142" s="207" t="str">
        <f t="shared" si="5"/>
        <v/>
      </c>
      <c r="AR142" s="208" t="str">
        <f t="shared" si="6"/>
        <v/>
      </c>
      <c r="AS142" s="196" t="str">
        <f>IF(OR(C142="",E142=""),"",RANK(AQ142,$AQ$10:$AQ$409)+COUNTIF(AQ$10:AQ142,AQ142)-1)</f>
        <v/>
      </c>
      <c r="AT142" s="173"/>
    </row>
    <row r="143" spans="1:46" ht="20.100000000000001" customHeight="1">
      <c r="A143" s="173"/>
      <c r="B143" s="190" t="str">
        <f>BIODATA_SISWA!B143</f>
        <v/>
      </c>
      <c r="C143" s="191" t="str">
        <f>IF(BIODATA_SISWA!C143="","",BIODATA_SISWA!C143)</f>
        <v/>
      </c>
      <c r="D143" s="191" t="str">
        <f>IF(BIODATA_SISWA!L143="","",BIODATA_SISWA!L143)</f>
        <v/>
      </c>
      <c r="E143" s="206" t="str">
        <f>'NILAI-RAPOR'!K142</f>
        <v/>
      </c>
      <c r="F143" s="206" t="str">
        <f>'NILAI-RAPOR'!R142</f>
        <v/>
      </c>
      <c r="G143" s="206" t="str">
        <f>'NILAI-RAPOR'!Y142</f>
        <v/>
      </c>
      <c r="H143" s="206" t="str">
        <f>'NILAI-RAPOR'!AF142</f>
        <v/>
      </c>
      <c r="I143" s="206" t="str">
        <f>'NILAI-RAPOR'!AM142</f>
        <v/>
      </c>
      <c r="J143" s="206" t="str">
        <f>'NILAI-RAPOR'!AT142</f>
        <v/>
      </c>
      <c r="K143" s="206" t="str">
        <f>'NILAI-RAPOR'!BA142</f>
        <v/>
      </c>
      <c r="L143" s="206" t="str">
        <f>'NILAI-RAPOR'!BH142</f>
        <v/>
      </c>
      <c r="M143" s="206" t="str">
        <f>'NILAI-RAPOR'!BO142</f>
        <v/>
      </c>
      <c r="N143" s="206" t="str">
        <f>'NILAI-RAPOR'!BV142</f>
        <v/>
      </c>
      <c r="O143" s="206" t="str">
        <f>'NILAI-RAPOR'!CC142</f>
        <v/>
      </c>
      <c r="P143" s="206" t="str">
        <f>'NILAI-RAPOR'!CJ142</f>
        <v/>
      </c>
      <c r="Q143" s="206" t="str">
        <f>'NILAI-RAPOR'!CQ142</f>
        <v/>
      </c>
      <c r="R143" s="206" t="str">
        <f>'NILAI-RAPOR'!CX142</f>
        <v/>
      </c>
      <c r="S143" s="206" t="str">
        <f>'NILAI-RAPOR'!DE142</f>
        <v/>
      </c>
      <c r="T143" s="206" t="str">
        <f>'NILAI-RAPOR'!DL142</f>
        <v/>
      </c>
      <c r="U143" s="206" t="str">
        <f>'NILAI-RAPOR'!DS142</f>
        <v/>
      </c>
      <c r="V143" s="206" t="str">
        <f>IF('NILAI-USBN'!E142="","",'NILAI-USBN'!E142)</f>
        <v/>
      </c>
      <c r="W143" s="206" t="str">
        <f>IF('NILAI-USBN'!F142="","",'NILAI-USBN'!F142)</f>
        <v/>
      </c>
      <c r="X143" s="206" t="str">
        <f>IF('NILAI-USBN'!G142="","",'NILAI-USBN'!G142)</f>
        <v/>
      </c>
      <c r="Y143" s="206" t="str">
        <f>IF('NILAI-USBN'!H142="","",'NILAI-USBN'!H142)</f>
        <v/>
      </c>
      <c r="Z143" s="206" t="str">
        <f>IF('NILAI-USBN'!I142="","",'NILAI-USBN'!I142)</f>
        <v/>
      </c>
      <c r="AA143" s="206" t="str">
        <f>IF('NILAI-USBN'!J142="","",'NILAI-USBN'!J142)</f>
        <v/>
      </c>
      <c r="AB143" s="206" t="str">
        <f>IF('NILAI-USBN'!K142="","",'NILAI-USBN'!K142)</f>
        <v/>
      </c>
      <c r="AC143" s="206" t="str">
        <f>IF('NILAI-USBN'!L142="","",'NILAI-USBN'!L142)</f>
        <v/>
      </c>
      <c r="AD143" s="206" t="str">
        <f>IF('NILAI-USBN'!M142="","",'NILAI-USBN'!M142)</f>
        <v/>
      </c>
      <c r="AE143" s="206" t="str">
        <f>IF('NILAI-USBN'!N142="","",'NILAI-USBN'!N142)</f>
        <v/>
      </c>
      <c r="AF143" s="206" t="str">
        <f>IF('NILAI-USBN'!O142="","",'NILAI-USBN'!O142)</f>
        <v/>
      </c>
      <c r="AG143" s="206" t="str">
        <f>IF('NILAI-USBN'!P142="","",'NILAI-USBN'!P142)</f>
        <v/>
      </c>
      <c r="AH143" s="206" t="str">
        <f>IF('NILAI-USBN'!Q142="","",'NILAI-USBN'!Q142)</f>
        <v/>
      </c>
      <c r="AI143" s="206" t="str">
        <f>IF('NILAI-USBN'!R142="","",'NILAI-USBN'!R142)</f>
        <v/>
      </c>
      <c r="AJ143" s="206" t="str">
        <f>IF('NILAI-USBN'!S142="","",'NILAI-USBN'!S142)</f>
        <v/>
      </c>
      <c r="AK143" s="206" t="str">
        <f>IF('NILAI-USBN'!T142="","",'NILAI-USBN'!T142)</f>
        <v/>
      </c>
      <c r="AL143" s="206" t="str">
        <f>IF('NILAI-USBN'!U142="","",'NILAI-USBN'!U142)</f>
        <v/>
      </c>
      <c r="AM143" s="206" t="str">
        <f>IF('NILAI-UN'!E142="","",'NILAI-UN'!E142)</f>
        <v/>
      </c>
      <c r="AN143" s="206" t="str">
        <f>IF('NILAI-UN'!F142="","",'NILAI-UN'!F142)</f>
        <v/>
      </c>
      <c r="AO143" s="206" t="str">
        <f>IF('NILAI-UN'!G142="","",'NILAI-UN'!G142)</f>
        <v/>
      </c>
      <c r="AP143" s="206" t="str">
        <f>IF('NILAI-UN'!H142="","",'NILAI-UN'!H142)</f>
        <v/>
      </c>
      <c r="AQ143" s="207" t="str">
        <f t="shared" si="5"/>
        <v/>
      </c>
      <c r="AR143" s="208" t="str">
        <f t="shared" si="6"/>
        <v/>
      </c>
      <c r="AS143" s="196" t="str">
        <f>IF(OR(C143="",E143=""),"",RANK(AQ143,$AQ$10:$AQ$409)+COUNTIF(AQ$10:AQ143,AQ143)-1)</f>
        <v/>
      </c>
      <c r="AT143" s="173"/>
    </row>
    <row r="144" spans="1:46" ht="20.100000000000001" customHeight="1">
      <c r="A144" s="173"/>
      <c r="B144" s="190" t="str">
        <f>BIODATA_SISWA!B144</f>
        <v/>
      </c>
      <c r="C144" s="191" t="str">
        <f>IF(BIODATA_SISWA!C144="","",BIODATA_SISWA!C144)</f>
        <v/>
      </c>
      <c r="D144" s="191" t="str">
        <f>IF(BIODATA_SISWA!L144="","",BIODATA_SISWA!L144)</f>
        <v/>
      </c>
      <c r="E144" s="206" t="str">
        <f>'NILAI-RAPOR'!K143</f>
        <v/>
      </c>
      <c r="F144" s="206" t="str">
        <f>'NILAI-RAPOR'!R143</f>
        <v/>
      </c>
      <c r="G144" s="206" t="str">
        <f>'NILAI-RAPOR'!Y143</f>
        <v/>
      </c>
      <c r="H144" s="206" t="str">
        <f>'NILAI-RAPOR'!AF143</f>
        <v/>
      </c>
      <c r="I144" s="206" t="str">
        <f>'NILAI-RAPOR'!AM143</f>
        <v/>
      </c>
      <c r="J144" s="206" t="str">
        <f>'NILAI-RAPOR'!AT143</f>
        <v/>
      </c>
      <c r="K144" s="206" t="str">
        <f>'NILAI-RAPOR'!BA143</f>
        <v/>
      </c>
      <c r="L144" s="206" t="str">
        <f>'NILAI-RAPOR'!BH143</f>
        <v/>
      </c>
      <c r="M144" s="206" t="str">
        <f>'NILAI-RAPOR'!BO143</f>
        <v/>
      </c>
      <c r="N144" s="206" t="str">
        <f>'NILAI-RAPOR'!BV143</f>
        <v/>
      </c>
      <c r="O144" s="206" t="str">
        <f>'NILAI-RAPOR'!CC143</f>
        <v/>
      </c>
      <c r="P144" s="206" t="str">
        <f>'NILAI-RAPOR'!CJ143</f>
        <v/>
      </c>
      <c r="Q144" s="206" t="str">
        <f>'NILAI-RAPOR'!CQ143</f>
        <v/>
      </c>
      <c r="R144" s="206" t="str">
        <f>'NILAI-RAPOR'!CX143</f>
        <v/>
      </c>
      <c r="S144" s="206" t="str">
        <f>'NILAI-RAPOR'!DE143</f>
        <v/>
      </c>
      <c r="T144" s="206" t="str">
        <f>'NILAI-RAPOR'!DL143</f>
        <v/>
      </c>
      <c r="U144" s="206" t="str">
        <f>'NILAI-RAPOR'!DS143</f>
        <v/>
      </c>
      <c r="V144" s="206" t="str">
        <f>IF('NILAI-USBN'!E143="","",'NILAI-USBN'!E143)</f>
        <v/>
      </c>
      <c r="W144" s="206" t="str">
        <f>IF('NILAI-USBN'!F143="","",'NILAI-USBN'!F143)</f>
        <v/>
      </c>
      <c r="X144" s="206" t="str">
        <f>IF('NILAI-USBN'!G143="","",'NILAI-USBN'!G143)</f>
        <v/>
      </c>
      <c r="Y144" s="206" t="str">
        <f>IF('NILAI-USBN'!H143="","",'NILAI-USBN'!H143)</f>
        <v/>
      </c>
      <c r="Z144" s="206" t="str">
        <f>IF('NILAI-USBN'!I143="","",'NILAI-USBN'!I143)</f>
        <v/>
      </c>
      <c r="AA144" s="206" t="str">
        <f>IF('NILAI-USBN'!J143="","",'NILAI-USBN'!J143)</f>
        <v/>
      </c>
      <c r="AB144" s="206" t="str">
        <f>IF('NILAI-USBN'!K143="","",'NILAI-USBN'!K143)</f>
        <v/>
      </c>
      <c r="AC144" s="206" t="str">
        <f>IF('NILAI-USBN'!L143="","",'NILAI-USBN'!L143)</f>
        <v/>
      </c>
      <c r="AD144" s="206" t="str">
        <f>IF('NILAI-USBN'!M143="","",'NILAI-USBN'!M143)</f>
        <v/>
      </c>
      <c r="AE144" s="206" t="str">
        <f>IF('NILAI-USBN'!N143="","",'NILAI-USBN'!N143)</f>
        <v/>
      </c>
      <c r="AF144" s="206" t="str">
        <f>IF('NILAI-USBN'!O143="","",'NILAI-USBN'!O143)</f>
        <v/>
      </c>
      <c r="AG144" s="206" t="str">
        <f>IF('NILAI-USBN'!P143="","",'NILAI-USBN'!P143)</f>
        <v/>
      </c>
      <c r="AH144" s="206" t="str">
        <f>IF('NILAI-USBN'!Q143="","",'NILAI-USBN'!Q143)</f>
        <v/>
      </c>
      <c r="AI144" s="206" t="str">
        <f>IF('NILAI-USBN'!R143="","",'NILAI-USBN'!R143)</f>
        <v/>
      </c>
      <c r="AJ144" s="206" t="str">
        <f>IF('NILAI-USBN'!S143="","",'NILAI-USBN'!S143)</f>
        <v/>
      </c>
      <c r="AK144" s="206" t="str">
        <f>IF('NILAI-USBN'!T143="","",'NILAI-USBN'!T143)</f>
        <v/>
      </c>
      <c r="AL144" s="206" t="str">
        <f>IF('NILAI-USBN'!U143="","",'NILAI-USBN'!U143)</f>
        <v/>
      </c>
      <c r="AM144" s="206" t="str">
        <f>IF('NILAI-UN'!E143="","",'NILAI-UN'!E143)</f>
        <v/>
      </c>
      <c r="AN144" s="206" t="str">
        <f>IF('NILAI-UN'!F143="","",'NILAI-UN'!F143)</f>
        <v/>
      </c>
      <c r="AO144" s="206" t="str">
        <f>IF('NILAI-UN'!G143="","",'NILAI-UN'!G143)</f>
        <v/>
      </c>
      <c r="AP144" s="206" t="str">
        <f>IF('NILAI-UN'!H143="","",'NILAI-UN'!H143)</f>
        <v/>
      </c>
      <c r="AQ144" s="207" t="str">
        <f t="shared" si="5"/>
        <v/>
      </c>
      <c r="AR144" s="208" t="str">
        <f t="shared" si="6"/>
        <v/>
      </c>
      <c r="AS144" s="196" t="str">
        <f>IF(OR(C144="",E144=""),"",RANK(AQ144,$AQ$10:$AQ$409)+COUNTIF(AQ$10:AQ144,AQ144)-1)</f>
        <v/>
      </c>
      <c r="AT144" s="173"/>
    </row>
    <row r="145" spans="1:46" ht="20.100000000000001" customHeight="1">
      <c r="A145" s="173"/>
      <c r="B145" s="190" t="str">
        <f>BIODATA_SISWA!B145</f>
        <v/>
      </c>
      <c r="C145" s="191" t="str">
        <f>IF(BIODATA_SISWA!C145="","",BIODATA_SISWA!C145)</f>
        <v/>
      </c>
      <c r="D145" s="191" t="str">
        <f>IF(BIODATA_SISWA!L145="","",BIODATA_SISWA!L145)</f>
        <v/>
      </c>
      <c r="E145" s="206" t="str">
        <f>'NILAI-RAPOR'!K144</f>
        <v/>
      </c>
      <c r="F145" s="206" t="str">
        <f>'NILAI-RAPOR'!R144</f>
        <v/>
      </c>
      <c r="G145" s="206" t="str">
        <f>'NILAI-RAPOR'!Y144</f>
        <v/>
      </c>
      <c r="H145" s="206" t="str">
        <f>'NILAI-RAPOR'!AF144</f>
        <v/>
      </c>
      <c r="I145" s="206" t="str">
        <f>'NILAI-RAPOR'!AM144</f>
        <v/>
      </c>
      <c r="J145" s="206" t="str">
        <f>'NILAI-RAPOR'!AT144</f>
        <v/>
      </c>
      <c r="K145" s="206" t="str">
        <f>'NILAI-RAPOR'!BA144</f>
        <v/>
      </c>
      <c r="L145" s="206" t="str">
        <f>'NILAI-RAPOR'!BH144</f>
        <v/>
      </c>
      <c r="M145" s="206" t="str">
        <f>'NILAI-RAPOR'!BO144</f>
        <v/>
      </c>
      <c r="N145" s="206" t="str">
        <f>'NILAI-RAPOR'!BV144</f>
        <v/>
      </c>
      <c r="O145" s="206" t="str">
        <f>'NILAI-RAPOR'!CC144</f>
        <v/>
      </c>
      <c r="P145" s="206" t="str">
        <f>'NILAI-RAPOR'!CJ144</f>
        <v/>
      </c>
      <c r="Q145" s="206" t="str">
        <f>'NILAI-RAPOR'!CQ144</f>
        <v/>
      </c>
      <c r="R145" s="206" t="str">
        <f>'NILAI-RAPOR'!CX144</f>
        <v/>
      </c>
      <c r="S145" s="206" t="str">
        <f>'NILAI-RAPOR'!DE144</f>
        <v/>
      </c>
      <c r="T145" s="206" t="str">
        <f>'NILAI-RAPOR'!DL144</f>
        <v/>
      </c>
      <c r="U145" s="206" t="str">
        <f>'NILAI-RAPOR'!DS144</f>
        <v/>
      </c>
      <c r="V145" s="206" t="str">
        <f>IF('NILAI-USBN'!E144="","",'NILAI-USBN'!E144)</f>
        <v/>
      </c>
      <c r="W145" s="206" t="str">
        <f>IF('NILAI-USBN'!F144="","",'NILAI-USBN'!F144)</f>
        <v/>
      </c>
      <c r="X145" s="206" t="str">
        <f>IF('NILAI-USBN'!G144="","",'NILAI-USBN'!G144)</f>
        <v/>
      </c>
      <c r="Y145" s="206" t="str">
        <f>IF('NILAI-USBN'!H144="","",'NILAI-USBN'!H144)</f>
        <v/>
      </c>
      <c r="Z145" s="206" t="str">
        <f>IF('NILAI-USBN'!I144="","",'NILAI-USBN'!I144)</f>
        <v/>
      </c>
      <c r="AA145" s="206" t="str">
        <f>IF('NILAI-USBN'!J144="","",'NILAI-USBN'!J144)</f>
        <v/>
      </c>
      <c r="AB145" s="206" t="str">
        <f>IF('NILAI-USBN'!K144="","",'NILAI-USBN'!K144)</f>
        <v/>
      </c>
      <c r="AC145" s="206" t="str">
        <f>IF('NILAI-USBN'!L144="","",'NILAI-USBN'!L144)</f>
        <v/>
      </c>
      <c r="AD145" s="206" t="str">
        <f>IF('NILAI-USBN'!M144="","",'NILAI-USBN'!M144)</f>
        <v/>
      </c>
      <c r="AE145" s="206" t="str">
        <f>IF('NILAI-USBN'!N144="","",'NILAI-USBN'!N144)</f>
        <v/>
      </c>
      <c r="AF145" s="206" t="str">
        <f>IF('NILAI-USBN'!O144="","",'NILAI-USBN'!O144)</f>
        <v/>
      </c>
      <c r="AG145" s="206" t="str">
        <f>IF('NILAI-USBN'!P144="","",'NILAI-USBN'!P144)</f>
        <v/>
      </c>
      <c r="AH145" s="206" t="str">
        <f>IF('NILAI-USBN'!Q144="","",'NILAI-USBN'!Q144)</f>
        <v/>
      </c>
      <c r="AI145" s="206" t="str">
        <f>IF('NILAI-USBN'!R144="","",'NILAI-USBN'!R144)</f>
        <v/>
      </c>
      <c r="AJ145" s="206" t="str">
        <f>IF('NILAI-USBN'!S144="","",'NILAI-USBN'!S144)</f>
        <v/>
      </c>
      <c r="AK145" s="206" t="str">
        <f>IF('NILAI-USBN'!T144="","",'NILAI-USBN'!T144)</f>
        <v/>
      </c>
      <c r="AL145" s="206" t="str">
        <f>IF('NILAI-USBN'!U144="","",'NILAI-USBN'!U144)</f>
        <v/>
      </c>
      <c r="AM145" s="206" t="str">
        <f>IF('NILAI-UN'!E144="","",'NILAI-UN'!E144)</f>
        <v/>
      </c>
      <c r="AN145" s="206" t="str">
        <f>IF('NILAI-UN'!F144="","",'NILAI-UN'!F144)</f>
        <v/>
      </c>
      <c r="AO145" s="206" t="str">
        <f>IF('NILAI-UN'!G144="","",'NILAI-UN'!G144)</f>
        <v/>
      </c>
      <c r="AP145" s="206" t="str">
        <f>IF('NILAI-UN'!H144="","",'NILAI-UN'!H144)</f>
        <v/>
      </c>
      <c r="AQ145" s="207" t="str">
        <f t="shared" si="5"/>
        <v/>
      </c>
      <c r="AR145" s="208" t="str">
        <f t="shared" si="6"/>
        <v/>
      </c>
      <c r="AS145" s="196" t="str">
        <f>IF(OR(C145="",E145=""),"",RANK(AQ145,$AQ$10:$AQ$409)+COUNTIF(AQ$10:AQ145,AQ145)-1)</f>
        <v/>
      </c>
      <c r="AT145" s="173"/>
    </row>
    <row r="146" spans="1:46" ht="20.100000000000001" customHeight="1">
      <c r="A146" s="173"/>
      <c r="B146" s="190" t="str">
        <f>BIODATA_SISWA!B146</f>
        <v/>
      </c>
      <c r="C146" s="191" t="str">
        <f>IF(BIODATA_SISWA!C146="","",BIODATA_SISWA!C146)</f>
        <v/>
      </c>
      <c r="D146" s="191" t="str">
        <f>IF(BIODATA_SISWA!L146="","",BIODATA_SISWA!L146)</f>
        <v/>
      </c>
      <c r="E146" s="206" t="str">
        <f>'NILAI-RAPOR'!K145</f>
        <v/>
      </c>
      <c r="F146" s="206" t="str">
        <f>'NILAI-RAPOR'!R145</f>
        <v/>
      </c>
      <c r="G146" s="206" t="str">
        <f>'NILAI-RAPOR'!Y145</f>
        <v/>
      </c>
      <c r="H146" s="206" t="str">
        <f>'NILAI-RAPOR'!AF145</f>
        <v/>
      </c>
      <c r="I146" s="206" t="str">
        <f>'NILAI-RAPOR'!AM145</f>
        <v/>
      </c>
      <c r="J146" s="206" t="str">
        <f>'NILAI-RAPOR'!AT145</f>
        <v/>
      </c>
      <c r="K146" s="206" t="str">
        <f>'NILAI-RAPOR'!BA145</f>
        <v/>
      </c>
      <c r="L146" s="206" t="str">
        <f>'NILAI-RAPOR'!BH145</f>
        <v/>
      </c>
      <c r="M146" s="206" t="str">
        <f>'NILAI-RAPOR'!BO145</f>
        <v/>
      </c>
      <c r="N146" s="206" t="str">
        <f>'NILAI-RAPOR'!BV145</f>
        <v/>
      </c>
      <c r="O146" s="206" t="str">
        <f>'NILAI-RAPOR'!CC145</f>
        <v/>
      </c>
      <c r="P146" s="206" t="str">
        <f>'NILAI-RAPOR'!CJ145</f>
        <v/>
      </c>
      <c r="Q146" s="206" t="str">
        <f>'NILAI-RAPOR'!CQ145</f>
        <v/>
      </c>
      <c r="R146" s="206" t="str">
        <f>'NILAI-RAPOR'!CX145</f>
        <v/>
      </c>
      <c r="S146" s="206" t="str">
        <f>'NILAI-RAPOR'!DE145</f>
        <v/>
      </c>
      <c r="T146" s="206" t="str">
        <f>'NILAI-RAPOR'!DL145</f>
        <v/>
      </c>
      <c r="U146" s="206" t="str">
        <f>'NILAI-RAPOR'!DS145</f>
        <v/>
      </c>
      <c r="V146" s="206" t="str">
        <f>IF('NILAI-USBN'!E145="","",'NILAI-USBN'!E145)</f>
        <v/>
      </c>
      <c r="W146" s="206" t="str">
        <f>IF('NILAI-USBN'!F145="","",'NILAI-USBN'!F145)</f>
        <v/>
      </c>
      <c r="X146" s="206" t="str">
        <f>IF('NILAI-USBN'!G145="","",'NILAI-USBN'!G145)</f>
        <v/>
      </c>
      <c r="Y146" s="206" t="str">
        <f>IF('NILAI-USBN'!H145="","",'NILAI-USBN'!H145)</f>
        <v/>
      </c>
      <c r="Z146" s="206" t="str">
        <f>IF('NILAI-USBN'!I145="","",'NILAI-USBN'!I145)</f>
        <v/>
      </c>
      <c r="AA146" s="206" t="str">
        <f>IF('NILAI-USBN'!J145="","",'NILAI-USBN'!J145)</f>
        <v/>
      </c>
      <c r="AB146" s="206" t="str">
        <f>IF('NILAI-USBN'!K145="","",'NILAI-USBN'!K145)</f>
        <v/>
      </c>
      <c r="AC146" s="206" t="str">
        <f>IF('NILAI-USBN'!L145="","",'NILAI-USBN'!L145)</f>
        <v/>
      </c>
      <c r="AD146" s="206" t="str">
        <f>IF('NILAI-USBN'!M145="","",'NILAI-USBN'!M145)</f>
        <v/>
      </c>
      <c r="AE146" s="206" t="str">
        <f>IF('NILAI-USBN'!N145="","",'NILAI-USBN'!N145)</f>
        <v/>
      </c>
      <c r="AF146" s="206" t="str">
        <f>IF('NILAI-USBN'!O145="","",'NILAI-USBN'!O145)</f>
        <v/>
      </c>
      <c r="AG146" s="206" t="str">
        <f>IF('NILAI-USBN'!P145="","",'NILAI-USBN'!P145)</f>
        <v/>
      </c>
      <c r="AH146" s="206" t="str">
        <f>IF('NILAI-USBN'!Q145="","",'NILAI-USBN'!Q145)</f>
        <v/>
      </c>
      <c r="AI146" s="206" t="str">
        <f>IF('NILAI-USBN'!R145="","",'NILAI-USBN'!R145)</f>
        <v/>
      </c>
      <c r="AJ146" s="206" t="str">
        <f>IF('NILAI-USBN'!S145="","",'NILAI-USBN'!S145)</f>
        <v/>
      </c>
      <c r="AK146" s="206" t="str">
        <f>IF('NILAI-USBN'!T145="","",'NILAI-USBN'!T145)</f>
        <v/>
      </c>
      <c r="AL146" s="206" t="str">
        <f>IF('NILAI-USBN'!U145="","",'NILAI-USBN'!U145)</f>
        <v/>
      </c>
      <c r="AM146" s="206" t="str">
        <f>IF('NILAI-UN'!E145="","",'NILAI-UN'!E145)</f>
        <v/>
      </c>
      <c r="AN146" s="206" t="str">
        <f>IF('NILAI-UN'!F145="","",'NILAI-UN'!F145)</f>
        <v/>
      </c>
      <c r="AO146" s="206" t="str">
        <f>IF('NILAI-UN'!G145="","",'NILAI-UN'!G145)</f>
        <v/>
      </c>
      <c r="AP146" s="206" t="str">
        <f>IF('NILAI-UN'!H145="","",'NILAI-UN'!H145)</f>
        <v/>
      </c>
      <c r="AQ146" s="207" t="str">
        <f t="shared" si="5"/>
        <v/>
      </c>
      <c r="AR146" s="208" t="str">
        <f t="shared" si="6"/>
        <v/>
      </c>
      <c r="AS146" s="196" t="str">
        <f>IF(OR(C146="",E146=""),"",RANK(AQ146,$AQ$10:$AQ$409)+COUNTIF(AQ$10:AQ146,AQ146)-1)</f>
        <v/>
      </c>
      <c r="AT146" s="173"/>
    </row>
    <row r="147" spans="1:46" ht="20.100000000000001" customHeight="1">
      <c r="A147" s="173"/>
      <c r="B147" s="190" t="str">
        <f>BIODATA_SISWA!B147</f>
        <v/>
      </c>
      <c r="C147" s="191" t="str">
        <f>IF(BIODATA_SISWA!C147="","",BIODATA_SISWA!C147)</f>
        <v/>
      </c>
      <c r="D147" s="191" t="str">
        <f>IF(BIODATA_SISWA!L147="","",BIODATA_SISWA!L147)</f>
        <v/>
      </c>
      <c r="E147" s="206" t="str">
        <f>'NILAI-RAPOR'!K146</f>
        <v/>
      </c>
      <c r="F147" s="206" t="str">
        <f>'NILAI-RAPOR'!R146</f>
        <v/>
      </c>
      <c r="G147" s="206" t="str">
        <f>'NILAI-RAPOR'!Y146</f>
        <v/>
      </c>
      <c r="H147" s="206" t="str">
        <f>'NILAI-RAPOR'!AF146</f>
        <v/>
      </c>
      <c r="I147" s="206" t="str">
        <f>'NILAI-RAPOR'!AM146</f>
        <v/>
      </c>
      <c r="J147" s="206" t="str">
        <f>'NILAI-RAPOR'!AT146</f>
        <v/>
      </c>
      <c r="K147" s="206" t="str">
        <f>'NILAI-RAPOR'!BA146</f>
        <v/>
      </c>
      <c r="L147" s="206" t="str">
        <f>'NILAI-RAPOR'!BH146</f>
        <v/>
      </c>
      <c r="M147" s="206" t="str">
        <f>'NILAI-RAPOR'!BO146</f>
        <v/>
      </c>
      <c r="N147" s="206" t="str">
        <f>'NILAI-RAPOR'!BV146</f>
        <v/>
      </c>
      <c r="O147" s="206" t="str">
        <f>'NILAI-RAPOR'!CC146</f>
        <v/>
      </c>
      <c r="P147" s="206" t="str">
        <f>'NILAI-RAPOR'!CJ146</f>
        <v/>
      </c>
      <c r="Q147" s="206" t="str">
        <f>'NILAI-RAPOR'!CQ146</f>
        <v/>
      </c>
      <c r="R147" s="206" t="str">
        <f>'NILAI-RAPOR'!CX146</f>
        <v/>
      </c>
      <c r="S147" s="206" t="str">
        <f>'NILAI-RAPOR'!DE146</f>
        <v/>
      </c>
      <c r="T147" s="206" t="str">
        <f>'NILAI-RAPOR'!DL146</f>
        <v/>
      </c>
      <c r="U147" s="206" t="str">
        <f>'NILAI-RAPOR'!DS146</f>
        <v/>
      </c>
      <c r="V147" s="206" t="str">
        <f>IF('NILAI-USBN'!E146="","",'NILAI-USBN'!E146)</f>
        <v/>
      </c>
      <c r="W147" s="206" t="str">
        <f>IF('NILAI-USBN'!F146="","",'NILAI-USBN'!F146)</f>
        <v/>
      </c>
      <c r="X147" s="206" t="str">
        <f>IF('NILAI-USBN'!G146="","",'NILAI-USBN'!G146)</f>
        <v/>
      </c>
      <c r="Y147" s="206" t="str">
        <f>IF('NILAI-USBN'!H146="","",'NILAI-USBN'!H146)</f>
        <v/>
      </c>
      <c r="Z147" s="206" t="str">
        <f>IF('NILAI-USBN'!I146="","",'NILAI-USBN'!I146)</f>
        <v/>
      </c>
      <c r="AA147" s="206" t="str">
        <f>IF('NILAI-USBN'!J146="","",'NILAI-USBN'!J146)</f>
        <v/>
      </c>
      <c r="AB147" s="206" t="str">
        <f>IF('NILAI-USBN'!K146="","",'NILAI-USBN'!K146)</f>
        <v/>
      </c>
      <c r="AC147" s="206" t="str">
        <f>IF('NILAI-USBN'!L146="","",'NILAI-USBN'!L146)</f>
        <v/>
      </c>
      <c r="AD147" s="206" t="str">
        <f>IF('NILAI-USBN'!M146="","",'NILAI-USBN'!M146)</f>
        <v/>
      </c>
      <c r="AE147" s="206" t="str">
        <f>IF('NILAI-USBN'!N146="","",'NILAI-USBN'!N146)</f>
        <v/>
      </c>
      <c r="AF147" s="206" t="str">
        <f>IF('NILAI-USBN'!O146="","",'NILAI-USBN'!O146)</f>
        <v/>
      </c>
      <c r="AG147" s="206" t="str">
        <f>IF('NILAI-USBN'!P146="","",'NILAI-USBN'!P146)</f>
        <v/>
      </c>
      <c r="AH147" s="206" t="str">
        <f>IF('NILAI-USBN'!Q146="","",'NILAI-USBN'!Q146)</f>
        <v/>
      </c>
      <c r="AI147" s="206" t="str">
        <f>IF('NILAI-USBN'!R146="","",'NILAI-USBN'!R146)</f>
        <v/>
      </c>
      <c r="AJ147" s="206" t="str">
        <f>IF('NILAI-USBN'!S146="","",'NILAI-USBN'!S146)</f>
        <v/>
      </c>
      <c r="AK147" s="206" t="str">
        <f>IF('NILAI-USBN'!T146="","",'NILAI-USBN'!T146)</f>
        <v/>
      </c>
      <c r="AL147" s="206" t="str">
        <f>IF('NILAI-USBN'!U146="","",'NILAI-USBN'!U146)</f>
        <v/>
      </c>
      <c r="AM147" s="206" t="str">
        <f>IF('NILAI-UN'!E146="","",'NILAI-UN'!E146)</f>
        <v/>
      </c>
      <c r="AN147" s="206" t="str">
        <f>IF('NILAI-UN'!F146="","",'NILAI-UN'!F146)</f>
        <v/>
      </c>
      <c r="AO147" s="206" t="str">
        <f>IF('NILAI-UN'!G146="","",'NILAI-UN'!G146)</f>
        <v/>
      </c>
      <c r="AP147" s="206" t="str">
        <f>IF('NILAI-UN'!H146="","",'NILAI-UN'!H146)</f>
        <v/>
      </c>
      <c r="AQ147" s="207" t="str">
        <f t="shared" si="5"/>
        <v/>
      </c>
      <c r="AR147" s="208" t="str">
        <f t="shared" si="6"/>
        <v/>
      </c>
      <c r="AS147" s="196" t="str">
        <f>IF(OR(C147="",E147=""),"",RANK(AQ147,$AQ$10:$AQ$409)+COUNTIF(AQ$10:AQ147,AQ147)-1)</f>
        <v/>
      </c>
      <c r="AT147" s="173"/>
    </row>
    <row r="148" spans="1:46" ht="20.100000000000001" customHeight="1">
      <c r="A148" s="173"/>
      <c r="B148" s="190" t="str">
        <f>BIODATA_SISWA!B148</f>
        <v/>
      </c>
      <c r="C148" s="191" t="str">
        <f>IF(BIODATA_SISWA!C148="","",BIODATA_SISWA!C148)</f>
        <v/>
      </c>
      <c r="D148" s="191" t="str">
        <f>IF(BIODATA_SISWA!L148="","",BIODATA_SISWA!L148)</f>
        <v/>
      </c>
      <c r="E148" s="206" t="str">
        <f>'NILAI-RAPOR'!K147</f>
        <v/>
      </c>
      <c r="F148" s="206" t="str">
        <f>'NILAI-RAPOR'!R147</f>
        <v/>
      </c>
      <c r="G148" s="206" t="str">
        <f>'NILAI-RAPOR'!Y147</f>
        <v/>
      </c>
      <c r="H148" s="206" t="str">
        <f>'NILAI-RAPOR'!AF147</f>
        <v/>
      </c>
      <c r="I148" s="206" t="str">
        <f>'NILAI-RAPOR'!AM147</f>
        <v/>
      </c>
      <c r="J148" s="206" t="str">
        <f>'NILAI-RAPOR'!AT147</f>
        <v/>
      </c>
      <c r="K148" s="206" t="str">
        <f>'NILAI-RAPOR'!BA147</f>
        <v/>
      </c>
      <c r="L148" s="206" t="str">
        <f>'NILAI-RAPOR'!BH147</f>
        <v/>
      </c>
      <c r="M148" s="206" t="str">
        <f>'NILAI-RAPOR'!BO147</f>
        <v/>
      </c>
      <c r="N148" s="206" t="str">
        <f>'NILAI-RAPOR'!BV147</f>
        <v/>
      </c>
      <c r="O148" s="206" t="str">
        <f>'NILAI-RAPOR'!CC147</f>
        <v/>
      </c>
      <c r="P148" s="206" t="str">
        <f>'NILAI-RAPOR'!CJ147</f>
        <v/>
      </c>
      <c r="Q148" s="206" t="str">
        <f>'NILAI-RAPOR'!CQ147</f>
        <v/>
      </c>
      <c r="R148" s="206" t="str">
        <f>'NILAI-RAPOR'!CX147</f>
        <v/>
      </c>
      <c r="S148" s="206" t="str">
        <f>'NILAI-RAPOR'!DE147</f>
        <v/>
      </c>
      <c r="T148" s="206" t="str">
        <f>'NILAI-RAPOR'!DL147</f>
        <v/>
      </c>
      <c r="U148" s="206" t="str">
        <f>'NILAI-RAPOR'!DS147</f>
        <v/>
      </c>
      <c r="V148" s="206" t="str">
        <f>IF('NILAI-USBN'!E147="","",'NILAI-USBN'!E147)</f>
        <v/>
      </c>
      <c r="W148" s="206" t="str">
        <f>IF('NILAI-USBN'!F147="","",'NILAI-USBN'!F147)</f>
        <v/>
      </c>
      <c r="X148" s="206" t="str">
        <f>IF('NILAI-USBN'!G147="","",'NILAI-USBN'!G147)</f>
        <v/>
      </c>
      <c r="Y148" s="206" t="str">
        <f>IF('NILAI-USBN'!H147="","",'NILAI-USBN'!H147)</f>
        <v/>
      </c>
      <c r="Z148" s="206" t="str">
        <f>IF('NILAI-USBN'!I147="","",'NILAI-USBN'!I147)</f>
        <v/>
      </c>
      <c r="AA148" s="206" t="str">
        <f>IF('NILAI-USBN'!J147="","",'NILAI-USBN'!J147)</f>
        <v/>
      </c>
      <c r="AB148" s="206" t="str">
        <f>IF('NILAI-USBN'!K147="","",'NILAI-USBN'!K147)</f>
        <v/>
      </c>
      <c r="AC148" s="206" t="str">
        <f>IF('NILAI-USBN'!L147="","",'NILAI-USBN'!L147)</f>
        <v/>
      </c>
      <c r="AD148" s="206" t="str">
        <f>IF('NILAI-USBN'!M147="","",'NILAI-USBN'!M147)</f>
        <v/>
      </c>
      <c r="AE148" s="206" t="str">
        <f>IF('NILAI-USBN'!N147="","",'NILAI-USBN'!N147)</f>
        <v/>
      </c>
      <c r="AF148" s="206" t="str">
        <f>IF('NILAI-USBN'!O147="","",'NILAI-USBN'!O147)</f>
        <v/>
      </c>
      <c r="AG148" s="206" t="str">
        <f>IF('NILAI-USBN'!P147="","",'NILAI-USBN'!P147)</f>
        <v/>
      </c>
      <c r="AH148" s="206" t="str">
        <f>IF('NILAI-USBN'!Q147="","",'NILAI-USBN'!Q147)</f>
        <v/>
      </c>
      <c r="AI148" s="206" t="str">
        <f>IF('NILAI-USBN'!R147="","",'NILAI-USBN'!R147)</f>
        <v/>
      </c>
      <c r="AJ148" s="206" t="str">
        <f>IF('NILAI-USBN'!S147="","",'NILAI-USBN'!S147)</f>
        <v/>
      </c>
      <c r="AK148" s="206" t="str">
        <f>IF('NILAI-USBN'!T147="","",'NILAI-USBN'!T147)</f>
        <v/>
      </c>
      <c r="AL148" s="206" t="str">
        <f>IF('NILAI-USBN'!U147="","",'NILAI-USBN'!U147)</f>
        <v/>
      </c>
      <c r="AM148" s="206" t="str">
        <f>IF('NILAI-UN'!E147="","",'NILAI-UN'!E147)</f>
        <v/>
      </c>
      <c r="AN148" s="206" t="str">
        <f>IF('NILAI-UN'!F147="","",'NILAI-UN'!F147)</f>
        <v/>
      </c>
      <c r="AO148" s="206" t="str">
        <f>IF('NILAI-UN'!G147="","",'NILAI-UN'!G147)</f>
        <v/>
      </c>
      <c r="AP148" s="206" t="str">
        <f>IF('NILAI-UN'!H147="","",'NILAI-UN'!H147)</f>
        <v/>
      </c>
      <c r="AQ148" s="207" t="str">
        <f t="shared" si="5"/>
        <v/>
      </c>
      <c r="AR148" s="208" t="str">
        <f t="shared" si="6"/>
        <v/>
      </c>
      <c r="AS148" s="196" t="str">
        <f>IF(OR(C148="",E148=""),"",RANK(AQ148,$AQ$10:$AQ$409)+COUNTIF(AQ$10:AQ148,AQ148)-1)</f>
        <v/>
      </c>
      <c r="AT148" s="173"/>
    </row>
    <row r="149" spans="1:46" ht="20.100000000000001" customHeight="1">
      <c r="A149" s="173"/>
      <c r="B149" s="190" t="str">
        <f>BIODATA_SISWA!B149</f>
        <v/>
      </c>
      <c r="C149" s="191" t="str">
        <f>IF(BIODATA_SISWA!C149="","",BIODATA_SISWA!C149)</f>
        <v/>
      </c>
      <c r="D149" s="191" t="str">
        <f>IF(BIODATA_SISWA!L149="","",BIODATA_SISWA!L149)</f>
        <v/>
      </c>
      <c r="E149" s="206" t="str">
        <f>'NILAI-RAPOR'!K148</f>
        <v/>
      </c>
      <c r="F149" s="206" t="str">
        <f>'NILAI-RAPOR'!R148</f>
        <v/>
      </c>
      <c r="G149" s="206" t="str">
        <f>'NILAI-RAPOR'!Y148</f>
        <v/>
      </c>
      <c r="H149" s="206" t="str">
        <f>'NILAI-RAPOR'!AF148</f>
        <v/>
      </c>
      <c r="I149" s="206" t="str">
        <f>'NILAI-RAPOR'!AM148</f>
        <v/>
      </c>
      <c r="J149" s="206" t="str">
        <f>'NILAI-RAPOR'!AT148</f>
        <v/>
      </c>
      <c r="K149" s="206" t="str">
        <f>'NILAI-RAPOR'!BA148</f>
        <v/>
      </c>
      <c r="L149" s="206" t="str">
        <f>'NILAI-RAPOR'!BH148</f>
        <v/>
      </c>
      <c r="M149" s="206" t="str">
        <f>'NILAI-RAPOR'!BO148</f>
        <v/>
      </c>
      <c r="N149" s="206" t="str">
        <f>'NILAI-RAPOR'!BV148</f>
        <v/>
      </c>
      <c r="O149" s="206" t="str">
        <f>'NILAI-RAPOR'!CC148</f>
        <v/>
      </c>
      <c r="P149" s="206" t="str">
        <f>'NILAI-RAPOR'!CJ148</f>
        <v/>
      </c>
      <c r="Q149" s="206" t="str">
        <f>'NILAI-RAPOR'!CQ148</f>
        <v/>
      </c>
      <c r="R149" s="206" t="str">
        <f>'NILAI-RAPOR'!CX148</f>
        <v/>
      </c>
      <c r="S149" s="206" t="str">
        <f>'NILAI-RAPOR'!DE148</f>
        <v/>
      </c>
      <c r="T149" s="206" t="str">
        <f>'NILAI-RAPOR'!DL148</f>
        <v/>
      </c>
      <c r="U149" s="206" t="str">
        <f>'NILAI-RAPOR'!DS148</f>
        <v/>
      </c>
      <c r="V149" s="206" t="str">
        <f>IF('NILAI-USBN'!E148="","",'NILAI-USBN'!E148)</f>
        <v/>
      </c>
      <c r="W149" s="206" t="str">
        <f>IF('NILAI-USBN'!F148="","",'NILAI-USBN'!F148)</f>
        <v/>
      </c>
      <c r="X149" s="206" t="str">
        <f>IF('NILAI-USBN'!G148="","",'NILAI-USBN'!G148)</f>
        <v/>
      </c>
      <c r="Y149" s="206" t="str">
        <f>IF('NILAI-USBN'!H148="","",'NILAI-USBN'!H148)</f>
        <v/>
      </c>
      <c r="Z149" s="206" t="str">
        <f>IF('NILAI-USBN'!I148="","",'NILAI-USBN'!I148)</f>
        <v/>
      </c>
      <c r="AA149" s="206" t="str">
        <f>IF('NILAI-USBN'!J148="","",'NILAI-USBN'!J148)</f>
        <v/>
      </c>
      <c r="AB149" s="206" t="str">
        <f>IF('NILAI-USBN'!K148="","",'NILAI-USBN'!K148)</f>
        <v/>
      </c>
      <c r="AC149" s="206" t="str">
        <f>IF('NILAI-USBN'!L148="","",'NILAI-USBN'!L148)</f>
        <v/>
      </c>
      <c r="AD149" s="206" t="str">
        <f>IF('NILAI-USBN'!M148="","",'NILAI-USBN'!M148)</f>
        <v/>
      </c>
      <c r="AE149" s="206" t="str">
        <f>IF('NILAI-USBN'!N148="","",'NILAI-USBN'!N148)</f>
        <v/>
      </c>
      <c r="AF149" s="206" t="str">
        <f>IF('NILAI-USBN'!O148="","",'NILAI-USBN'!O148)</f>
        <v/>
      </c>
      <c r="AG149" s="206" t="str">
        <f>IF('NILAI-USBN'!P148="","",'NILAI-USBN'!P148)</f>
        <v/>
      </c>
      <c r="AH149" s="206" t="str">
        <f>IF('NILAI-USBN'!Q148="","",'NILAI-USBN'!Q148)</f>
        <v/>
      </c>
      <c r="AI149" s="206" t="str">
        <f>IF('NILAI-USBN'!R148="","",'NILAI-USBN'!R148)</f>
        <v/>
      </c>
      <c r="AJ149" s="206" t="str">
        <f>IF('NILAI-USBN'!S148="","",'NILAI-USBN'!S148)</f>
        <v/>
      </c>
      <c r="AK149" s="206" t="str">
        <f>IF('NILAI-USBN'!T148="","",'NILAI-USBN'!T148)</f>
        <v/>
      </c>
      <c r="AL149" s="206" t="str">
        <f>IF('NILAI-USBN'!U148="","",'NILAI-USBN'!U148)</f>
        <v/>
      </c>
      <c r="AM149" s="206" t="str">
        <f>IF('NILAI-UN'!E148="","",'NILAI-UN'!E148)</f>
        <v/>
      </c>
      <c r="AN149" s="206" t="str">
        <f>IF('NILAI-UN'!F148="","",'NILAI-UN'!F148)</f>
        <v/>
      </c>
      <c r="AO149" s="206" t="str">
        <f>IF('NILAI-UN'!G148="","",'NILAI-UN'!G148)</f>
        <v/>
      </c>
      <c r="AP149" s="206" t="str">
        <f>IF('NILAI-UN'!H148="","",'NILAI-UN'!H148)</f>
        <v/>
      </c>
      <c r="AQ149" s="207" t="str">
        <f t="shared" si="5"/>
        <v/>
      </c>
      <c r="AR149" s="208" t="str">
        <f t="shared" si="6"/>
        <v/>
      </c>
      <c r="AS149" s="196" t="str">
        <f>IF(OR(C149="",E149=""),"",RANK(AQ149,$AQ$10:$AQ$409)+COUNTIF(AQ$10:AQ149,AQ149)-1)</f>
        <v/>
      </c>
      <c r="AT149" s="173"/>
    </row>
    <row r="150" spans="1:46" ht="20.100000000000001" customHeight="1">
      <c r="A150" s="173"/>
      <c r="B150" s="190" t="str">
        <f>BIODATA_SISWA!B150</f>
        <v/>
      </c>
      <c r="C150" s="191" t="str">
        <f>IF(BIODATA_SISWA!C150="","",BIODATA_SISWA!C150)</f>
        <v/>
      </c>
      <c r="D150" s="191" t="str">
        <f>IF(BIODATA_SISWA!L150="","",BIODATA_SISWA!L150)</f>
        <v/>
      </c>
      <c r="E150" s="206" t="str">
        <f>'NILAI-RAPOR'!K149</f>
        <v/>
      </c>
      <c r="F150" s="206" t="str">
        <f>'NILAI-RAPOR'!R149</f>
        <v/>
      </c>
      <c r="G150" s="206" t="str">
        <f>'NILAI-RAPOR'!Y149</f>
        <v/>
      </c>
      <c r="H150" s="206" t="str">
        <f>'NILAI-RAPOR'!AF149</f>
        <v/>
      </c>
      <c r="I150" s="206" t="str">
        <f>'NILAI-RAPOR'!AM149</f>
        <v/>
      </c>
      <c r="J150" s="206" t="str">
        <f>'NILAI-RAPOR'!AT149</f>
        <v/>
      </c>
      <c r="K150" s="206" t="str">
        <f>'NILAI-RAPOR'!BA149</f>
        <v/>
      </c>
      <c r="L150" s="206" t="str">
        <f>'NILAI-RAPOR'!BH149</f>
        <v/>
      </c>
      <c r="M150" s="206" t="str">
        <f>'NILAI-RAPOR'!BO149</f>
        <v/>
      </c>
      <c r="N150" s="206" t="str">
        <f>'NILAI-RAPOR'!BV149</f>
        <v/>
      </c>
      <c r="O150" s="206" t="str">
        <f>'NILAI-RAPOR'!CC149</f>
        <v/>
      </c>
      <c r="P150" s="206" t="str">
        <f>'NILAI-RAPOR'!CJ149</f>
        <v/>
      </c>
      <c r="Q150" s="206" t="str">
        <f>'NILAI-RAPOR'!CQ149</f>
        <v/>
      </c>
      <c r="R150" s="206" t="str">
        <f>'NILAI-RAPOR'!CX149</f>
        <v/>
      </c>
      <c r="S150" s="206" t="str">
        <f>'NILAI-RAPOR'!DE149</f>
        <v/>
      </c>
      <c r="T150" s="206" t="str">
        <f>'NILAI-RAPOR'!DL149</f>
        <v/>
      </c>
      <c r="U150" s="206" t="str">
        <f>'NILAI-RAPOR'!DS149</f>
        <v/>
      </c>
      <c r="V150" s="206" t="str">
        <f>IF('NILAI-USBN'!E149="","",'NILAI-USBN'!E149)</f>
        <v/>
      </c>
      <c r="W150" s="206" t="str">
        <f>IF('NILAI-USBN'!F149="","",'NILAI-USBN'!F149)</f>
        <v/>
      </c>
      <c r="X150" s="206" t="str">
        <f>IF('NILAI-USBN'!G149="","",'NILAI-USBN'!G149)</f>
        <v/>
      </c>
      <c r="Y150" s="206" t="str">
        <f>IF('NILAI-USBN'!H149="","",'NILAI-USBN'!H149)</f>
        <v/>
      </c>
      <c r="Z150" s="206" t="str">
        <f>IF('NILAI-USBN'!I149="","",'NILAI-USBN'!I149)</f>
        <v/>
      </c>
      <c r="AA150" s="206" t="str">
        <f>IF('NILAI-USBN'!J149="","",'NILAI-USBN'!J149)</f>
        <v/>
      </c>
      <c r="AB150" s="206" t="str">
        <f>IF('NILAI-USBN'!K149="","",'NILAI-USBN'!K149)</f>
        <v/>
      </c>
      <c r="AC150" s="206" t="str">
        <f>IF('NILAI-USBN'!L149="","",'NILAI-USBN'!L149)</f>
        <v/>
      </c>
      <c r="AD150" s="206" t="str">
        <f>IF('NILAI-USBN'!M149="","",'NILAI-USBN'!M149)</f>
        <v/>
      </c>
      <c r="AE150" s="206" t="str">
        <f>IF('NILAI-USBN'!N149="","",'NILAI-USBN'!N149)</f>
        <v/>
      </c>
      <c r="AF150" s="206" t="str">
        <f>IF('NILAI-USBN'!O149="","",'NILAI-USBN'!O149)</f>
        <v/>
      </c>
      <c r="AG150" s="206" t="str">
        <f>IF('NILAI-USBN'!P149="","",'NILAI-USBN'!P149)</f>
        <v/>
      </c>
      <c r="AH150" s="206" t="str">
        <f>IF('NILAI-USBN'!Q149="","",'NILAI-USBN'!Q149)</f>
        <v/>
      </c>
      <c r="AI150" s="206" t="str">
        <f>IF('NILAI-USBN'!R149="","",'NILAI-USBN'!R149)</f>
        <v/>
      </c>
      <c r="AJ150" s="206" t="str">
        <f>IF('NILAI-USBN'!S149="","",'NILAI-USBN'!S149)</f>
        <v/>
      </c>
      <c r="AK150" s="206" t="str">
        <f>IF('NILAI-USBN'!T149="","",'NILAI-USBN'!T149)</f>
        <v/>
      </c>
      <c r="AL150" s="206" t="str">
        <f>IF('NILAI-USBN'!U149="","",'NILAI-USBN'!U149)</f>
        <v/>
      </c>
      <c r="AM150" s="206" t="str">
        <f>IF('NILAI-UN'!E149="","",'NILAI-UN'!E149)</f>
        <v/>
      </c>
      <c r="AN150" s="206" t="str">
        <f>IF('NILAI-UN'!F149="","",'NILAI-UN'!F149)</f>
        <v/>
      </c>
      <c r="AO150" s="206" t="str">
        <f>IF('NILAI-UN'!G149="","",'NILAI-UN'!G149)</f>
        <v/>
      </c>
      <c r="AP150" s="206" t="str">
        <f>IF('NILAI-UN'!H149="","",'NILAI-UN'!H149)</f>
        <v/>
      </c>
      <c r="AQ150" s="207" t="str">
        <f t="shared" si="5"/>
        <v/>
      </c>
      <c r="AR150" s="208" t="str">
        <f t="shared" si="6"/>
        <v/>
      </c>
      <c r="AS150" s="196" t="str">
        <f>IF(OR(C150="",E150=""),"",RANK(AQ150,$AQ$10:$AQ$409)+COUNTIF(AQ$10:AQ150,AQ150)-1)</f>
        <v/>
      </c>
      <c r="AT150" s="173"/>
    </row>
    <row r="151" spans="1:46" ht="20.100000000000001" customHeight="1">
      <c r="A151" s="173"/>
      <c r="B151" s="190" t="str">
        <f>BIODATA_SISWA!B151</f>
        <v/>
      </c>
      <c r="C151" s="191" t="str">
        <f>IF(BIODATA_SISWA!C151="","",BIODATA_SISWA!C151)</f>
        <v/>
      </c>
      <c r="D151" s="191" t="str">
        <f>IF(BIODATA_SISWA!L151="","",BIODATA_SISWA!L151)</f>
        <v/>
      </c>
      <c r="E151" s="206" t="str">
        <f>'NILAI-RAPOR'!K150</f>
        <v/>
      </c>
      <c r="F151" s="206" t="str">
        <f>'NILAI-RAPOR'!R150</f>
        <v/>
      </c>
      <c r="G151" s="206" t="str">
        <f>'NILAI-RAPOR'!Y150</f>
        <v/>
      </c>
      <c r="H151" s="206" t="str">
        <f>'NILAI-RAPOR'!AF150</f>
        <v/>
      </c>
      <c r="I151" s="206" t="str">
        <f>'NILAI-RAPOR'!AM150</f>
        <v/>
      </c>
      <c r="J151" s="206" t="str">
        <f>'NILAI-RAPOR'!AT150</f>
        <v/>
      </c>
      <c r="K151" s="206" t="str">
        <f>'NILAI-RAPOR'!BA150</f>
        <v/>
      </c>
      <c r="L151" s="206" t="str">
        <f>'NILAI-RAPOR'!BH150</f>
        <v/>
      </c>
      <c r="M151" s="206" t="str">
        <f>'NILAI-RAPOR'!BO150</f>
        <v/>
      </c>
      <c r="N151" s="206" t="str">
        <f>'NILAI-RAPOR'!BV150</f>
        <v/>
      </c>
      <c r="O151" s="206" t="str">
        <f>'NILAI-RAPOR'!CC150</f>
        <v/>
      </c>
      <c r="P151" s="206" t="str">
        <f>'NILAI-RAPOR'!CJ150</f>
        <v/>
      </c>
      <c r="Q151" s="206" t="str">
        <f>'NILAI-RAPOR'!CQ150</f>
        <v/>
      </c>
      <c r="R151" s="206" t="str">
        <f>'NILAI-RAPOR'!CX150</f>
        <v/>
      </c>
      <c r="S151" s="206" t="str">
        <f>'NILAI-RAPOR'!DE150</f>
        <v/>
      </c>
      <c r="T151" s="206" t="str">
        <f>'NILAI-RAPOR'!DL150</f>
        <v/>
      </c>
      <c r="U151" s="206" t="str">
        <f>'NILAI-RAPOR'!DS150</f>
        <v/>
      </c>
      <c r="V151" s="206" t="str">
        <f>IF('NILAI-USBN'!E150="","",'NILAI-USBN'!E150)</f>
        <v/>
      </c>
      <c r="W151" s="206" t="str">
        <f>IF('NILAI-USBN'!F150="","",'NILAI-USBN'!F150)</f>
        <v/>
      </c>
      <c r="X151" s="206" t="str">
        <f>IF('NILAI-USBN'!G150="","",'NILAI-USBN'!G150)</f>
        <v/>
      </c>
      <c r="Y151" s="206" t="str">
        <f>IF('NILAI-USBN'!H150="","",'NILAI-USBN'!H150)</f>
        <v/>
      </c>
      <c r="Z151" s="206" t="str">
        <f>IF('NILAI-USBN'!I150="","",'NILAI-USBN'!I150)</f>
        <v/>
      </c>
      <c r="AA151" s="206" t="str">
        <f>IF('NILAI-USBN'!J150="","",'NILAI-USBN'!J150)</f>
        <v/>
      </c>
      <c r="AB151" s="206" t="str">
        <f>IF('NILAI-USBN'!K150="","",'NILAI-USBN'!K150)</f>
        <v/>
      </c>
      <c r="AC151" s="206" t="str">
        <f>IF('NILAI-USBN'!L150="","",'NILAI-USBN'!L150)</f>
        <v/>
      </c>
      <c r="AD151" s="206" t="str">
        <f>IF('NILAI-USBN'!M150="","",'NILAI-USBN'!M150)</f>
        <v/>
      </c>
      <c r="AE151" s="206" t="str">
        <f>IF('NILAI-USBN'!N150="","",'NILAI-USBN'!N150)</f>
        <v/>
      </c>
      <c r="AF151" s="206" t="str">
        <f>IF('NILAI-USBN'!O150="","",'NILAI-USBN'!O150)</f>
        <v/>
      </c>
      <c r="AG151" s="206" t="str">
        <f>IF('NILAI-USBN'!P150="","",'NILAI-USBN'!P150)</f>
        <v/>
      </c>
      <c r="AH151" s="206" t="str">
        <f>IF('NILAI-USBN'!Q150="","",'NILAI-USBN'!Q150)</f>
        <v/>
      </c>
      <c r="AI151" s="206" t="str">
        <f>IF('NILAI-USBN'!R150="","",'NILAI-USBN'!R150)</f>
        <v/>
      </c>
      <c r="AJ151" s="206" t="str">
        <f>IF('NILAI-USBN'!S150="","",'NILAI-USBN'!S150)</f>
        <v/>
      </c>
      <c r="AK151" s="206" t="str">
        <f>IF('NILAI-USBN'!T150="","",'NILAI-USBN'!T150)</f>
        <v/>
      </c>
      <c r="AL151" s="206" t="str">
        <f>IF('NILAI-USBN'!U150="","",'NILAI-USBN'!U150)</f>
        <v/>
      </c>
      <c r="AM151" s="206" t="str">
        <f>IF('NILAI-UN'!E150="","",'NILAI-UN'!E150)</f>
        <v/>
      </c>
      <c r="AN151" s="206" t="str">
        <f>IF('NILAI-UN'!F150="","",'NILAI-UN'!F150)</f>
        <v/>
      </c>
      <c r="AO151" s="206" t="str">
        <f>IF('NILAI-UN'!G150="","",'NILAI-UN'!G150)</f>
        <v/>
      </c>
      <c r="AP151" s="206" t="str">
        <f>IF('NILAI-UN'!H150="","",'NILAI-UN'!H150)</f>
        <v/>
      </c>
      <c r="AQ151" s="207" t="str">
        <f t="shared" si="5"/>
        <v/>
      </c>
      <c r="AR151" s="208" t="str">
        <f t="shared" si="6"/>
        <v/>
      </c>
      <c r="AS151" s="196" t="str">
        <f>IF(OR(C151="",E151=""),"",RANK(AQ151,$AQ$10:$AQ$409)+COUNTIF(AQ$10:AQ151,AQ151)-1)</f>
        <v/>
      </c>
      <c r="AT151" s="173"/>
    </row>
    <row r="152" spans="1:46" ht="20.100000000000001" customHeight="1">
      <c r="A152" s="173"/>
      <c r="B152" s="190" t="str">
        <f>BIODATA_SISWA!B152</f>
        <v/>
      </c>
      <c r="C152" s="191" t="str">
        <f>IF(BIODATA_SISWA!C152="","",BIODATA_SISWA!C152)</f>
        <v/>
      </c>
      <c r="D152" s="191" t="str">
        <f>IF(BIODATA_SISWA!L152="","",BIODATA_SISWA!L152)</f>
        <v/>
      </c>
      <c r="E152" s="206" t="str">
        <f>'NILAI-RAPOR'!K151</f>
        <v/>
      </c>
      <c r="F152" s="206" t="str">
        <f>'NILAI-RAPOR'!R151</f>
        <v/>
      </c>
      <c r="G152" s="206" t="str">
        <f>'NILAI-RAPOR'!Y151</f>
        <v/>
      </c>
      <c r="H152" s="206" t="str">
        <f>'NILAI-RAPOR'!AF151</f>
        <v/>
      </c>
      <c r="I152" s="206" t="str">
        <f>'NILAI-RAPOR'!AM151</f>
        <v/>
      </c>
      <c r="J152" s="206" t="str">
        <f>'NILAI-RAPOR'!AT151</f>
        <v/>
      </c>
      <c r="K152" s="206" t="str">
        <f>'NILAI-RAPOR'!BA151</f>
        <v/>
      </c>
      <c r="L152" s="206" t="str">
        <f>'NILAI-RAPOR'!BH151</f>
        <v/>
      </c>
      <c r="M152" s="206" t="str">
        <f>'NILAI-RAPOR'!BO151</f>
        <v/>
      </c>
      <c r="N152" s="206" t="str">
        <f>'NILAI-RAPOR'!BV151</f>
        <v/>
      </c>
      <c r="O152" s="206" t="str">
        <f>'NILAI-RAPOR'!CC151</f>
        <v/>
      </c>
      <c r="P152" s="206" t="str">
        <f>'NILAI-RAPOR'!CJ151</f>
        <v/>
      </c>
      <c r="Q152" s="206" t="str">
        <f>'NILAI-RAPOR'!CQ151</f>
        <v/>
      </c>
      <c r="R152" s="206" t="str">
        <f>'NILAI-RAPOR'!CX151</f>
        <v/>
      </c>
      <c r="S152" s="206" t="str">
        <f>'NILAI-RAPOR'!DE151</f>
        <v/>
      </c>
      <c r="T152" s="206" t="str">
        <f>'NILAI-RAPOR'!DL151</f>
        <v/>
      </c>
      <c r="U152" s="206" t="str">
        <f>'NILAI-RAPOR'!DS151</f>
        <v/>
      </c>
      <c r="V152" s="206" t="str">
        <f>IF('NILAI-USBN'!E151="","",'NILAI-USBN'!E151)</f>
        <v/>
      </c>
      <c r="W152" s="206" t="str">
        <f>IF('NILAI-USBN'!F151="","",'NILAI-USBN'!F151)</f>
        <v/>
      </c>
      <c r="X152" s="206" t="str">
        <f>IF('NILAI-USBN'!G151="","",'NILAI-USBN'!G151)</f>
        <v/>
      </c>
      <c r="Y152" s="206" t="str">
        <f>IF('NILAI-USBN'!H151="","",'NILAI-USBN'!H151)</f>
        <v/>
      </c>
      <c r="Z152" s="206" t="str">
        <f>IF('NILAI-USBN'!I151="","",'NILAI-USBN'!I151)</f>
        <v/>
      </c>
      <c r="AA152" s="206" t="str">
        <f>IF('NILAI-USBN'!J151="","",'NILAI-USBN'!J151)</f>
        <v/>
      </c>
      <c r="AB152" s="206" t="str">
        <f>IF('NILAI-USBN'!K151="","",'NILAI-USBN'!K151)</f>
        <v/>
      </c>
      <c r="AC152" s="206" t="str">
        <f>IF('NILAI-USBN'!L151="","",'NILAI-USBN'!L151)</f>
        <v/>
      </c>
      <c r="AD152" s="206" t="str">
        <f>IF('NILAI-USBN'!M151="","",'NILAI-USBN'!M151)</f>
        <v/>
      </c>
      <c r="AE152" s="206" t="str">
        <f>IF('NILAI-USBN'!N151="","",'NILAI-USBN'!N151)</f>
        <v/>
      </c>
      <c r="AF152" s="206" t="str">
        <f>IF('NILAI-USBN'!O151="","",'NILAI-USBN'!O151)</f>
        <v/>
      </c>
      <c r="AG152" s="206" t="str">
        <f>IF('NILAI-USBN'!P151="","",'NILAI-USBN'!P151)</f>
        <v/>
      </c>
      <c r="AH152" s="206" t="str">
        <f>IF('NILAI-USBN'!Q151="","",'NILAI-USBN'!Q151)</f>
        <v/>
      </c>
      <c r="AI152" s="206" t="str">
        <f>IF('NILAI-USBN'!R151="","",'NILAI-USBN'!R151)</f>
        <v/>
      </c>
      <c r="AJ152" s="206" t="str">
        <f>IF('NILAI-USBN'!S151="","",'NILAI-USBN'!S151)</f>
        <v/>
      </c>
      <c r="AK152" s="206" t="str">
        <f>IF('NILAI-USBN'!T151="","",'NILAI-USBN'!T151)</f>
        <v/>
      </c>
      <c r="AL152" s="206" t="str">
        <f>IF('NILAI-USBN'!U151="","",'NILAI-USBN'!U151)</f>
        <v/>
      </c>
      <c r="AM152" s="206" t="str">
        <f>IF('NILAI-UN'!E151="","",'NILAI-UN'!E151)</f>
        <v/>
      </c>
      <c r="AN152" s="206" t="str">
        <f>IF('NILAI-UN'!F151="","",'NILAI-UN'!F151)</f>
        <v/>
      </c>
      <c r="AO152" s="206" t="str">
        <f>IF('NILAI-UN'!G151="","",'NILAI-UN'!G151)</f>
        <v/>
      </c>
      <c r="AP152" s="206" t="str">
        <f>IF('NILAI-UN'!H151="","",'NILAI-UN'!H151)</f>
        <v/>
      </c>
      <c r="AQ152" s="207" t="str">
        <f t="shared" si="5"/>
        <v/>
      </c>
      <c r="AR152" s="208" t="str">
        <f t="shared" si="6"/>
        <v/>
      </c>
      <c r="AS152" s="196" t="str">
        <f>IF(OR(C152="",E152=""),"",RANK(AQ152,$AQ$10:$AQ$409)+COUNTIF(AQ$10:AQ152,AQ152)-1)</f>
        <v/>
      </c>
      <c r="AT152" s="173"/>
    </row>
    <row r="153" spans="1:46" ht="20.100000000000001" customHeight="1">
      <c r="A153" s="173"/>
      <c r="B153" s="190" t="str">
        <f>BIODATA_SISWA!B153</f>
        <v/>
      </c>
      <c r="C153" s="191" t="str">
        <f>IF(BIODATA_SISWA!C153="","",BIODATA_SISWA!C153)</f>
        <v/>
      </c>
      <c r="D153" s="191" t="str">
        <f>IF(BIODATA_SISWA!L153="","",BIODATA_SISWA!L153)</f>
        <v/>
      </c>
      <c r="E153" s="206" t="str">
        <f>'NILAI-RAPOR'!K152</f>
        <v/>
      </c>
      <c r="F153" s="206" t="str">
        <f>'NILAI-RAPOR'!R152</f>
        <v/>
      </c>
      <c r="G153" s="206" t="str">
        <f>'NILAI-RAPOR'!Y152</f>
        <v/>
      </c>
      <c r="H153" s="206" t="str">
        <f>'NILAI-RAPOR'!AF152</f>
        <v/>
      </c>
      <c r="I153" s="206" t="str">
        <f>'NILAI-RAPOR'!AM152</f>
        <v/>
      </c>
      <c r="J153" s="206" t="str">
        <f>'NILAI-RAPOR'!AT152</f>
        <v/>
      </c>
      <c r="K153" s="206" t="str">
        <f>'NILAI-RAPOR'!BA152</f>
        <v/>
      </c>
      <c r="L153" s="206" t="str">
        <f>'NILAI-RAPOR'!BH152</f>
        <v/>
      </c>
      <c r="M153" s="206" t="str">
        <f>'NILAI-RAPOR'!BO152</f>
        <v/>
      </c>
      <c r="N153" s="206" t="str">
        <f>'NILAI-RAPOR'!BV152</f>
        <v/>
      </c>
      <c r="O153" s="206" t="str">
        <f>'NILAI-RAPOR'!CC152</f>
        <v/>
      </c>
      <c r="P153" s="206" t="str">
        <f>'NILAI-RAPOR'!CJ152</f>
        <v/>
      </c>
      <c r="Q153" s="206" t="str">
        <f>'NILAI-RAPOR'!CQ152</f>
        <v/>
      </c>
      <c r="R153" s="206" t="str">
        <f>'NILAI-RAPOR'!CX152</f>
        <v/>
      </c>
      <c r="S153" s="206" t="str">
        <f>'NILAI-RAPOR'!DE152</f>
        <v/>
      </c>
      <c r="T153" s="206" t="str">
        <f>'NILAI-RAPOR'!DL152</f>
        <v/>
      </c>
      <c r="U153" s="206" t="str">
        <f>'NILAI-RAPOR'!DS152</f>
        <v/>
      </c>
      <c r="V153" s="206" t="str">
        <f>IF('NILAI-USBN'!E152="","",'NILAI-USBN'!E152)</f>
        <v/>
      </c>
      <c r="W153" s="206" t="str">
        <f>IF('NILAI-USBN'!F152="","",'NILAI-USBN'!F152)</f>
        <v/>
      </c>
      <c r="X153" s="206" t="str">
        <f>IF('NILAI-USBN'!G152="","",'NILAI-USBN'!G152)</f>
        <v/>
      </c>
      <c r="Y153" s="206" t="str">
        <f>IF('NILAI-USBN'!H152="","",'NILAI-USBN'!H152)</f>
        <v/>
      </c>
      <c r="Z153" s="206" t="str">
        <f>IF('NILAI-USBN'!I152="","",'NILAI-USBN'!I152)</f>
        <v/>
      </c>
      <c r="AA153" s="206" t="str">
        <f>IF('NILAI-USBN'!J152="","",'NILAI-USBN'!J152)</f>
        <v/>
      </c>
      <c r="AB153" s="206" t="str">
        <f>IF('NILAI-USBN'!K152="","",'NILAI-USBN'!K152)</f>
        <v/>
      </c>
      <c r="AC153" s="206" t="str">
        <f>IF('NILAI-USBN'!L152="","",'NILAI-USBN'!L152)</f>
        <v/>
      </c>
      <c r="AD153" s="206" t="str">
        <f>IF('NILAI-USBN'!M152="","",'NILAI-USBN'!M152)</f>
        <v/>
      </c>
      <c r="AE153" s="206" t="str">
        <f>IF('NILAI-USBN'!N152="","",'NILAI-USBN'!N152)</f>
        <v/>
      </c>
      <c r="AF153" s="206" t="str">
        <f>IF('NILAI-USBN'!O152="","",'NILAI-USBN'!O152)</f>
        <v/>
      </c>
      <c r="AG153" s="206" t="str">
        <f>IF('NILAI-USBN'!P152="","",'NILAI-USBN'!P152)</f>
        <v/>
      </c>
      <c r="AH153" s="206" t="str">
        <f>IF('NILAI-USBN'!Q152="","",'NILAI-USBN'!Q152)</f>
        <v/>
      </c>
      <c r="AI153" s="206" t="str">
        <f>IF('NILAI-USBN'!R152="","",'NILAI-USBN'!R152)</f>
        <v/>
      </c>
      <c r="AJ153" s="206" t="str">
        <f>IF('NILAI-USBN'!S152="","",'NILAI-USBN'!S152)</f>
        <v/>
      </c>
      <c r="AK153" s="206" t="str">
        <f>IF('NILAI-USBN'!T152="","",'NILAI-USBN'!T152)</f>
        <v/>
      </c>
      <c r="AL153" s="206" t="str">
        <f>IF('NILAI-USBN'!U152="","",'NILAI-USBN'!U152)</f>
        <v/>
      </c>
      <c r="AM153" s="206" t="str">
        <f>IF('NILAI-UN'!E152="","",'NILAI-UN'!E152)</f>
        <v/>
      </c>
      <c r="AN153" s="206" t="str">
        <f>IF('NILAI-UN'!F152="","",'NILAI-UN'!F152)</f>
        <v/>
      </c>
      <c r="AO153" s="206" t="str">
        <f>IF('NILAI-UN'!G152="","",'NILAI-UN'!G152)</f>
        <v/>
      </c>
      <c r="AP153" s="206" t="str">
        <f>IF('NILAI-UN'!H152="","",'NILAI-UN'!H152)</f>
        <v/>
      </c>
      <c r="AQ153" s="207" t="str">
        <f t="shared" si="5"/>
        <v/>
      </c>
      <c r="AR153" s="208" t="str">
        <f t="shared" si="6"/>
        <v/>
      </c>
      <c r="AS153" s="196" t="str">
        <f>IF(OR(C153="",E153=""),"",RANK(AQ153,$AQ$10:$AQ$409)+COUNTIF(AQ$10:AQ153,AQ153)-1)</f>
        <v/>
      </c>
      <c r="AT153" s="173"/>
    </row>
    <row r="154" spans="1:46" ht="20.100000000000001" customHeight="1">
      <c r="A154" s="173"/>
      <c r="B154" s="190" t="str">
        <f>BIODATA_SISWA!B154</f>
        <v/>
      </c>
      <c r="C154" s="191" t="str">
        <f>IF(BIODATA_SISWA!C154="","",BIODATA_SISWA!C154)</f>
        <v/>
      </c>
      <c r="D154" s="191" t="str">
        <f>IF(BIODATA_SISWA!L154="","",BIODATA_SISWA!L154)</f>
        <v/>
      </c>
      <c r="E154" s="206" t="str">
        <f>'NILAI-RAPOR'!K153</f>
        <v/>
      </c>
      <c r="F154" s="206" t="str">
        <f>'NILAI-RAPOR'!R153</f>
        <v/>
      </c>
      <c r="G154" s="206" t="str">
        <f>'NILAI-RAPOR'!Y153</f>
        <v/>
      </c>
      <c r="H154" s="206" t="str">
        <f>'NILAI-RAPOR'!AF153</f>
        <v/>
      </c>
      <c r="I154" s="206" t="str">
        <f>'NILAI-RAPOR'!AM153</f>
        <v/>
      </c>
      <c r="J154" s="206" t="str">
        <f>'NILAI-RAPOR'!AT153</f>
        <v/>
      </c>
      <c r="K154" s="206" t="str">
        <f>'NILAI-RAPOR'!BA153</f>
        <v/>
      </c>
      <c r="L154" s="206" t="str">
        <f>'NILAI-RAPOR'!BH153</f>
        <v/>
      </c>
      <c r="M154" s="206" t="str">
        <f>'NILAI-RAPOR'!BO153</f>
        <v/>
      </c>
      <c r="N154" s="206" t="str">
        <f>'NILAI-RAPOR'!BV153</f>
        <v/>
      </c>
      <c r="O154" s="206" t="str">
        <f>'NILAI-RAPOR'!CC153</f>
        <v/>
      </c>
      <c r="P154" s="206" t="str">
        <f>'NILAI-RAPOR'!CJ153</f>
        <v/>
      </c>
      <c r="Q154" s="206" t="str">
        <f>'NILAI-RAPOR'!CQ153</f>
        <v/>
      </c>
      <c r="R154" s="206" t="str">
        <f>'NILAI-RAPOR'!CX153</f>
        <v/>
      </c>
      <c r="S154" s="206" t="str">
        <f>'NILAI-RAPOR'!DE153</f>
        <v/>
      </c>
      <c r="T154" s="206" t="str">
        <f>'NILAI-RAPOR'!DL153</f>
        <v/>
      </c>
      <c r="U154" s="206" t="str">
        <f>'NILAI-RAPOR'!DS153</f>
        <v/>
      </c>
      <c r="V154" s="206" t="str">
        <f>IF('NILAI-USBN'!E153="","",'NILAI-USBN'!E153)</f>
        <v/>
      </c>
      <c r="W154" s="206" t="str">
        <f>IF('NILAI-USBN'!F153="","",'NILAI-USBN'!F153)</f>
        <v/>
      </c>
      <c r="X154" s="206" t="str">
        <f>IF('NILAI-USBN'!G153="","",'NILAI-USBN'!G153)</f>
        <v/>
      </c>
      <c r="Y154" s="206" t="str">
        <f>IF('NILAI-USBN'!H153="","",'NILAI-USBN'!H153)</f>
        <v/>
      </c>
      <c r="Z154" s="206" t="str">
        <f>IF('NILAI-USBN'!I153="","",'NILAI-USBN'!I153)</f>
        <v/>
      </c>
      <c r="AA154" s="206" t="str">
        <f>IF('NILAI-USBN'!J153="","",'NILAI-USBN'!J153)</f>
        <v/>
      </c>
      <c r="AB154" s="206" t="str">
        <f>IF('NILAI-USBN'!K153="","",'NILAI-USBN'!K153)</f>
        <v/>
      </c>
      <c r="AC154" s="206" t="str">
        <f>IF('NILAI-USBN'!L153="","",'NILAI-USBN'!L153)</f>
        <v/>
      </c>
      <c r="AD154" s="206" t="str">
        <f>IF('NILAI-USBN'!M153="","",'NILAI-USBN'!M153)</f>
        <v/>
      </c>
      <c r="AE154" s="206" t="str">
        <f>IF('NILAI-USBN'!N153="","",'NILAI-USBN'!N153)</f>
        <v/>
      </c>
      <c r="AF154" s="206" t="str">
        <f>IF('NILAI-USBN'!O153="","",'NILAI-USBN'!O153)</f>
        <v/>
      </c>
      <c r="AG154" s="206" t="str">
        <f>IF('NILAI-USBN'!P153="","",'NILAI-USBN'!P153)</f>
        <v/>
      </c>
      <c r="AH154" s="206" t="str">
        <f>IF('NILAI-USBN'!Q153="","",'NILAI-USBN'!Q153)</f>
        <v/>
      </c>
      <c r="AI154" s="206" t="str">
        <f>IF('NILAI-USBN'!R153="","",'NILAI-USBN'!R153)</f>
        <v/>
      </c>
      <c r="AJ154" s="206" t="str">
        <f>IF('NILAI-USBN'!S153="","",'NILAI-USBN'!S153)</f>
        <v/>
      </c>
      <c r="AK154" s="206" t="str">
        <f>IF('NILAI-USBN'!T153="","",'NILAI-USBN'!T153)</f>
        <v/>
      </c>
      <c r="AL154" s="206" t="str">
        <f>IF('NILAI-USBN'!U153="","",'NILAI-USBN'!U153)</f>
        <v/>
      </c>
      <c r="AM154" s="206" t="str">
        <f>IF('NILAI-UN'!E153="","",'NILAI-UN'!E153)</f>
        <v/>
      </c>
      <c r="AN154" s="206" t="str">
        <f>IF('NILAI-UN'!F153="","",'NILAI-UN'!F153)</f>
        <v/>
      </c>
      <c r="AO154" s="206" t="str">
        <f>IF('NILAI-UN'!G153="","",'NILAI-UN'!G153)</f>
        <v/>
      </c>
      <c r="AP154" s="206" t="str">
        <f>IF('NILAI-UN'!H153="","",'NILAI-UN'!H153)</f>
        <v/>
      </c>
      <c r="AQ154" s="207" t="str">
        <f t="shared" si="5"/>
        <v/>
      </c>
      <c r="AR154" s="208" t="str">
        <f t="shared" si="6"/>
        <v/>
      </c>
      <c r="AS154" s="196" t="str">
        <f>IF(OR(C154="",E154=""),"",RANK(AQ154,$AQ$10:$AQ$409)+COUNTIF(AQ$10:AQ154,AQ154)-1)</f>
        <v/>
      </c>
      <c r="AT154" s="173"/>
    </row>
    <row r="155" spans="1:46" ht="20.100000000000001" customHeight="1">
      <c r="A155" s="173"/>
      <c r="B155" s="190" t="str">
        <f>BIODATA_SISWA!B155</f>
        <v/>
      </c>
      <c r="C155" s="191" t="str">
        <f>IF(BIODATA_SISWA!C155="","",BIODATA_SISWA!C155)</f>
        <v/>
      </c>
      <c r="D155" s="191" t="str">
        <f>IF(BIODATA_SISWA!L155="","",BIODATA_SISWA!L155)</f>
        <v/>
      </c>
      <c r="E155" s="206" t="str">
        <f>'NILAI-RAPOR'!K154</f>
        <v/>
      </c>
      <c r="F155" s="206" t="str">
        <f>'NILAI-RAPOR'!R154</f>
        <v/>
      </c>
      <c r="G155" s="206" t="str">
        <f>'NILAI-RAPOR'!Y154</f>
        <v/>
      </c>
      <c r="H155" s="206" t="str">
        <f>'NILAI-RAPOR'!AF154</f>
        <v/>
      </c>
      <c r="I155" s="206" t="str">
        <f>'NILAI-RAPOR'!AM154</f>
        <v/>
      </c>
      <c r="J155" s="206" t="str">
        <f>'NILAI-RAPOR'!AT154</f>
        <v/>
      </c>
      <c r="K155" s="206" t="str">
        <f>'NILAI-RAPOR'!BA154</f>
        <v/>
      </c>
      <c r="L155" s="206" t="str">
        <f>'NILAI-RAPOR'!BH154</f>
        <v/>
      </c>
      <c r="M155" s="206" t="str">
        <f>'NILAI-RAPOR'!BO154</f>
        <v/>
      </c>
      <c r="N155" s="206" t="str">
        <f>'NILAI-RAPOR'!BV154</f>
        <v/>
      </c>
      <c r="O155" s="206" t="str">
        <f>'NILAI-RAPOR'!CC154</f>
        <v/>
      </c>
      <c r="P155" s="206" t="str">
        <f>'NILAI-RAPOR'!CJ154</f>
        <v/>
      </c>
      <c r="Q155" s="206" t="str">
        <f>'NILAI-RAPOR'!CQ154</f>
        <v/>
      </c>
      <c r="R155" s="206" t="str">
        <f>'NILAI-RAPOR'!CX154</f>
        <v/>
      </c>
      <c r="S155" s="206" t="str">
        <f>'NILAI-RAPOR'!DE154</f>
        <v/>
      </c>
      <c r="T155" s="206" t="str">
        <f>'NILAI-RAPOR'!DL154</f>
        <v/>
      </c>
      <c r="U155" s="206" t="str">
        <f>'NILAI-RAPOR'!DS154</f>
        <v/>
      </c>
      <c r="V155" s="206" t="str">
        <f>IF('NILAI-USBN'!E154="","",'NILAI-USBN'!E154)</f>
        <v/>
      </c>
      <c r="W155" s="206" t="str">
        <f>IF('NILAI-USBN'!F154="","",'NILAI-USBN'!F154)</f>
        <v/>
      </c>
      <c r="X155" s="206" t="str">
        <f>IF('NILAI-USBN'!G154="","",'NILAI-USBN'!G154)</f>
        <v/>
      </c>
      <c r="Y155" s="206" t="str">
        <f>IF('NILAI-USBN'!H154="","",'NILAI-USBN'!H154)</f>
        <v/>
      </c>
      <c r="Z155" s="206" t="str">
        <f>IF('NILAI-USBN'!I154="","",'NILAI-USBN'!I154)</f>
        <v/>
      </c>
      <c r="AA155" s="206" t="str">
        <f>IF('NILAI-USBN'!J154="","",'NILAI-USBN'!J154)</f>
        <v/>
      </c>
      <c r="AB155" s="206" t="str">
        <f>IF('NILAI-USBN'!K154="","",'NILAI-USBN'!K154)</f>
        <v/>
      </c>
      <c r="AC155" s="206" t="str">
        <f>IF('NILAI-USBN'!L154="","",'NILAI-USBN'!L154)</f>
        <v/>
      </c>
      <c r="AD155" s="206" t="str">
        <f>IF('NILAI-USBN'!M154="","",'NILAI-USBN'!M154)</f>
        <v/>
      </c>
      <c r="AE155" s="206" t="str">
        <f>IF('NILAI-USBN'!N154="","",'NILAI-USBN'!N154)</f>
        <v/>
      </c>
      <c r="AF155" s="206" t="str">
        <f>IF('NILAI-USBN'!O154="","",'NILAI-USBN'!O154)</f>
        <v/>
      </c>
      <c r="AG155" s="206" t="str">
        <f>IF('NILAI-USBN'!P154="","",'NILAI-USBN'!P154)</f>
        <v/>
      </c>
      <c r="AH155" s="206" t="str">
        <f>IF('NILAI-USBN'!Q154="","",'NILAI-USBN'!Q154)</f>
        <v/>
      </c>
      <c r="AI155" s="206" t="str">
        <f>IF('NILAI-USBN'!R154="","",'NILAI-USBN'!R154)</f>
        <v/>
      </c>
      <c r="AJ155" s="206" t="str">
        <f>IF('NILAI-USBN'!S154="","",'NILAI-USBN'!S154)</f>
        <v/>
      </c>
      <c r="AK155" s="206" t="str">
        <f>IF('NILAI-USBN'!T154="","",'NILAI-USBN'!T154)</f>
        <v/>
      </c>
      <c r="AL155" s="206" t="str">
        <f>IF('NILAI-USBN'!U154="","",'NILAI-USBN'!U154)</f>
        <v/>
      </c>
      <c r="AM155" s="206" t="str">
        <f>IF('NILAI-UN'!E154="","",'NILAI-UN'!E154)</f>
        <v/>
      </c>
      <c r="AN155" s="206" t="str">
        <f>IF('NILAI-UN'!F154="","",'NILAI-UN'!F154)</f>
        <v/>
      </c>
      <c r="AO155" s="206" t="str">
        <f>IF('NILAI-UN'!G154="","",'NILAI-UN'!G154)</f>
        <v/>
      </c>
      <c r="AP155" s="206" t="str">
        <f>IF('NILAI-UN'!H154="","",'NILAI-UN'!H154)</f>
        <v/>
      </c>
      <c r="AQ155" s="207" t="str">
        <f t="shared" si="5"/>
        <v/>
      </c>
      <c r="AR155" s="208" t="str">
        <f t="shared" si="6"/>
        <v/>
      </c>
      <c r="AS155" s="196" t="str">
        <f>IF(OR(C155="",E155=""),"",RANK(AQ155,$AQ$10:$AQ$409)+COUNTIF(AQ$10:AQ155,AQ155)-1)</f>
        <v/>
      </c>
      <c r="AT155" s="173"/>
    </row>
    <row r="156" spans="1:46" ht="20.100000000000001" customHeight="1">
      <c r="A156" s="173"/>
      <c r="B156" s="190" t="str">
        <f>BIODATA_SISWA!B156</f>
        <v/>
      </c>
      <c r="C156" s="191" t="str">
        <f>IF(BIODATA_SISWA!C156="","",BIODATA_SISWA!C156)</f>
        <v/>
      </c>
      <c r="D156" s="191" t="str">
        <f>IF(BIODATA_SISWA!L156="","",BIODATA_SISWA!L156)</f>
        <v/>
      </c>
      <c r="E156" s="206" t="str">
        <f>'NILAI-RAPOR'!K155</f>
        <v/>
      </c>
      <c r="F156" s="206" t="str">
        <f>'NILAI-RAPOR'!R155</f>
        <v/>
      </c>
      <c r="G156" s="206" t="str">
        <f>'NILAI-RAPOR'!Y155</f>
        <v/>
      </c>
      <c r="H156" s="206" t="str">
        <f>'NILAI-RAPOR'!AF155</f>
        <v/>
      </c>
      <c r="I156" s="206" t="str">
        <f>'NILAI-RAPOR'!AM155</f>
        <v/>
      </c>
      <c r="J156" s="206" t="str">
        <f>'NILAI-RAPOR'!AT155</f>
        <v/>
      </c>
      <c r="K156" s="206" t="str">
        <f>'NILAI-RAPOR'!BA155</f>
        <v/>
      </c>
      <c r="L156" s="206" t="str">
        <f>'NILAI-RAPOR'!BH155</f>
        <v/>
      </c>
      <c r="M156" s="206" t="str">
        <f>'NILAI-RAPOR'!BO155</f>
        <v/>
      </c>
      <c r="N156" s="206" t="str">
        <f>'NILAI-RAPOR'!BV155</f>
        <v/>
      </c>
      <c r="O156" s="206" t="str">
        <f>'NILAI-RAPOR'!CC155</f>
        <v/>
      </c>
      <c r="P156" s="206" t="str">
        <f>'NILAI-RAPOR'!CJ155</f>
        <v/>
      </c>
      <c r="Q156" s="206" t="str">
        <f>'NILAI-RAPOR'!CQ155</f>
        <v/>
      </c>
      <c r="R156" s="206" t="str">
        <f>'NILAI-RAPOR'!CX155</f>
        <v/>
      </c>
      <c r="S156" s="206" t="str">
        <f>'NILAI-RAPOR'!DE155</f>
        <v/>
      </c>
      <c r="T156" s="206" t="str">
        <f>'NILAI-RAPOR'!DL155</f>
        <v/>
      </c>
      <c r="U156" s="206" t="str">
        <f>'NILAI-RAPOR'!DS155</f>
        <v/>
      </c>
      <c r="V156" s="206" t="str">
        <f>IF('NILAI-USBN'!E155="","",'NILAI-USBN'!E155)</f>
        <v/>
      </c>
      <c r="W156" s="206" t="str">
        <f>IF('NILAI-USBN'!F155="","",'NILAI-USBN'!F155)</f>
        <v/>
      </c>
      <c r="X156" s="206" t="str">
        <f>IF('NILAI-USBN'!G155="","",'NILAI-USBN'!G155)</f>
        <v/>
      </c>
      <c r="Y156" s="206" t="str">
        <f>IF('NILAI-USBN'!H155="","",'NILAI-USBN'!H155)</f>
        <v/>
      </c>
      <c r="Z156" s="206" t="str">
        <f>IF('NILAI-USBN'!I155="","",'NILAI-USBN'!I155)</f>
        <v/>
      </c>
      <c r="AA156" s="206" t="str">
        <f>IF('NILAI-USBN'!J155="","",'NILAI-USBN'!J155)</f>
        <v/>
      </c>
      <c r="AB156" s="206" t="str">
        <f>IF('NILAI-USBN'!K155="","",'NILAI-USBN'!K155)</f>
        <v/>
      </c>
      <c r="AC156" s="206" t="str">
        <f>IF('NILAI-USBN'!L155="","",'NILAI-USBN'!L155)</f>
        <v/>
      </c>
      <c r="AD156" s="206" t="str">
        <f>IF('NILAI-USBN'!M155="","",'NILAI-USBN'!M155)</f>
        <v/>
      </c>
      <c r="AE156" s="206" t="str">
        <f>IF('NILAI-USBN'!N155="","",'NILAI-USBN'!N155)</f>
        <v/>
      </c>
      <c r="AF156" s="206" t="str">
        <f>IF('NILAI-USBN'!O155="","",'NILAI-USBN'!O155)</f>
        <v/>
      </c>
      <c r="AG156" s="206" t="str">
        <f>IF('NILAI-USBN'!P155="","",'NILAI-USBN'!P155)</f>
        <v/>
      </c>
      <c r="AH156" s="206" t="str">
        <f>IF('NILAI-USBN'!Q155="","",'NILAI-USBN'!Q155)</f>
        <v/>
      </c>
      <c r="AI156" s="206" t="str">
        <f>IF('NILAI-USBN'!R155="","",'NILAI-USBN'!R155)</f>
        <v/>
      </c>
      <c r="AJ156" s="206" t="str">
        <f>IF('NILAI-USBN'!S155="","",'NILAI-USBN'!S155)</f>
        <v/>
      </c>
      <c r="AK156" s="206" t="str">
        <f>IF('NILAI-USBN'!T155="","",'NILAI-USBN'!T155)</f>
        <v/>
      </c>
      <c r="AL156" s="206" t="str">
        <f>IF('NILAI-USBN'!U155="","",'NILAI-USBN'!U155)</f>
        <v/>
      </c>
      <c r="AM156" s="206" t="str">
        <f>IF('NILAI-UN'!E155="","",'NILAI-UN'!E155)</f>
        <v/>
      </c>
      <c r="AN156" s="206" t="str">
        <f>IF('NILAI-UN'!F155="","",'NILAI-UN'!F155)</f>
        <v/>
      </c>
      <c r="AO156" s="206" t="str">
        <f>IF('NILAI-UN'!G155="","",'NILAI-UN'!G155)</f>
        <v/>
      </c>
      <c r="AP156" s="206" t="str">
        <f>IF('NILAI-UN'!H155="","",'NILAI-UN'!H155)</f>
        <v/>
      </c>
      <c r="AQ156" s="207" t="str">
        <f t="shared" si="5"/>
        <v/>
      </c>
      <c r="AR156" s="208" t="str">
        <f t="shared" si="6"/>
        <v/>
      </c>
      <c r="AS156" s="196" t="str">
        <f>IF(OR(C156="",E156=""),"",RANK(AQ156,$AQ$10:$AQ$409)+COUNTIF(AQ$10:AQ156,AQ156)-1)</f>
        <v/>
      </c>
      <c r="AT156" s="173"/>
    </row>
    <row r="157" spans="1:46" ht="20.100000000000001" customHeight="1">
      <c r="A157" s="173"/>
      <c r="B157" s="190" t="str">
        <f>BIODATA_SISWA!B157</f>
        <v/>
      </c>
      <c r="C157" s="191" t="str">
        <f>IF(BIODATA_SISWA!C157="","",BIODATA_SISWA!C157)</f>
        <v/>
      </c>
      <c r="D157" s="191" t="str">
        <f>IF(BIODATA_SISWA!L157="","",BIODATA_SISWA!L157)</f>
        <v/>
      </c>
      <c r="E157" s="206" t="str">
        <f>'NILAI-RAPOR'!K156</f>
        <v/>
      </c>
      <c r="F157" s="206" t="str">
        <f>'NILAI-RAPOR'!R156</f>
        <v/>
      </c>
      <c r="G157" s="206" t="str">
        <f>'NILAI-RAPOR'!Y156</f>
        <v/>
      </c>
      <c r="H157" s="206" t="str">
        <f>'NILAI-RAPOR'!AF156</f>
        <v/>
      </c>
      <c r="I157" s="206" t="str">
        <f>'NILAI-RAPOR'!AM156</f>
        <v/>
      </c>
      <c r="J157" s="206" t="str">
        <f>'NILAI-RAPOR'!AT156</f>
        <v/>
      </c>
      <c r="K157" s="206" t="str">
        <f>'NILAI-RAPOR'!BA156</f>
        <v/>
      </c>
      <c r="L157" s="206" t="str">
        <f>'NILAI-RAPOR'!BH156</f>
        <v/>
      </c>
      <c r="M157" s="206" t="str">
        <f>'NILAI-RAPOR'!BO156</f>
        <v/>
      </c>
      <c r="N157" s="206" t="str">
        <f>'NILAI-RAPOR'!BV156</f>
        <v/>
      </c>
      <c r="O157" s="206" t="str">
        <f>'NILAI-RAPOR'!CC156</f>
        <v/>
      </c>
      <c r="P157" s="206" t="str">
        <f>'NILAI-RAPOR'!CJ156</f>
        <v/>
      </c>
      <c r="Q157" s="206" t="str">
        <f>'NILAI-RAPOR'!CQ156</f>
        <v/>
      </c>
      <c r="R157" s="206" t="str">
        <f>'NILAI-RAPOR'!CX156</f>
        <v/>
      </c>
      <c r="S157" s="206" t="str">
        <f>'NILAI-RAPOR'!DE156</f>
        <v/>
      </c>
      <c r="T157" s="206" t="str">
        <f>'NILAI-RAPOR'!DL156</f>
        <v/>
      </c>
      <c r="U157" s="206" t="str">
        <f>'NILAI-RAPOR'!DS156</f>
        <v/>
      </c>
      <c r="V157" s="206" t="str">
        <f>IF('NILAI-USBN'!E156="","",'NILAI-USBN'!E156)</f>
        <v/>
      </c>
      <c r="W157" s="206" t="str">
        <f>IF('NILAI-USBN'!F156="","",'NILAI-USBN'!F156)</f>
        <v/>
      </c>
      <c r="X157" s="206" t="str">
        <f>IF('NILAI-USBN'!G156="","",'NILAI-USBN'!G156)</f>
        <v/>
      </c>
      <c r="Y157" s="206" t="str">
        <f>IF('NILAI-USBN'!H156="","",'NILAI-USBN'!H156)</f>
        <v/>
      </c>
      <c r="Z157" s="206" t="str">
        <f>IF('NILAI-USBN'!I156="","",'NILAI-USBN'!I156)</f>
        <v/>
      </c>
      <c r="AA157" s="206" t="str">
        <f>IF('NILAI-USBN'!J156="","",'NILAI-USBN'!J156)</f>
        <v/>
      </c>
      <c r="AB157" s="206" t="str">
        <f>IF('NILAI-USBN'!K156="","",'NILAI-USBN'!K156)</f>
        <v/>
      </c>
      <c r="AC157" s="206" t="str">
        <f>IF('NILAI-USBN'!L156="","",'NILAI-USBN'!L156)</f>
        <v/>
      </c>
      <c r="AD157" s="206" t="str">
        <f>IF('NILAI-USBN'!M156="","",'NILAI-USBN'!M156)</f>
        <v/>
      </c>
      <c r="AE157" s="206" t="str">
        <f>IF('NILAI-USBN'!N156="","",'NILAI-USBN'!N156)</f>
        <v/>
      </c>
      <c r="AF157" s="206" t="str">
        <f>IF('NILAI-USBN'!O156="","",'NILAI-USBN'!O156)</f>
        <v/>
      </c>
      <c r="AG157" s="206" t="str">
        <f>IF('NILAI-USBN'!P156="","",'NILAI-USBN'!P156)</f>
        <v/>
      </c>
      <c r="AH157" s="206" t="str">
        <f>IF('NILAI-USBN'!Q156="","",'NILAI-USBN'!Q156)</f>
        <v/>
      </c>
      <c r="AI157" s="206" t="str">
        <f>IF('NILAI-USBN'!R156="","",'NILAI-USBN'!R156)</f>
        <v/>
      </c>
      <c r="AJ157" s="206" t="str">
        <f>IF('NILAI-USBN'!S156="","",'NILAI-USBN'!S156)</f>
        <v/>
      </c>
      <c r="AK157" s="206" t="str">
        <f>IF('NILAI-USBN'!T156="","",'NILAI-USBN'!T156)</f>
        <v/>
      </c>
      <c r="AL157" s="206" t="str">
        <f>IF('NILAI-USBN'!U156="","",'NILAI-USBN'!U156)</f>
        <v/>
      </c>
      <c r="AM157" s="206" t="str">
        <f>IF('NILAI-UN'!E156="","",'NILAI-UN'!E156)</f>
        <v/>
      </c>
      <c r="AN157" s="206" t="str">
        <f>IF('NILAI-UN'!F156="","",'NILAI-UN'!F156)</f>
        <v/>
      </c>
      <c r="AO157" s="206" t="str">
        <f>IF('NILAI-UN'!G156="","",'NILAI-UN'!G156)</f>
        <v/>
      </c>
      <c r="AP157" s="206" t="str">
        <f>IF('NILAI-UN'!H156="","",'NILAI-UN'!H156)</f>
        <v/>
      </c>
      <c r="AQ157" s="207" t="str">
        <f t="shared" si="5"/>
        <v/>
      </c>
      <c r="AR157" s="208" t="str">
        <f t="shared" si="6"/>
        <v/>
      </c>
      <c r="AS157" s="196" t="str">
        <f>IF(OR(C157="",E157=""),"",RANK(AQ157,$AQ$10:$AQ$409)+COUNTIF(AQ$10:AQ157,AQ157)-1)</f>
        <v/>
      </c>
      <c r="AT157" s="173"/>
    </row>
    <row r="158" spans="1:46" ht="20.100000000000001" customHeight="1">
      <c r="A158" s="173"/>
      <c r="B158" s="190" t="str">
        <f>BIODATA_SISWA!B158</f>
        <v/>
      </c>
      <c r="C158" s="191" t="str">
        <f>IF(BIODATA_SISWA!C158="","",BIODATA_SISWA!C158)</f>
        <v/>
      </c>
      <c r="D158" s="191" t="str">
        <f>IF(BIODATA_SISWA!L158="","",BIODATA_SISWA!L158)</f>
        <v/>
      </c>
      <c r="E158" s="206" t="str">
        <f>'NILAI-RAPOR'!K157</f>
        <v/>
      </c>
      <c r="F158" s="206" t="str">
        <f>'NILAI-RAPOR'!R157</f>
        <v/>
      </c>
      <c r="G158" s="206" t="str">
        <f>'NILAI-RAPOR'!Y157</f>
        <v/>
      </c>
      <c r="H158" s="206" t="str">
        <f>'NILAI-RAPOR'!AF157</f>
        <v/>
      </c>
      <c r="I158" s="206" t="str">
        <f>'NILAI-RAPOR'!AM157</f>
        <v/>
      </c>
      <c r="J158" s="206" t="str">
        <f>'NILAI-RAPOR'!AT157</f>
        <v/>
      </c>
      <c r="K158" s="206" t="str">
        <f>'NILAI-RAPOR'!BA157</f>
        <v/>
      </c>
      <c r="L158" s="206" t="str">
        <f>'NILAI-RAPOR'!BH157</f>
        <v/>
      </c>
      <c r="M158" s="206" t="str">
        <f>'NILAI-RAPOR'!BO157</f>
        <v/>
      </c>
      <c r="N158" s="206" t="str">
        <f>'NILAI-RAPOR'!BV157</f>
        <v/>
      </c>
      <c r="O158" s="206" t="str">
        <f>'NILAI-RAPOR'!CC157</f>
        <v/>
      </c>
      <c r="P158" s="206" t="str">
        <f>'NILAI-RAPOR'!CJ157</f>
        <v/>
      </c>
      <c r="Q158" s="206" t="str">
        <f>'NILAI-RAPOR'!CQ157</f>
        <v/>
      </c>
      <c r="R158" s="206" t="str">
        <f>'NILAI-RAPOR'!CX157</f>
        <v/>
      </c>
      <c r="S158" s="206" t="str">
        <f>'NILAI-RAPOR'!DE157</f>
        <v/>
      </c>
      <c r="T158" s="206" t="str">
        <f>'NILAI-RAPOR'!DL157</f>
        <v/>
      </c>
      <c r="U158" s="206" t="str">
        <f>'NILAI-RAPOR'!DS157</f>
        <v/>
      </c>
      <c r="V158" s="206" t="str">
        <f>IF('NILAI-USBN'!E157="","",'NILAI-USBN'!E157)</f>
        <v/>
      </c>
      <c r="W158" s="206" t="str">
        <f>IF('NILAI-USBN'!F157="","",'NILAI-USBN'!F157)</f>
        <v/>
      </c>
      <c r="X158" s="206" t="str">
        <f>IF('NILAI-USBN'!G157="","",'NILAI-USBN'!G157)</f>
        <v/>
      </c>
      <c r="Y158" s="206" t="str">
        <f>IF('NILAI-USBN'!H157="","",'NILAI-USBN'!H157)</f>
        <v/>
      </c>
      <c r="Z158" s="206" t="str">
        <f>IF('NILAI-USBN'!I157="","",'NILAI-USBN'!I157)</f>
        <v/>
      </c>
      <c r="AA158" s="206" t="str">
        <f>IF('NILAI-USBN'!J157="","",'NILAI-USBN'!J157)</f>
        <v/>
      </c>
      <c r="AB158" s="206" t="str">
        <f>IF('NILAI-USBN'!K157="","",'NILAI-USBN'!K157)</f>
        <v/>
      </c>
      <c r="AC158" s="206" t="str">
        <f>IF('NILAI-USBN'!L157="","",'NILAI-USBN'!L157)</f>
        <v/>
      </c>
      <c r="AD158" s="206" t="str">
        <f>IF('NILAI-USBN'!M157="","",'NILAI-USBN'!M157)</f>
        <v/>
      </c>
      <c r="AE158" s="206" t="str">
        <f>IF('NILAI-USBN'!N157="","",'NILAI-USBN'!N157)</f>
        <v/>
      </c>
      <c r="AF158" s="206" t="str">
        <f>IF('NILAI-USBN'!O157="","",'NILAI-USBN'!O157)</f>
        <v/>
      </c>
      <c r="AG158" s="206" t="str">
        <f>IF('NILAI-USBN'!P157="","",'NILAI-USBN'!P157)</f>
        <v/>
      </c>
      <c r="AH158" s="206" t="str">
        <f>IF('NILAI-USBN'!Q157="","",'NILAI-USBN'!Q157)</f>
        <v/>
      </c>
      <c r="AI158" s="206" t="str">
        <f>IF('NILAI-USBN'!R157="","",'NILAI-USBN'!R157)</f>
        <v/>
      </c>
      <c r="AJ158" s="206" t="str">
        <f>IF('NILAI-USBN'!S157="","",'NILAI-USBN'!S157)</f>
        <v/>
      </c>
      <c r="AK158" s="206" t="str">
        <f>IF('NILAI-USBN'!T157="","",'NILAI-USBN'!T157)</f>
        <v/>
      </c>
      <c r="AL158" s="206" t="str">
        <f>IF('NILAI-USBN'!U157="","",'NILAI-USBN'!U157)</f>
        <v/>
      </c>
      <c r="AM158" s="206" t="str">
        <f>IF('NILAI-UN'!E157="","",'NILAI-UN'!E157)</f>
        <v/>
      </c>
      <c r="AN158" s="206" t="str">
        <f>IF('NILAI-UN'!F157="","",'NILAI-UN'!F157)</f>
        <v/>
      </c>
      <c r="AO158" s="206" t="str">
        <f>IF('NILAI-UN'!G157="","",'NILAI-UN'!G157)</f>
        <v/>
      </c>
      <c r="AP158" s="206" t="str">
        <f>IF('NILAI-UN'!H157="","",'NILAI-UN'!H157)</f>
        <v/>
      </c>
      <c r="AQ158" s="207" t="str">
        <f t="shared" si="5"/>
        <v/>
      </c>
      <c r="AR158" s="208" t="str">
        <f t="shared" si="6"/>
        <v/>
      </c>
      <c r="AS158" s="196" t="str">
        <f>IF(OR(C158="",E158=""),"",RANK(AQ158,$AQ$10:$AQ$409)+COUNTIF(AQ$10:AQ158,AQ158)-1)</f>
        <v/>
      </c>
      <c r="AT158" s="173"/>
    </row>
    <row r="159" spans="1:46" ht="20.100000000000001" customHeight="1">
      <c r="A159" s="173"/>
      <c r="B159" s="190" t="str">
        <f>BIODATA_SISWA!B159</f>
        <v/>
      </c>
      <c r="C159" s="191" t="str">
        <f>IF(BIODATA_SISWA!C159="","",BIODATA_SISWA!C159)</f>
        <v/>
      </c>
      <c r="D159" s="191" t="str">
        <f>IF(BIODATA_SISWA!L159="","",BIODATA_SISWA!L159)</f>
        <v/>
      </c>
      <c r="E159" s="206" t="str">
        <f>'NILAI-RAPOR'!K158</f>
        <v/>
      </c>
      <c r="F159" s="206" t="str">
        <f>'NILAI-RAPOR'!R158</f>
        <v/>
      </c>
      <c r="G159" s="206" t="str">
        <f>'NILAI-RAPOR'!Y158</f>
        <v/>
      </c>
      <c r="H159" s="206" t="str">
        <f>'NILAI-RAPOR'!AF158</f>
        <v/>
      </c>
      <c r="I159" s="206" t="str">
        <f>'NILAI-RAPOR'!AM158</f>
        <v/>
      </c>
      <c r="J159" s="206" t="str">
        <f>'NILAI-RAPOR'!AT158</f>
        <v/>
      </c>
      <c r="K159" s="206" t="str">
        <f>'NILAI-RAPOR'!BA158</f>
        <v/>
      </c>
      <c r="L159" s="206" t="str">
        <f>'NILAI-RAPOR'!BH158</f>
        <v/>
      </c>
      <c r="M159" s="206" t="str">
        <f>'NILAI-RAPOR'!BO158</f>
        <v/>
      </c>
      <c r="N159" s="206" t="str">
        <f>'NILAI-RAPOR'!BV158</f>
        <v/>
      </c>
      <c r="O159" s="206" t="str">
        <f>'NILAI-RAPOR'!CC158</f>
        <v/>
      </c>
      <c r="P159" s="206" t="str">
        <f>'NILAI-RAPOR'!CJ158</f>
        <v/>
      </c>
      <c r="Q159" s="206" t="str">
        <f>'NILAI-RAPOR'!CQ158</f>
        <v/>
      </c>
      <c r="R159" s="206" t="str">
        <f>'NILAI-RAPOR'!CX158</f>
        <v/>
      </c>
      <c r="S159" s="206" t="str">
        <f>'NILAI-RAPOR'!DE158</f>
        <v/>
      </c>
      <c r="T159" s="206" t="str">
        <f>'NILAI-RAPOR'!DL158</f>
        <v/>
      </c>
      <c r="U159" s="206" t="str">
        <f>'NILAI-RAPOR'!DS158</f>
        <v/>
      </c>
      <c r="V159" s="206" t="str">
        <f>IF('NILAI-USBN'!E158="","",'NILAI-USBN'!E158)</f>
        <v/>
      </c>
      <c r="W159" s="206" t="str">
        <f>IF('NILAI-USBN'!F158="","",'NILAI-USBN'!F158)</f>
        <v/>
      </c>
      <c r="X159" s="206" t="str">
        <f>IF('NILAI-USBN'!G158="","",'NILAI-USBN'!G158)</f>
        <v/>
      </c>
      <c r="Y159" s="206" t="str">
        <f>IF('NILAI-USBN'!H158="","",'NILAI-USBN'!H158)</f>
        <v/>
      </c>
      <c r="Z159" s="206" t="str">
        <f>IF('NILAI-USBN'!I158="","",'NILAI-USBN'!I158)</f>
        <v/>
      </c>
      <c r="AA159" s="206" t="str">
        <f>IF('NILAI-USBN'!J158="","",'NILAI-USBN'!J158)</f>
        <v/>
      </c>
      <c r="AB159" s="206" t="str">
        <f>IF('NILAI-USBN'!K158="","",'NILAI-USBN'!K158)</f>
        <v/>
      </c>
      <c r="AC159" s="206" t="str">
        <f>IF('NILAI-USBN'!L158="","",'NILAI-USBN'!L158)</f>
        <v/>
      </c>
      <c r="AD159" s="206" t="str">
        <f>IF('NILAI-USBN'!M158="","",'NILAI-USBN'!M158)</f>
        <v/>
      </c>
      <c r="AE159" s="206" t="str">
        <f>IF('NILAI-USBN'!N158="","",'NILAI-USBN'!N158)</f>
        <v/>
      </c>
      <c r="AF159" s="206" t="str">
        <f>IF('NILAI-USBN'!O158="","",'NILAI-USBN'!O158)</f>
        <v/>
      </c>
      <c r="AG159" s="206" t="str">
        <f>IF('NILAI-USBN'!P158="","",'NILAI-USBN'!P158)</f>
        <v/>
      </c>
      <c r="AH159" s="206" t="str">
        <f>IF('NILAI-USBN'!Q158="","",'NILAI-USBN'!Q158)</f>
        <v/>
      </c>
      <c r="AI159" s="206" t="str">
        <f>IF('NILAI-USBN'!R158="","",'NILAI-USBN'!R158)</f>
        <v/>
      </c>
      <c r="AJ159" s="206" t="str">
        <f>IF('NILAI-USBN'!S158="","",'NILAI-USBN'!S158)</f>
        <v/>
      </c>
      <c r="AK159" s="206" t="str">
        <f>IF('NILAI-USBN'!T158="","",'NILAI-USBN'!T158)</f>
        <v/>
      </c>
      <c r="AL159" s="206" t="str">
        <f>IF('NILAI-USBN'!U158="","",'NILAI-USBN'!U158)</f>
        <v/>
      </c>
      <c r="AM159" s="206" t="str">
        <f>IF('NILAI-UN'!E158="","",'NILAI-UN'!E158)</f>
        <v/>
      </c>
      <c r="AN159" s="206" t="str">
        <f>IF('NILAI-UN'!F158="","",'NILAI-UN'!F158)</f>
        <v/>
      </c>
      <c r="AO159" s="206" t="str">
        <f>IF('NILAI-UN'!G158="","",'NILAI-UN'!G158)</f>
        <v/>
      </c>
      <c r="AP159" s="206" t="str">
        <f>IF('NILAI-UN'!H158="","",'NILAI-UN'!H158)</f>
        <v/>
      </c>
      <c r="AQ159" s="207" t="str">
        <f t="shared" si="5"/>
        <v/>
      </c>
      <c r="AR159" s="208" t="str">
        <f t="shared" si="6"/>
        <v/>
      </c>
      <c r="AS159" s="196" t="str">
        <f>IF(OR(C159="",E159=""),"",RANK(AQ159,$AQ$10:$AQ$409)+COUNTIF(AQ$10:AQ159,AQ159)-1)</f>
        <v/>
      </c>
      <c r="AT159" s="173"/>
    </row>
    <row r="160" spans="1:46" ht="20.100000000000001" customHeight="1">
      <c r="A160" s="173"/>
      <c r="B160" s="190" t="str">
        <f>BIODATA_SISWA!B160</f>
        <v/>
      </c>
      <c r="C160" s="191" t="str">
        <f>IF(BIODATA_SISWA!C160="","",BIODATA_SISWA!C160)</f>
        <v/>
      </c>
      <c r="D160" s="191" t="str">
        <f>IF(BIODATA_SISWA!L160="","",BIODATA_SISWA!L160)</f>
        <v/>
      </c>
      <c r="E160" s="206" t="str">
        <f>'NILAI-RAPOR'!K159</f>
        <v/>
      </c>
      <c r="F160" s="206" t="str">
        <f>'NILAI-RAPOR'!R159</f>
        <v/>
      </c>
      <c r="G160" s="206" t="str">
        <f>'NILAI-RAPOR'!Y159</f>
        <v/>
      </c>
      <c r="H160" s="206" t="str">
        <f>'NILAI-RAPOR'!AF159</f>
        <v/>
      </c>
      <c r="I160" s="206" t="str">
        <f>'NILAI-RAPOR'!AM159</f>
        <v/>
      </c>
      <c r="J160" s="206" t="str">
        <f>'NILAI-RAPOR'!AT159</f>
        <v/>
      </c>
      <c r="K160" s="206" t="str">
        <f>'NILAI-RAPOR'!BA159</f>
        <v/>
      </c>
      <c r="L160" s="206" t="str">
        <f>'NILAI-RAPOR'!BH159</f>
        <v/>
      </c>
      <c r="M160" s="206" t="str">
        <f>'NILAI-RAPOR'!BO159</f>
        <v/>
      </c>
      <c r="N160" s="206" t="str">
        <f>'NILAI-RAPOR'!BV159</f>
        <v/>
      </c>
      <c r="O160" s="206" t="str">
        <f>'NILAI-RAPOR'!CC159</f>
        <v/>
      </c>
      <c r="P160" s="206" t="str">
        <f>'NILAI-RAPOR'!CJ159</f>
        <v/>
      </c>
      <c r="Q160" s="206" t="str">
        <f>'NILAI-RAPOR'!CQ159</f>
        <v/>
      </c>
      <c r="R160" s="206" t="str">
        <f>'NILAI-RAPOR'!CX159</f>
        <v/>
      </c>
      <c r="S160" s="206" t="str">
        <f>'NILAI-RAPOR'!DE159</f>
        <v/>
      </c>
      <c r="T160" s="206" t="str">
        <f>'NILAI-RAPOR'!DL159</f>
        <v/>
      </c>
      <c r="U160" s="206" t="str">
        <f>'NILAI-RAPOR'!DS159</f>
        <v/>
      </c>
      <c r="V160" s="206" t="str">
        <f>IF('NILAI-USBN'!E159="","",'NILAI-USBN'!E159)</f>
        <v/>
      </c>
      <c r="W160" s="206" t="str">
        <f>IF('NILAI-USBN'!F159="","",'NILAI-USBN'!F159)</f>
        <v/>
      </c>
      <c r="X160" s="206" t="str">
        <f>IF('NILAI-USBN'!G159="","",'NILAI-USBN'!G159)</f>
        <v/>
      </c>
      <c r="Y160" s="206" t="str">
        <f>IF('NILAI-USBN'!H159="","",'NILAI-USBN'!H159)</f>
        <v/>
      </c>
      <c r="Z160" s="206" t="str">
        <f>IF('NILAI-USBN'!I159="","",'NILAI-USBN'!I159)</f>
        <v/>
      </c>
      <c r="AA160" s="206" t="str">
        <f>IF('NILAI-USBN'!J159="","",'NILAI-USBN'!J159)</f>
        <v/>
      </c>
      <c r="AB160" s="206" t="str">
        <f>IF('NILAI-USBN'!K159="","",'NILAI-USBN'!K159)</f>
        <v/>
      </c>
      <c r="AC160" s="206" t="str">
        <f>IF('NILAI-USBN'!L159="","",'NILAI-USBN'!L159)</f>
        <v/>
      </c>
      <c r="AD160" s="206" t="str">
        <f>IF('NILAI-USBN'!M159="","",'NILAI-USBN'!M159)</f>
        <v/>
      </c>
      <c r="AE160" s="206" t="str">
        <f>IF('NILAI-USBN'!N159="","",'NILAI-USBN'!N159)</f>
        <v/>
      </c>
      <c r="AF160" s="206" t="str">
        <f>IF('NILAI-USBN'!O159="","",'NILAI-USBN'!O159)</f>
        <v/>
      </c>
      <c r="AG160" s="206" t="str">
        <f>IF('NILAI-USBN'!P159="","",'NILAI-USBN'!P159)</f>
        <v/>
      </c>
      <c r="AH160" s="206" t="str">
        <f>IF('NILAI-USBN'!Q159="","",'NILAI-USBN'!Q159)</f>
        <v/>
      </c>
      <c r="AI160" s="206" t="str">
        <f>IF('NILAI-USBN'!R159="","",'NILAI-USBN'!R159)</f>
        <v/>
      </c>
      <c r="AJ160" s="206" t="str">
        <f>IF('NILAI-USBN'!S159="","",'NILAI-USBN'!S159)</f>
        <v/>
      </c>
      <c r="AK160" s="206" t="str">
        <f>IF('NILAI-USBN'!T159="","",'NILAI-USBN'!T159)</f>
        <v/>
      </c>
      <c r="AL160" s="206" t="str">
        <f>IF('NILAI-USBN'!U159="","",'NILAI-USBN'!U159)</f>
        <v/>
      </c>
      <c r="AM160" s="206" t="str">
        <f>IF('NILAI-UN'!E159="","",'NILAI-UN'!E159)</f>
        <v/>
      </c>
      <c r="AN160" s="206" t="str">
        <f>IF('NILAI-UN'!F159="","",'NILAI-UN'!F159)</f>
        <v/>
      </c>
      <c r="AO160" s="206" t="str">
        <f>IF('NILAI-UN'!G159="","",'NILAI-UN'!G159)</f>
        <v/>
      </c>
      <c r="AP160" s="206" t="str">
        <f>IF('NILAI-UN'!H159="","",'NILAI-UN'!H159)</f>
        <v/>
      </c>
      <c r="AQ160" s="207" t="str">
        <f t="shared" si="5"/>
        <v/>
      </c>
      <c r="AR160" s="208" t="str">
        <f t="shared" si="6"/>
        <v/>
      </c>
      <c r="AS160" s="196" t="str">
        <f>IF(OR(C160="",E160=""),"",RANK(AQ160,$AQ$10:$AQ$409)+COUNTIF(AQ$10:AQ160,AQ160)-1)</f>
        <v/>
      </c>
      <c r="AT160" s="173"/>
    </row>
    <row r="161" spans="1:46" ht="20.100000000000001" customHeight="1">
      <c r="A161" s="173"/>
      <c r="B161" s="190" t="str">
        <f>BIODATA_SISWA!B161</f>
        <v/>
      </c>
      <c r="C161" s="191" t="str">
        <f>IF(BIODATA_SISWA!C161="","",BIODATA_SISWA!C161)</f>
        <v/>
      </c>
      <c r="D161" s="191" t="str">
        <f>IF(BIODATA_SISWA!L161="","",BIODATA_SISWA!L161)</f>
        <v/>
      </c>
      <c r="E161" s="206" t="str">
        <f>'NILAI-RAPOR'!K160</f>
        <v/>
      </c>
      <c r="F161" s="206" t="str">
        <f>'NILAI-RAPOR'!R160</f>
        <v/>
      </c>
      <c r="G161" s="206" t="str">
        <f>'NILAI-RAPOR'!Y160</f>
        <v/>
      </c>
      <c r="H161" s="206" t="str">
        <f>'NILAI-RAPOR'!AF160</f>
        <v/>
      </c>
      <c r="I161" s="206" t="str">
        <f>'NILAI-RAPOR'!AM160</f>
        <v/>
      </c>
      <c r="J161" s="206" t="str">
        <f>'NILAI-RAPOR'!AT160</f>
        <v/>
      </c>
      <c r="K161" s="206" t="str">
        <f>'NILAI-RAPOR'!BA160</f>
        <v/>
      </c>
      <c r="L161" s="206" t="str">
        <f>'NILAI-RAPOR'!BH160</f>
        <v/>
      </c>
      <c r="M161" s="206" t="str">
        <f>'NILAI-RAPOR'!BO160</f>
        <v/>
      </c>
      <c r="N161" s="206" t="str">
        <f>'NILAI-RAPOR'!BV160</f>
        <v/>
      </c>
      <c r="O161" s="206" t="str">
        <f>'NILAI-RAPOR'!CC160</f>
        <v/>
      </c>
      <c r="P161" s="206" t="str">
        <f>'NILAI-RAPOR'!CJ160</f>
        <v/>
      </c>
      <c r="Q161" s="206" t="str">
        <f>'NILAI-RAPOR'!CQ160</f>
        <v/>
      </c>
      <c r="R161" s="206" t="str">
        <f>'NILAI-RAPOR'!CX160</f>
        <v/>
      </c>
      <c r="S161" s="206" t="str">
        <f>'NILAI-RAPOR'!DE160</f>
        <v/>
      </c>
      <c r="T161" s="206" t="str">
        <f>'NILAI-RAPOR'!DL160</f>
        <v/>
      </c>
      <c r="U161" s="206" t="str">
        <f>'NILAI-RAPOR'!DS160</f>
        <v/>
      </c>
      <c r="V161" s="206" t="str">
        <f>IF('NILAI-USBN'!E160="","",'NILAI-USBN'!E160)</f>
        <v/>
      </c>
      <c r="W161" s="206" t="str">
        <f>IF('NILAI-USBN'!F160="","",'NILAI-USBN'!F160)</f>
        <v/>
      </c>
      <c r="X161" s="206" t="str">
        <f>IF('NILAI-USBN'!G160="","",'NILAI-USBN'!G160)</f>
        <v/>
      </c>
      <c r="Y161" s="206" t="str">
        <f>IF('NILAI-USBN'!H160="","",'NILAI-USBN'!H160)</f>
        <v/>
      </c>
      <c r="Z161" s="206" t="str">
        <f>IF('NILAI-USBN'!I160="","",'NILAI-USBN'!I160)</f>
        <v/>
      </c>
      <c r="AA161" s="206" t="str">
        <f>IF('NILAI-USBN'!J160="","",'NILAI-USBN'!J160)</f>
        <v/>
      </c>
      <c r="AB161" s="206" t="str">
        <f>IF('NILAI-USBN'!K160="","",'NILAI-USBN'!K160)</f>
        <v/>
      </c>
      <c r="AC161" s="206" t="str">
        <f>IF('NILAI-USBN'!L160="","",'NILAI-USBN'!L160)</f>
        <v/>
      </c>
      <c r="AD161" s="206" t="str">
        <f>IF('NILAI-USBN'!M160="","",'NILAI-USBN'!M160)</f>
        <v/>
      </c>
      <c r="AE161" s="206" t="str">
        <f>IF('NILAI-USBN'!N160="","",'NILAI-USBN'!N160)</f>
        <v/>
      </c>
      <c r="AF161" s="206" t="str">
        <f>IF('NILAI-USBN'!O160="","",'NILAI-USBN'!O160)</f>
        <v/>
      </c>
      <c r="AG161" s="206" t="str">
        <f>IF('NILAI-USBN'!P160="","",'NILAI-USBN'!P160)</f>
        <v/>
      </c>
      <c r="AH161" s="206" t="str">
        <f>IF('NILAI-USBN'!Q160="","",'NILAI-USBN'!Q160)</f>
        <v/>
      </c>
      <c r="AI161" s="206" t="str">
        <f>IF('NILAI-USBN'!R160="","",'NILAI-USBN'!R160)</f>
        <v/>
      </c>
      <c r="AJ161" s="206" t="str">
        <f>IF('NILAI-USBN'!S160="","",'NILAI-USBN'!S160)</f>
        <v/>
      </c>
      <c r="AK161" s="206" t="str">
        <f>IF('NILAI-USBN'!T160="","",'NILAI-USBN'!T160)</f>
        <v/>
      </c>
      <c r="AL161" s="206" t="str">
        <f>IF('NILAI-USBN'!U160="","",'NILAI-USBN'!U160)</f>
        <v/>
      </c>
      <c r="AM161" s="206" t="str">
        <f>IF('NILAI-UN'!E160="","",'NILAI-UN'!E160)</f>
        <v/>
      </c>
      <c r="AN161" s="206" t="str">
        <f>IF('NILAI-UN'!F160="","",'NILAI-UN'!F160)</f>
        <v/>
      </c>
      <c r="AO161" s="206" t="str">
        <f>IF('NILAI-UN'!G160="","",'NILAI-UN'!G160)</f>
        <v/>
      </c>
      <c r="AP161" s="206" t="str">
        <f>IF('NILAI-UN'!H160="","",'NILAI-UN'!H160)</f>
        <v/>
      </c>
      <c r="AQ161" s="207" t="str">
        <f t="shared" si="5"/>
        <v/>
      </c>
      <c r="AR161" s="208" t="str">
        <f t="shared" si="6"/>
        <v/>
      </c>
      <c r="AS161" s="196" t="str">
        <f>IF(OR(C161="",E161=""),"",RANK(AQ161,$AQ$10:$AQ$409)+COUNTIF(AQ$10:AQ161,AQ161)-1)</f>
        <v/>
      </c>
      <c r="AT161" s="173"/>
    </row>
    <row r="162" spans="1:46" ht="20.100000000000001" customHeight="1">
      <c r="A162" s="173"/>
      <c r="B162" s="190" t="str">
        <f>BIODATA_SISWA!B162</f>
        <v/>
      </c>
      <c r="C162" s="191" t="str">
        <f>IF(BIODATA_SISWA!C162="","",BIODATA_SISWA!C162)</f>
        <v/>
      </c>
      <c r="D162" s="191" t="str">
        <f>IF(BIODATA_SISWA!L162="","",BIODATA_SISWA!L162)</f>
        <v/>
      </c>
      <c r="E162" s="206" t="str">
        <f>'NILAI-RAPOR'!K161</f>
        <v/>
      </c>
      <c r="F162" s="206" t="str">
        <f>'NILAI-RAPOR'!R161</f>
        <v/>
      </c>
      <c r="G162" s="206" t="str">
        <f>'NILAI-RAPOR'!Y161</f>
        <v/>
      </c>
      <c r="H162" s="206" t="str">
        <f>'NILAI-RAPOR'!AF161</f>
        <v/>
      </c>
      <c r="I162" s="206" t="str">
        <f>'NILAI-RAPOR'!AM161</f>
        <v/>
      </c>
      <c r="J162" s="206" t="str">
        <f>'NILAI-RAPOR'!AT161</f>
        <v/>
      </c>
      <c r="K162" s="206" t="str">
        <f>'NILAI-RAPOR'!BA161</f>
        <v/>
      </c>
      <c r="L162" s="206" t="str">
        <f>'NILAI-RAPOR'!BH161</f>
        <v/>
      </c>
      <c r="M162" s="206" t="str">
        <f>'NILAI-RAPOR'!BO161</f>
        <v/>
      </c>
      <c r="N162" s="206" t="str">
        <f>'NILAI-RAPOR'!BV161</f>
        <v/>
      </c>
      <c r="O162" s="206" t="str">
        <f>'NILAI-RAPOR'!CC161</f>
        <v/>
      </c>
      <c r="P162" s="206" t="str">
        <f>'NILAI-RAPOR'!CJ161</f>
        <v/>
      </c>
      <c r="Q162" s="206" t="str">
        <f>'NILAI-RAPOR'!CQ161</f>
        <v/>
      </c>
      <c r="R162" s="206" t="str">
        <f>'NILAI-RAPOR'!CX161</f>
        <v/>
      </c>
      <c r="S162" s="206" t="str">
        <f>'NILAI-RAPOR'!DE161</f>
        <v/>
      </c>
      <c r="T162" s="206" t="str">
        <f>'NILAI-RAPOR'!DL161</f>
        <v/>
      </c>
      <c r="U162" s="206" t="str">
        <f>'NILAI-RAPOR'!DS161</f>
        <v/>
      </c>
      <c r="V162" s="206" t="str">
        <f>IF('NILAI-USBN'!E161="","",'NILAI-USBN'!E161)</f>
        <v/>
      </c>
      <c r="W162" s="206" t="str">
        <f>IF('NILAI-USBN'!F161="","",'NILAI-USBN'!F161)</f>
        <v/>
      </c>
      <c r="X162" s="206" t="str">
        <f>IF('NILAI-USBN'!G161="","",'NILAI-USBN'!G161)</f>
        <v/>
      </c>
      <c r="Y162" s="206" t="str">
        <f>IF('NILAI-USBN'!H161="","",'NILAI-USBN'!H161)</f>
        <v/>
      </c>
      <c r="Z162" s="206" t="str">
        <f>IF('NILAI-USBN'!I161="","",'NILAI-USBN'!I161)</f>
        <v/>
      </c>
      <c r="AA162" s="206" t="str">
        <f>IF('NILAI-USBN'!J161="","",'NILAI-USBN'!J161)</f>
        <v/>
      </c>
      <c r="AB162" s="206" t="str">
        <f>IF('NILAI-USBN'!K161="","",'NILAI-USBN'!K161)</f>
        <v/>
      </c>
      <c r="AC162" s="206" t="str">
        <f>IF('NILAI-USBN'!L161="","",'NILAI-USBN'!L161)</f>
        <v/>
      </c>
      <c r="AD162" s="206" t="str">
        <f>IF('NILAI-USBN'!M161="","",'NILAI-USBN'!M161)</f>
        <v/>
      </c>
      <c r="AE162" s="206" t="str">
        <f>IF('NILAI-USBN'!N161="","",'NILAI-USBN'!N161)</f>
        <v/>
      </c>
      <c r="AF162" s="206" t="str">
        <f>IF('NILAI-USBN'!O161="","",'NILAI-USBN'!O161)</f>
        <v/>
      </c>
      <c r="AG162" s="206" t="str">
        <f>IF('NILAI-USBN'!P161="","",'NILAI-USBN'!P161)</f>
        <v/>
      </c>
      <c r="AH162" s="206" t="str">
        <f>IF('NILAI-USBN'!Q161="","",'NILAI-USBN'!Q161)</f>
        <v/>
      </c>
      <c r="AI162" s="206" t="str">
        <f>IF('NILAI-USBN'!R161="","",'NILAI-USBN'!R161)</f>
        <v/>
      </c>
      <c r="AJ162" s="206" t="str">
        <f>IF('NILAI-USBN'!S161="","",'NILAI-USBN'!S161)</f>
        <v/>
      </c>
      <c r="AK162" s="206" t="str">
        <f>IF('NILAI-USBN'!T161="","",'NILAI-USBN'!T161)</f>
        <v/>
      </c>
      <c r="AL162" s="206" t="str">
        <f>IF('NILAI-USBN'!U161="","",'NILAI-USBN'!U161)</f>
        <v/>
      </c>
      <c r="AM162" s="206" t="str">
        <f>IF('NILAI-UN'!E161="","",'NILAI-UN'!E161)</f>
        <v/>
      </c>
      <c r="AN162" s="206" t="str">
        <f>IF('NILAI-UN'!F161="","",'NILAI-UN'!F161)</f>
        <v/>
      </c>
      <c r="AO162" s="206" t="str">
        <f>IF('NILAI-UN'!G161="","",'NILAI-UN'!G161)</f>
        <v/>
      </c>
      <c r="AP162" s="206" t="str">
        <f>IF('NILAI-UN'!H161="","",'NILAI-UN'!H161)</f>
        <v/>
      </c>
      <c r="AQ162" s="207" t="str">
        <f t="shared" si="5"/>
        <v/>
      </c>
      <c r="AR162" s="208" t="str">
        <f t="shared" si="6"/>
        <v/>
      </c>
      <c r="AS162" s="196" t="str">
        <f>IF(OR(C162="",E162=""),"",RANK(AQ162,$AQ$10:$AQ$409)+COUNTIF(AQ$10:AQ162,AQ162)-1)</f>
        <v/>
      </c>
      <c r="AT162" s="173"/>
    </row>
    <row r="163" spans="1:46" ht="20.100000000000001" customHeight="1">
      <c r="A163" s="173"/>
      <c r="B163" s="190" t="str">
        <f>BIODATA_SISWA!B163</f>
        <v/>
      </c>
      <c r="C163" s="191" t="str">
        <f>IF(BIODATA_SISWA!C163="","",BIODATA_SISWA!C163)</f>
        <v/>
      </c>
      <c r="D163" s="191" t="str">
        <f>IF(BIODATA_SISWA!L163="","",BIODATA_SISWA!L163)</f>
        <v/>
      </c>
      <c r="E163" s="206" t="str">
        <f>'NILAI-RAPOR'!K162</f>
        <v/>
      </c>
      <c r="F163" s="206" t="str">
        <f>'NILAI-RAPOR'!R162</f>
        <v/>
      </c>
      <c r="G163" s="206" t="str">
        <f>'NILAI-RAPOR'!Y162</f>
        <v/>
      </c>
      <c r="H163" s="206" t="str">
        <f>'NILAI-RAPOR'!AF162</f>
        <v/>
      </c>
      <c r="I163" s="206" t="str">
        <f>'NILAI-RAPOR'!AM162</f>
        <v/>
      </c>
      <c r="J163" s="206" t="str">
        <f>'NILAI-RAPOR'!AT162</f>
        <v/>
      </c>
      <c r="K163" s="206" t="str">
        <f>'NILAI-RAPOR'!BA162</f>
        <v/>
      </c>
      <c r="L163" s="206" t="str">
        <f>'NILAI-RAPOR'!BH162</f>
        <v/>
      </c>
      <c r="M163" s="206" t="str">
        <f>'NILAI-RAPOR'!BO162</f>
        <v/>
      </c>
      <c r="N163" s="206" t="str">
        <f>'NILAI-RAPOR'!BV162</f>
        <v/>
      </c>
      <c r="O163" s="206" t="str">
        <f>'NILAI-RAPOR'!CC162</f>
        <v/>
      </c>
      <c r="P163" s="206" t="str">
        <f>'NILAI-RAPOR'!CJ162</f>
        <v/>
      </c>
      <c r="Q163" s="206" t="str">
        <f>'NILAI-RAPOR'!CQ162</f>
        <v/>
      </c>
      <c r="R163" s="206" t="str">
        <f>'NILAI-RAPOR'!CX162</f>
        <v/>
      </c>
      <c r="S163" s="206" t="str">
        <f>'NILAI-RAPOR'!DE162</f>
        <v/>
      </c>
      <c r="T163" s="206" t="str">
        <f>'NILAI-RAPOR'!DL162</f>
        <v/>
      </c>
      <c r="U163" s="206" t="str">
        <f>'NILAI-RAPOR'!DS162</f>
        <v/>
      </c>
      <c r="V163" s="206" t="str">
        <f>IF('NILAI-USBN'!E162="","",'NILAI-USBN'!E162)</f>
        <v/>
      </c>
      <c r="W163" s="206" t="str">
        <f>IF('NILAI-USBN'!F162="","",'NILAI-USBN'!F162)</f>
        <v/>
      </c>
      <c r="X163" s="206" t="str">
        <f>IF('NILAI-USBN'!G162="","",'NILAI-USBN'!G162)</f>
        <v/>
      </c>
      <c r="Y163" s="206" t="str">
        <f>IF('NILAI-USBN'!H162="","",'NILAI-USBN'!H162)</f>
        <v/>
      </c>
      <c r="Z163" s="206" t="str">
        <f>IF('NILAI-USBN'!I162="","",'NILAI-USBN'!I162)</f>
        <v/>
      </c>
      <c r="AA163" s="206" t="str">
        <f>IF('NILAI-USBN'!J162="","",'NILAI-USBN'!J162)</f>
        <v/>
      </c>
      <c r="AB163" s="206" t="str">
        <f>IF('NILAI-USBN'!K162="","",'NILAI-USBN'!K162)</f>
        <v/>
      </c>
      <c r="AC163" s="206" t="str">
        <f>IF('NILAI-USBN'!L162="","",'NILAI-USBN'!L162)</f>
        <v/>
      </c>
      <c r="AD163" s="206" t="str">
        <f>IF('NILAI-USBN'!M162="","",'NILAI-USBN'!M162)</f>
        <v/>
      </c>
      <c r="AE163" s="206" t="str">
        <f>IF('NILAI-USBN'!N162="","",'NILAI-USBN'!N162)</f>
        <v/>
      </c>
      <c r="AF163" s="206" t="str">
        <f>IF('NILAI-USBN'!O162="","",'NILAI-USBN'!O162)</f>
        <v/>
      </c>
      <c r="AG163" s="206" t="str">
        <f>IF('NILAI-USBN'!P162="","",'NILAI-USBN'!P162)</f>
        <v/>
      </c>
      <c r="AH163" s="206" t="str">
        <f>IF('NILAI-USBN'!Q162="","",'NILAI-USBN'!Q162)</f>
        <v/>
      </c>
      <c r="AI163" s="206" t="str">
        <f>IF('NILAI-USBN'!R162="","",'NILAI-USBN'!R162)</f>
        <v/>
      </c>
      <c r="AJ163" s="206" t="str">
        <f>IF('NILAI-USBN'!S162="","",'NILAI-USBN'!S162)</f>
        <v/>
      </c>
      <c r="AK163" s="206" t="str">
        <f>IF('NILAI-USBN'!T162="","",'NILAI-USBN'!T162)</f>
        <v/>
      </c>
      <c r="AL163" s="206" t="str">
        <f>IF('NILAI-USBN'!U162="","",'NILAI-USBN'!U162)</f>
        <v/>
      </c>
      <c r="AM163" s="206" t="str">
        <f>IF('NILAI-UN'!E162="","",'NILAI-UN'!E162)</f>
        <v/>
      </c>
      <c r="AN163" s="206" t="str">
        <f>IF('NILAI-UN'!F162="","",'NILAI-UN'!F162)</f>
        <v/>
      </c>
      <c r="AO163" s="206" t="str">
        <f>IF('NILAI-UN'!G162="","",'NILAI-UN'!G162)</f>
        <v/>
      </c>
      <c r="AP163" s="206" t="str">
        <f>IF('NILAI-UN'!H162="","",'NILAI-UN'!H162)</f>
        <v/>
      </c>
      <c r="AQ163" s="207" t="str">
        <f t="shared" si="5"/>
        <v/>
      </c>
      <c r="AR163" s="208" t="str">
        <f t="shared" si="6"/>
        <v/>
      </c>
      <c r="AS163" s="196" t="str">
        <f>IF(OR(C163="",E163=""),"",RANK(AQ163,$AQ$10:$AQ$409)+COUNTIF(AQ$10:AQ163,AQ163)-1)</f>
        <v/>
      </c>
      <c r="AT163" s="173"/>
    </row>
    <row r="164" spans="1:46" ht="20.100000000000001" customHeight="1">
      <c r="A164" s="173"/>
      <c r="B164" s="190" t="str">
        <f>BIODATA_SISWA!B164</f>
        <v/>
      </c>
      <c r="C164" s="191" t="str">
        <f>IF(BIODATA_SISWA!C164="","",BIODATA_SISWA!C164)</f>
        <v/>
      </c>
      <c r="D164" s="191" t="str">
        <f>IF(BIODATA_SISWA!L164="","",BIODATA_SISWA!L164)</f>
        <v/>
      </c>
      <c r="E164" s="206" t="str">
        <f>'NILAI-RAPOR'!K163</f>
        <v/>
      </c>
      <c r="F164" s="206" t="str">
        <f>'NILAI-RAPOR'!R163</f>
        <v/>
      </c>
      <c r="G164" s="206" t="str">
        <f>'NILAI-RAPOR'!Y163</f>
        <v/>
      </c>
      <c r="H164" s="206" t="str">
        <f>'NILAI-RAPOR'!AF163</f>
        <v/>
      </c>
      <c r="I164" s="206" t="str">
        <f>'NILAI-RAPOR'!AM163</f>
        <v/>
      </c>
      <c r="J164" s="206" t="str">
        <f>'NILAI-RAPOR'!AT163</f>
        <v/>
      </c>
      <c r="K164" s="206" t="str">
        <f>'NILAI-RAPOR'!BA163</f>
        <v/>
      </c>
      <c r="L164" s="206" t="str">
        <f>'NILAI-RAPOR'!BH163</f>
        <v/>
      </c>
      <c r="M164" s="206" t="str">
        <f>'NILAI-RAPOR'!BO163</f>
        <v/>
      </c>
      <c r="N164" s="206" t="str">
        <f>'NILAI-RAPOR'!BV163</f>
        <v/>
      </c>
      <c r="O164" s="206" t="str">
        <f>'NILAI-RAPOR'!CC163</f>
        <v/>
      </c>
      <c r="P164" s="206" t="str">
        <f>'NILAI-RAPOR'!CJ163</f>
        <v/>
      </c>
      <c r="Q164" s="206" t="str">
        <f>'NILAI-RAPOR'!CQ163</f>
        <v/>
      </c>
      <c r="R164" s="206" t="str">
        <f>'NILAI-RAPOR'!CX163</f>
        <v/>
      </c>
      <c r="S164" s="206" t="str">
        <f>'NILAI-RAPOR'!DE163</f>
        <v/>
      </c>
      <c r="T164" s="206" t="str">
        <f>'NILAI-RAPOR'!DL163</f>
        <v/>
      </c>
      <c r="U164" s="206" t="str">
        <f>'NILAI-RAPOR'!DS163</f>
        <v/>
      </c>
      <c r="V164" s="206" t="str">
        <f>IF('NILAI-USBN'!E163="","",'NILAI-USBN'!E163)</f>
        <v/>
      </c>
      <c r="W164" s="206" t="str">
        <f>IF('NILAI-USBN'!F163="","",'NILAI-USBN'!F163)</f>
        <v/>
      </c>
      <c r="X164" s="206" t="str">
        <f>IF('NILAI-USBN'!G163="","",'NILAI-USBN'!G163)</f>
        <v/>
      </c>
      <c r="Y164" s="206" t="str">
        <f>IF('NILAI-USBN'!H163="","",'NILAI-USBN'!H163)</f>
        <v/>
      </c>
      <c r="Z164" s="206" t="str">
        <f>IF('NILAI-USBN'!I163="","",'NILAI-USBN'!I163)</f>
        <v/>
      </c>
      <c r="AA164" s="206" t="str">
        <f>IF('NILAI-USBN'!J163="","",'NILAI-USBN'!J163)</f>
        <v/>
      </c>
      <c r="AB164" s="206" t="str">
        <f>IF('NILAI-USBN'!K163="","",'NILAI-USBN'!K163)</f>
        <v/>
      </c>
      <c r="AC164" s="206" t="str">
        <f>IF('NILAI-USBN'!L163="","",'NILAI-USBN'!L163)</f>
        <v/>
      </c>
      <c r="AD164" s="206" t="str">
        <f>IF('NILAI-USBN'!M163="","",'NILAI-USBN'!M163)</f>
        <v/>
      </c>
      <c r="AE164" s="206" t="str">
        <f>IF('NILAI-USBN'!N163="","",'NILAI-USBN'!N163)</f>
        <v/>
      </c>
      <c r="AF164" s="206" t="str">
        <f>IF('NILAI-USBN'!O163="","",'NILAI-USBN'!O163)</f>
        <v/>
      </c>
      <c r="AG164" s="206" t="str">
        <f>IF('NILAI-USBN'!P163="","",'NILAI-USBN'!P163)</f>
        <v/>
      </c>
      <c r="AH164" s="206" t="str">
        <f>IF('NILAI-USBN'!Q163="","",'NILAI-USBN'!Q163)</f>
        <v/>
      </c>
      <c r="AI164" s="206" t="str">
        <f>IF('NILAI-USBN'!R163="","",'NILAI-USBN'!R163)</f>
        <v/>
      </c>
      <c r="AJ164" s="206" t="str">
        <f>IF('NILAI-USBN'!S163="","",'NILAI-USBN'!S163)</f>
        <v/>
      </c>
      <c r="AK164" s="206" t="str">
        <f>IF('NILAI-USBN'!T163="","",'NILAI-USBN'!T163)</f>
        <v/>
      </c>
      <c r="AL164" s="206" t="str">
        <f>IF('NILAI-USBN'!U163="","",'NILAI-USBN'!U163)</f>
        <v/>
      </c>
      <c r="AM164" s="206" t="str">
        <f>IF('NILAI-UN'!E163="","",'NILAI-UN'!E163)</f>
        <v/>
      </c>
      <c r="AN164" s="206" t="str">
        <f>IF('NILAI-UN'!F163="","",'NILAI-UN'!F163)</f>
        <v/>
      </c>
      <c r="AO164" s="206" t="str">
        <f>IF('NILAI-UN'!G163="","",'NILAI-UN'!G163)</f>
        <v/>
      </c>
      <c r="AP164" s="206" t="str">
        <f>IF('NILAI-UN'!H163="","",'NILAI-UN'!H163)</f>
        <v/>
      </c>
      <c r="AQ164" s="207" t="str">
        <f t="shared" si="5"/>
        <v/>
      </c>
      <c r="AR164" s="208" t="str">
        <f t="shared" si="6"/>
        <v/>
      </c>
      <c r="AS164" s="196" t="str">
        <f>IF(OR(C164="",E164=""),"",RANK(AQ164,$AQ$10:$AQ$409)+COUNTIF(AQ$10:AQ164,AQ164)-1)</f>
        <v/>
      </c>
      <c r="AT164" s="173"/>
    </row>
    <row r="165" spans="1:46" ht="20.100000000000001" customHeight="1">
      <c r="A165" s="173"/>
      <c r="B165" s="190" t="str">
        <f>BIODATA_SISWA!B165</f>
        <v/>
      </c>
      <c r="C165" s="191" t="str">
        <f>IF(BIODATA_SISWA!C165="","",BIODATA_SISWA!C165)</f>
        <v/>
      </c>
      <c r="D165" s="191" t="str">
        <f>IF(BIODATA_SISWA!L165="","",BIODATA_SISWA!L165)</f>
        <v/>
      </c>
      <c r="E165" s="206" t="str">
        <f>'NILAI-RAPOR'!K164</f>
        <v/>
      </c>
      <c r="F165" s="206" t="str">
        <f>'NILAI-RAPOR'!R164</f>
        <v/>
      </c>
      <c r="G165" s="206" t="str">
        <f>'NILAI-RAPOR'!Y164</f>
        <v/>
      </c>
      <c r="H165" s="206" t="str">
        <f>'NILAI-RAPOR'!AF164</f>
        <v/>
      </c>
      <c r="I165" s="206" t="str">
        <f>'NILAI-RAPOR'!AM164</f>
        <v/>
      </c>
      <c r="J165" s="206" t="str">
        <f>'NILAI-RAPOR'!AT164</f>
        <v/>
      </c>
      <c r="K165" s="206" t="str">
        <f>'NILAI-RAPOR'!BA164</f>
        <v/>
      </c>
      <c r="L165" s="206" t="str">
        <f>'NILAI-RAPOR'!BH164</f>
        <v/>
      </c>
      <c r="M165" s="206" t="str">
        <f>'NILAI-RAPOR'!BO164</f>
        <v/>
      </c>
      <c r="N165" s="206" t="str">
        <f>'NILAI-RAPOR'!BV164</f>
        <v/>
      </c>
      <c r="O165" s="206" t="str">
        <f>'NILAI-RAPOR'!CC164</f>
        <v/>
      </c>
      <c r="P165" s="206" t="str">
        <f>'NILAI-RAPOR'!CJ164</f>
        <v/>
      </c>
      <c r="Q165" s="206" t="str">
        <f>'NILAI-RAPOR'!CQ164</f>
        <v/>
      </c>
      <c r="R165" s="206" t="str">
        <f>'NILAI-RAPOR'!CX164</f>
        <v/>
      </c>
      <c r="S165" s="206" t="str">
        <f>'NILAI-RAPOR'!DE164</f>
        <v/>
      </c>
      <c r="T165" s="206" t="str">
        <f>'NILAI-RAPOR'!DL164</f>
        <v/>
      </c>
      <c r="U165" s="206" t="str">
        <f>'NILAI-RAPOR'!DS164</f>
        <v/>
      </c>
      <c r="V165" s="206" t="str">
        <f>IF('NILAI-USBN'!E164="","",'NILAI-USBN'!E164)</f>
        <v/>
      </c>
      <c r="W165" s="206" t="str">
        <f>IF('NILAI-USBN'!F164="","",'NILAI-USBN'!F164)</f>
        <v/>
      </c>
      <c r="X165" s="206" t="str">
        <f>IF('NILAI-USBN'!G164="","",'NILAI-USBN'!G164)</f>
        <v/>
      </c>
      <c r="Y165" s="206" t="str">
        <f>IF('NILAI-USBN'!H164="","",'NILAI-USBN'!H164)</f>
        <v/>
      </c>
      <c r="Z165" s="206" t="str">
        <f>IF('NILAI-USBN'!I164="","",'NILAI-USBN'!I164)</f>
        <v/>
      </c>
      <c r="AA165" s="206" t="str">
        <f>IF('NILAI-USBN'!J164="","",'NILAI-USBN'!J164)</f>
        <v/>
      </c>
      <c r="AB165" s="206" t="str">
        <f>IF('NILAI-USBN'!K164="","",'NILAI-USBN'!K164)</f>
        <v/>
      </c>
      <c r="AC165" s="206" t="str">
        <f>IF('NILAI-USBN'!L164="","",'NILAI-USBN'!L164)</f>
        <v/>
      </c>
      <c r="AD165" s="206" t="str">
        <f>IF('NILAI-USBN'!M164="","",'NILAI-USBN'!M164)</f>
        <v/>
      </c>
      <c r="AE165" s="206" t="str">
        <f>IF('NILAI-USBN'!N164="","",'NILAI-USBN'!N164)</f>
        <v/>
      </c>
      <c r="AF165" s="206" t="str">
        <f>IF('NILAI-USBN'!O164="","",'NILAI-USBN'!O164)</f>
        <v/>
      </c>
      <c r="AG165" s="206" t="str">
        <f>IF('NILAI-USBN'!P164="","",'NILAI-USBN'!P164)</f>
        <v/>
      </c>
      <c r="AH165" s="206" t="str">
        <f>IF('NILAI-USBN'!Q164="","",'NILAI-USBN'!Q164)</f>
        <v/>
      </c>
      <c r="AI165" s="206" t="str">
        <f>IF('NILAI-USBN'!R164="","",'NILAI-USBN'!R164)</f>
        <v/>
      </c>
      <c r="AJ165" s="206" t="str">
        <f>IF('NILAI-USBN'!S164="","",'NILAI-USBN'!S164)</f>
        <v/>
      </c>
      <c r="AK165" s="206" t="str">
        <f>IF('NILAI-USBN'!T164="","",'NILAI-USBN'!T164)</f>
        <v/>
      </c>
      <c r="AL165" s="206" t="str">
        <f>IF('NILAI-USBN'!U164="","",'NILAI-USBN'!U164)</f>
        <v/>
      </c>
      <c r="AM165" s="206" t="str">
        <f>IF('NILAI-UN'!E164="","",'NILAI-UN'!E164)</f>
        <v/>
      </c>
      <c r="AN165" s="206" t="str">
        <f>IF('NILAI-UN'!F164="","",'NILAI-UN'!F164)</f>
        <v/>
      </c>
      <c r="AO165" s="206" t="str">
        <f>IF('NILAI-UN'!G164="","",'NILAI-UN'!G164)</f>
        <v/>
      </c>
      <c r="AP165" s="206" t="str">
        <f>IF('NILAI-UN'!H164="","",'NILAI-UN'!H164)</f>
        <v/>
      </c>
      <c r="AQ165" s="207" t="str">
        <f t="shared" si="5"/>
        <v/>
      </c>
      <c r="AR165" s="208" t="str">
        <f t="shared" si="6"/>
        <v/>
      </c>
      <c r="AS165" s="196" t="str">
        <f>IF(OR(C165="",E165=""),"",RANK(AQ165,$AQ$10:$AQ$409)+COUNTIF(AQ$10:AQ165,AQ165)-1)</f>
        <v/>
      </c>
      <c r="AT165" s="173"/>
    </row>
    <row r="166" spans="1:46" ht="20.100000000000001" customHeight="1">
      <c r="A166" s="173"/>
      <c r="B166" s="190" t="str">
        <f>BIODATA_SISWA!B166</f>
        <v/>
      </c>
      <c r="C166" s="191" t="str">
        <f>IF(BIODATA_SISWA!C166="","",BIODATA_SISWA!C166)</f>
        <v/>
      </c>
      <c r="D166" s="191" t="str">
        <f>IF(BIODATA_SISWA!L166="","",BIODATA_SISWA!L166)</f>
        <v/>
      </c>
      <c r="E166" s="206" t="str">
        <f>'NILAI-RAPOR'!K165</f>
        <v/>
      </c>
      <c r="F166" s="206" t="str">
        <f>'NILAI-RAPOR'!R165</f>
        <v/>
      </c>
      <c r="G166" s="206" t="str">
        <f>'NILAI-RAPOR'!Y165</f>
        <v/>
      </c>
      <c r="H166" s="206" t="str">
        <f>'NILAI-RAPOR'!AF165</f>
        <v/>
      </c>
      <c r="I166" s="206" t="str">
        <f>'NILAI-RAPOR'!AM165</f>
        <v/>
      </c>
      <c r="J166" s="206" t="str">
        <f>'NILAI-RAPOR'!AT165</f>
        <v/>
      </c>
      <c r="K166" s="206" t="str">
        <f>'NILAI-RAPOR'!BA165</f>
        <v/>
      </c>
      <c r="L166" s="206" t="str">
        <f>'NILAI-RAPOR'!BH165</f>
        <v/>
      </c>
      <c r="M166" s="206" t="str">
        <f>'NILAI-RAPOR'!BO165</f>
        <v/>
      </c>
      <c r="N166" s="206" t="str">
        <f>'NILAI-RAPOR'!BV165</f>
        <v/>
      </c>
      <c r="O166" s="206" t="str">
        <f>'NILAI-RAPOR'!CC165</f>
        <v/>
      </c>
      <c r="P166" s="206" t="str">
        <f>'NILAI-RAPOR'!CJ165</f>
        <v/>
      </c>
      <c r="Q166" s="206" t="str">
        <f>'NILAI-RAPOR'!CQ165</f>
        <v/>
      </c>
      <c r="R166" s="206" t="str">
        <f>'NILAI-RAPOR'!CX165</f>
        <v/>
      </c>
      <c r="S166" s="206" t="str">
        <f>'NILAI-RAPOR'!DE165</f>
        <v/>
      </c>
      <c r="T166" s="206" t="str">
        <f>'NILAI-RAPOR'!DL165</f>
        <v/>
      </c>
      <c r="U166" s="206" t="str">
        <f>'NILAI-RAPOR'!DS165</f>
        <v/>
      </c>
      <c r="V166" s="206" t="str">
        <f>IF('NILAI-USBN'!E165="","",'NILAI-USBN'!E165)</f>
        <v/>
      </c>
      <c r="W166" s="206" t="str">
        <f>IF('NILAI-USBN'!F165="","",'NILAI-USBN'!F165)</f>
        <v/>
      </c>
      <c r="X166" s="206" t="str">
        <f>IF('NILAI-USBN'!G165="","",'NILAI-USBN'!G165)</f>
        <v/>
      </c>
      <c r="Y166" s="206" t="str">
        <f>IF('NILAI-USBN'!H165="","",'NILAI-USBN'!H165)</f>
        <v/>
      </c>
      <c r="Z166" s="206" t="str">
        <f>IF('NILAI-USBN'!I165="","",'NILAI-USBN'!I165)</f>
        <v/>
      </c>
      <c r="AA166" s="206" t="str">
        <f>IF('NILAI-USBN'!J165="","",'NILAI-USBN'!J165)</f>
        <v/>
      </c>
      <c r="AB166" s="206" t="str">
        <f>IF('NILAI-USBN'!K165="","",'NILAI-USBN'!K165)</f>
        <v/>
      </c>
      <c r="AC166" s="206" t="str">
        <f>IF('NILAI-USBN'!L165="","",'NILAI-USBN'!L165)</f>
        <v/>
      </c>
      <c r="AD166" s="206" t="str">
        <f>IF('NILAI-USBN'!M165="","",'NILAI-USBN'!M165)</f>
        <v/>
      </c>
      <c r="AE166" s="206" t="str">
        <f>IF('NILAI-USBN'!N165="","",'NILAI-USBN'!N165)</f>
        <v/>
      </c>
      <c r="AF166" s="206" t="str">
        <f>IF('NILAI-USBN'!O165="","",'NILAI-USBN'!O165)</f>
        <v/>
      </c>
      <c r="AG166" s="206" t="str">
        <f>IF('NILAI-USBN'!P165="","",'NILAI-USBN'!P165)</f>
        <v/>
      </c>
      <c r="AH166" s="206" t="str">
        <f>IF('NILAI-USBN'!Q165="","",'NILAI-USBN'!Q165)</f>
        <v/>
      </c>
      <c r="AI166" s="206" t="str">
        <f>IF('NILAI-USBN'!R165="","",'NILAI-USBN'!R165)</f>
        <v/>
      </c>
      <c r="AJ166" s="206" t="str">
        <f>IF('NILAI-USBN'!S165="","",'NILAI-USBN'!S165)</f>
        <v/>
      </c>
      <c r="AK166" s="206" t="str">
        <f>IF('NILAI-USBN'!T165="","",'NILAI-USBN'!T165)</f>
        <v/>
      </c>
      <c r="AL166" s="206" t="str">
        <f>IF('NILAI-USBN'!U165="","",'NILAI-USBN'!U165)</f>
        <v/>
      </c>
      <c r="AM166" s="206" t="str">
        <f>IF('NILAI-UN'!E165="","",'NILAI-UN'!E165)</f>
        <v/>
      </c>
      <c r="AN166" s="206" t="str">
        <f>IF('NILAI-UN'!F165="","",'NILAI-UN'!F165)</f>
        <v/>
      </c>
      <c r="AO166" s="206" t="str">
        <f>IF('NILAI-UN'!G165="","",'NILAI-UN'!G165)</f>
        <v/>
      </c>
      <c r="AP166" s="206" t="str">
        <f>IF('NILAI-UN'!H165="","",'NILAI-UN'!H165)</f>
        <v/>
      </c>
      <c r="AQ166" s="207" t="str">
        <f t="shared" si="5"/>
        <v/>
      </c>
      <c r="AR166" s="208" t="str">
        <f t="shared" si="6"/>
        <v/>
      </c>
      <c r="AS166" s="196" t="str">
        <f>IF(OR(C166="",E166=""),"",RANK(AQ166,$AQ$10:$AQ$409)+COUNTIF(AQ$10:AQ166,AQ166)-1)</f>
        <v/>
      </c>
      <c r="AT166" s="173"/>
    </row>
    <row r="167" spans="1:46" ht="20.100000000000001" customHeight="1">
      <c r="A167" s="173"/>
      <c r="B167" s="190" t="str">
        <f>BIODATA_SISWA!B167</f>
        <v/>
      </c>
      <c r="C167" s="191" t="str">
        <f>IF(BIODATA_SISWA!C167="","",BIODATA_SISWA!C167)</f>
        <v/>
      </c>
      <c r="D167" s="191" t="str">
        <f>IF(BIODATA_SISWA!L167="","",BIODATA_SISWA!L167)</f>
        <v/>
      </c>
      <c r="E167" s="206" t="str">
        <f>'NILAI-RAPOR'!K166</f>
        <v/>
      </c>
      <c r="F167" s="206" t="str">
        <f>'NILAI-RAPOR'!R166</f>
        <v/>
      </c>
      <c r="G167" s="206" t="str">
        <f>'NILAI-RAPOR'!Y166</f>
        <v/>
      </c>
      <c r="H167" s="206" t="str">
        <f>'NILAI-RAPOR'!AF166</f>
        <v/>
      </c>
      <c r="I167" s="206" t="str">
        <f>'NILAI-RAPOR'!AM166</f>
        <v/>
      </c>
      <c r="J167" s="206" t="str">
        <f>'NILAI-RAPOR'!AT166</f>
        <v/>
      </c>
      <c r="K167" s="206" t="str">
        <f>'NILAI-RAPOR'!BA166</f>
        <v/>
      </c>
      <c r="L167" s="206" t="str">
        <f>'NILAI-RAPOR'!BH166</f>
        <v/>
      </c>
      <c r="M167" s="206" t="str">
        <f>'NILAI-RAPOR'!BO166</f>
        <v/>
      </c>
      <c r="N167" s="206" t="str">
        <f>'NILAI-RAPOR'!BV166</f>
        <v/>
      </c>
      <c r="O167" s="206" t="str">
        <f>'NILAI-RAPOR'!CC166</f>
        <v/>
      </c>
      <c r="P167" s="206" t="str">
        <f>'NILAI-RAPOR'!CJ166</f>
        <v/>
      </c>
      <c r="Q167" s="206" t="str">
        <f>'NILAI-RAPOR'!CQ166</f>
        <v/>
      </c>
      <c r="R167" s="206" t="str">
        <f>'NILAI-RAPOR'!CX166</f>
        <v/>
      </c>
      <c r="S167" s="206" t="str">
        <f>'NILAI-RAPOR'!DE166</f>
        <v/>
      </c>
      <c r="T167" s="206" t="str">
        <f>'NILAI-RAPOR'!DL166</f>
        <v/>
      </c>
      <c r="U167" s="206" t="str">
        <f>'NILAI-RAPOR'!DS166</f>
        <v/>
      </c>
      <c r="V167" s="206" t="str">
        <f>IF('NILAI-USBN'!E166="","",'NILAI-USBN'!E166)</f>
        <v/>
      </c>
      <c r="W167" s="206" t="str">
        <f>IF('NILAI-USBN'!F166="","",'NILAI-USBN'!F166)</f>
        <v/>
      </c>
      <c r="X167" s="206" t="str">
        <f>IF('NILAI-USBN'!G166="","",'NILAI-USBN'!G166)</f>
        <v/>
      </c>
      <c r="Y167" s="206" t="str">
        <f>IF('NILAI-USBN'!H166="","",'NILAI-USBN'!H166)</f>
        <v/>
      </c>
      <c r="Z167" s="206" t="str">
        <f>IF('NILAI-USBN'!I166="","",'NILAI-USBN'!I166)</f>
        <v/>
      </c>
      <c r="AA167" s="206" t="str">
        <f>IF('NILAI-USBN'!J166="","",'NILAI-USBN'!J166)</f>
        <v/>
      </c>
      <c r="AB167" s="206" t="str">
        <f>IF('NILAI-USBN'!K166="","",'NILAI-USBN'!K166)</f>
        <v/>
      </c>
      <c r="AC167" s="206" t="str">
        <f>IF('NILAI-USBN'!L166="","",'NILAI-USBN'!L166)</f>
        <v/>
      </c>
      <c r="AD167" s="206" t="str">
        <f>IF('NILAI-USBN'!M166="","",'NILAI-USBN'!M166)</f>
        <v/>
      </c>
      <c r="AE167" s="206" t="str">
        <f>IF('NILAI-USBN'!N166="","",'NILAI-USBN'!N166)</f>
        <v/>
      </c>
      <c r="AF167" s="206" t="str">
        <f>IF('NILAI-USBN'!O166="","",'NILAI-USBN'!O166)</f>
        <v/>
      </c>
      <c r="AG167" s="206" t="str">
        <f>IF('NILAI-USBN'!P166="","",'NILAI-USBN'!P166)</f>
        <v/>
      </c>
      <c r="AH167" s="206" t="str">
        <f>IF('NILAI-USBN'!Q166="","",'NILAI-USBN'!Q166)</f>
        <v/>
      </c>
      <c r="AI167" s="206" t="str">
        <f>IF('NILAI-USBN'!R166="","",'NILAI-USBN'!R166)</f>
        <v/>
      </c>
      <c r="AJ167" s="206" t="str">
        <f>IF('NILAI-USBN'!S166="","",'NILAI-USBN'!S166)</f>
        <v/>
      </c>
      <c r="AK167" s="206" t="str">
        <f>IF('NILAI-USBN'!T166="","",'NILAI-USBN'!T166)</f>
        <v/>
      </c>
      <c r="AL167" s="206" t="str">
        <f>IF('NILAI-USBN'!U166="","",'NILAI-USBN'!U166)</f>
        <v/>
      </c>
      <c r="AM167" s="206" t="str">
        <f>IF('NILAI-UN'!E166="","",'NILAI-UN'!E166)</f>
        <v/>
      </c>
      <c r="AN167" s="206" t="str">
        <f>IF('NILAI-UN'!F166="","",'NILAI-UN'!F166)</f>
        <v/>
      </c>
      <c r="AO167" s="206" t="str">
        <f>IF('NILAI-UN'!G166="","",'NILAI-UN'!G166)</f>
        <v/>
      </c>
      <c r="AP167" s="206" t="str">
        <f>IF('NILAI-UN'!H166="","",'NILAI-UN'!H166)</f>
        <v/>
      </c>
      <c r="AQ167" s="207" t="str">
        <f t="shared" si="5"/>
        <v/>
      </c>
      <c r="AR167" s="208" t="str">
        <f t="shared" si="6"/>
        <v/>
      </c>
      <c r="AS167" s="196" t="str">
        <f>IF(OR(C167="",E167=""),"",RANK(AQ167,$AQ$10:$AQ$409)+COUNTIF(AQ$10:AQ167,AQ167)-1)</f>
        <v/>
      </c>
      <c r="AT167" s="173"/>
    </row>
    <row r="168" spans="1:46" ht="20.100000000000001" customHeight="1">
      <c r="A168" s="173"/>
      <c r="B168" s="190" t="str">
        <f>BIODATA_SISWA!B168</f>
        <v/>
      </c>
      <c r="C168" s="191" t="str">
        <f>IF(BIODATA_SISWA!C168="","",BIODATA_SISWA!C168)</f>
        <v/>
      </c>
      <c r="D168" s="191" t="str">
        <f>IF(BIODATA_SISWA!L168="","",BIODATA_SISWA!L168)</f>
        <v/>
      </c>
      <c r="E168" s="206" t="str">
        <f>'NILAI-RAPOR'!K167</f>
        <v/>
      </c>
      <c r="F168" s="206" t="str">
        <f>'NILAI-RAPOR'!R167</f>
        <v/>
      </c>
      <c r="G168" s="206" t="str">
        <f>'NILAI-RAPOR'!Y167</f>
        <v/>
      </c>
      <c r="H168" s="206" t="str">
        <f>'NILAI-RAPOR'!AF167</f>
        <v/>
      </c>
      <c r="I168" s="206" t="str">
        <f>'NILAI-RAPOR'!AM167</f>
        <v/>
      </c>
      <c r="J168" s="206" t="str">
        <f>'NILAI-RAPOR'!AT167</f>
        <v/>
      </c>
      <c r="K168" s="206" t="str">
        <f>'NILAI-RAPOR'!BA167</f>
        <v/>
      </c>
      <c r="L168" s="206" t="str">
        <f>'NILAI-RAPOR'!BH167</f>
        <v/>
      </c>
      <c r="M168" s="206" t="str">
        <f>'NILAI-RAPOR'!BO167</f>
        <v/>
      </c>
      <c r="N168" s="206" t="str">
        <f>'NILAI-RAPOR'!BV167</f>
        <v/>
      </c>
      <c r="O168" s="206" t="str">
        <f>'NILAI-RAPOR'!CC167</f>
        <v/>
      </c>
      <c r="P168" s="206" t="str">
        <f>'NILAI-RAPOR'!CJ167</f>
        <v/>
      </c>
      <c r="Q168" s="206" t="str">
        <f>'NILAI-RAPOR'!CQ167</f>
        <v/>
      </c>
      <c r="R168" s="206" t="str">
        <f>'NILAI-RAPOR'!CX167</f>
        <v/>
      </c>
      <c r="S168" s="206" t="str">
        <f>'NILAI-RAPOR'!DE167</f>
        <v/>
      </c>
      <c r="T168" s="206" t="str">
        <f>'NILAI-RAPOR'!DL167</f>
        <v/>
      </c>
      <c r="U168" s="206" t="str">
        <f>'NILAI-RAPOR'!DS167</f>
        <v/>
      </c>
      <c r="V168" s="206" t="str">
        <f>IF('NILAI-USBN'!E167="","",'NILAI-USBN'!E167)</f>
        <v/>
      </c>
      <c r="W168" s="206" t="str">
        <f>IF('NILAI-USBN'!F167="","",'NILAI-USBN'!F167)</f>
        <v/>
      </c>
      <c r="X168" s="206" t="str">
        <f>IF('NILAI-USBN'!G167="","",'NILAI-USBN'!G167)</f>
        <v/>
      </c>
      <c r="Y168" s="206" t="str">
        <f>IF('NILAI-USBN'!H167="","",'NILAI-USBN'!H167)</f>
        <v/>
      </c>
      <c r="Z168" s="206" t="str">
        <f>IF('NILAI-USBN'!I167="","",'NILAI-USBN'!I167)</f>
        <v/>
      </c>
      <c r="AA168" s="206" t="str">
        <f>IF('NILAI-USBN'!J167="","",'NILAI-USBN'!J167)</f>
        <v/>
      </c>
      <c r="AB168" s="206" t="str">
        <f>IF('NILAI-USBN'!K167="","",'NILAI-USBN'!K167)</f>
        <v/>
      </c>
      <c r="AC168" s="206" t="str">
        <f>IF('NILAI-USBN'!L167="","",'NILAI-USBN'!L167)</f>
        <v/>
      </c>
      <c r="AD168" s="206" t="str">
        <f>IF('NILAI-USBN'!M167="","",'NILAI-USBN'!M167)</f>
        <v/>
      </c>
      <c r="AE168" s="206" t="str">
        <f>IF('NILAI-USBN'!N167="","",'NILAI-USBN'!N167)</f>
        <v/>
      </c>
      <c r="AF168" s="206" t="str">
        <f>IF('NILAI-USBN'!O167="","",'NILAI-USBN'!O167)</f>
        <v/>
      </c>
      <c r="AG168" s="206" t="str">
        <f>IF('NILAI-USBN'!P167="","",'NILAI-USBN'!P167)</f>
        <v/>
      </c>
      <c r="AH168" s="206" t="str">
        <f>IF('NILAI-USBN'!Q167="","",'NILAI-USBN'!Q167)</f>
        <v/>
      </c>
      <c r="AI168" s="206" t="str">
        <f>IF('NILAI-USBN'!R167="","",'NILAI-USBN'!R167)</f>
        <v/>
      </c>
      <c r="AJ168" s="206" t="str">
        <f>IF('NILAI-USBN'!S167="","",'NILAI-USBN'!S167)</f>
        <v/>
      </c>
      <c r="AK168" s="206" t="str">
        <f>IF('NILAI-USBN'!T167="","",'NILAI-USBN'!T167)</f>
        <v/>
      </c>
      <c r="AL168" s="206" t="str">
        <f>IF('NILAI-USBN'!U167="","",'NILAI-USBN'!U167)</f>
        <v/>
      </c>
      <c r="AM168" s="206" t="str">
        <f>IF('NILAI-UN'!E167="","",'NILAI-UN'!E167)</f>
        <v/>
      </c>
      <c r="AN168" s="206" t="str">
        <f>IF('NILAI-UN'!F167="","",'NILAI-UN'!F167)</f>
        <v/>
      </c>
      <c r="AO168" s="206" t="str">
        <f>IF('NILAI-UN'!G167="","",'NILAI-UN'!G167)</f>
        <v/>
      </c>
      <c r="AP168" s="206" t="str">
        <f>IF('NILAI-UN'!H167="","",'NILAI-UN'!H167)</f>
        <v/>
      </c>
      <c r="AQ168" s="207" t="str">
        <f t="shared" si="5"/>
        <v/>
      </c>
      <c r="AR168" s="208" t="str">
        <f t="shared" si="6"/>
        <v/>
      </c>
      <c r="AS168" s="196" t="str">
        <f>IF(OR(C168="",E168=""),"",RANK(AQ168,$AQ$10:$AQ$409)+COUNTIF(AQ$10:AQ168,AQ168)-1)</f>
        <v/>
      </c>
      <c r="AT168" s="173"/>
    </row>
    <row r="169" spans="1:46" ht="20.100000000000001" customHeight="1">
      <c r="A169" s="173"/>
      <c r="B169" s="190" t="str">
        <f>BIODATA_SISWA!B169</f>
        <v/>
      </c>
      <c r="C169" s="191" t="str">
        <f>IF(BIODATA_SISWA!C169="","",BIODATA_SISWA!C169)</f>
        <v/>
      </c>
      <c r="D169" s="191" t="str">
        <f>IF(BIODATA_SISWA!L169="","",BIODATA_SISWA!L169)</f>
        <v/>
      </c>
      <c r="E169" s="206" t="str">
        <f>'NILAI-RAPOR'!K168</f>
        <v/>
      </c>
      <c r="F169" s="206" t="str">
        <f>'NILAI-RAPOR'!R168</f>
        <v/>
      </c>
      <c r="G169" s="206" t="str">
        <f>'NILAI-RAPOR'!Y168</f>
        <v/>
      </c>
      <c r="H169" s="206" t="str">
        <f>'NILAI-RAPOR'!AF168</f>
        <v/>
      </c>
      <c r="I169" s="206" t="str">
        <f>'NILAI-RAPOR'!AM168</f>
        <v/>
      </c>
      <c r="J169" s="206" t="str">
        <f>'NILAI-RAPOR'!AT168</f>
        <v/>
      </c>
      <c r="K169" s="206" t="str">
        <f>'NILAI-RAPOR'!BA168</f>
        <v/>
      </c>
      <c r="L169" s="206" t="str">
        <f>'NILAI-RAPOR'!BH168</f>
        <v/>
      </c>
      <c r="M169" s="206" t="str">
        <f>'NILAI-RAPOR'!BO168</f>
        <v/>
      </c>
      <c r="N169" s="206" t="str">
        <f>'NILAI-RAPOR'!BV168</f>
        <v/>
      </c>
      <c r="O169" s="206" t="str">
        <f>'NILAI-RAPOR'!CC168</f>
        <v/>
      </c>
      <c r="P169" s="206" t="str">
        <f>'NILAI-RAPOR'!CJ168</f>
        <v/>
      </c>
      <c r="Q169" s="206" t="str">
        <f>'NILAI-RAPOR'!CQ168</f>
        <v/>
      </c>
      <c r="R169" s="206" t="str">
        <f>'NILAI-RAPOR'!CX168</f>
        <v/>
      </c>
      <c r="S169" s="206" t="str">
        <f>'NILAI-RAPOR'!DE168</f>
        <v/>
      </c>
      <c r="T169" s="206" t="str">
        <f>'NILAI-RAPOR'!DL168</f>
        <v/>
      </c>
      <c r="U169" s="206" t="str">
        <f>'NILAI-RAPOR'!DS168</f>
        <v/>
      </c>
      <c r="V169" s="206" t="str">
        <f>IF('NILAI-USBN'!E168="","",'NILAI-USBN'!E168)</f>
        <v/>
      </c>
      <c r="W169" s="206" t="str">
        <f>IF('NILAI-USBN'!F168="","",'NILAI-USBN'!F168)</f>
        <v/>
      </c>
      <c r="X169" s="206" t="str">
        <f>IF('NILAI-USBN'!G168="","",'NILAI-USBN'!G168)</f>
        <v/>
      </c>
      <c r="Y169" s="206" t="str">
        <f>IF('NILAI-USBN'!H168="","",'NILAI-USBN'!H168)</f>
        <v/>
      </c>
      <c r="Z169" s="206" t="str">
        <f>IF('NILAI-USBN'!I168="","",'NILAI-USBN'!I168)</f>
        <v/>
      </c>
      <c r="AA169" s="206" t="str">
        <f>IF('NILAI-USBN'!J168="","",'NILAI-USBN'!J168)</f>
        <v/>
      </c>
      <c r="AB169" s="206" t="str">
        <f>IF('NILAI-USBN'!K168="","",'NILAI-USBN'!K168)</f>
        <v/>
      </c>
      <c r="AC169" s="206" t="str">
        <f>IF('NILAI-USBN'!L168="","",'NILAI-USBN'!L168)</f>
        <v/>
      </c>
      <c r="AD169" s="206" t="str">
        <f>IF('NILAI-USBN'!M168="","",'NILAI-USBN'!M168)</f>
        <v/>
      </c>
      <c r="AE169" s="206" t="str">
        <f>IF('NILAI-USBN'!N168="","",'NILAI-USBN'!N168)</f>
        <v/>
      </c>
      <c r="AF169" s="206" t="str">
        <f>IF('NILAI-USBN'!O168="","",'NILAI-USBN'!O168)</f>
        <v/>
      </c>
      <c r="AG169" s="206" t="str">
        <f>IF('NILAI-USBN'!P168="","",'NILAI-USBN'!P168)</f>
        <v/>
      </c>
      <c r="AH169" s="206" t="str">
        <f>IF('NILAI-USBN'!Q168="","",'NILAI-USBN'!Q168)</f>
        <v/>
      </c>
      <c r="AI169" s="206" t="str">
        <f>IF('NILAI-USBN'!R168="","",'NILAI-USBN'!R168)</f>
        <v/>
      </c>
      <c r="AJ169" s="206" t="str">
        <f>IF('NILAI-USBN'!S168="","",'NILAI-USBN'!S168)</f>
        <v/>
      </c>
      <c r="AK169" s="206" t="str">
        <f>IF('NILAI-USBN'!T168="","",'NILAI-USBN'!T168)</f>
        <v/>
      </c>
      <c r="AL169" s="206" t="str">
        <f>IF('NILAI-USBN'!U168="","",'NILAI-USBN'!U168)</f>
        <v/>
      </c>
      <c r="AM169" s="206" t="str">
        <f>IF('NILAI-UN'!E168="","",'NILAI-UN'!E168)</f>
        <v/>
      </c>
      <c r="AN169" s="206" t="str">
        <f>IF('NILAI-UN'!F168="","",'NILAI-UN'!F168)</f>
        <v/>
      </c>
      <c r="AO169" s="206" t="str">
        <f>IF('NILAI-UN'!G168="","",'NILAI-UN'!G168)</f>
        <v/>
      </c>
      <c r="AP169" s="206" t="str">
        <f>IF('NILAI-UN'!H168="","",'NILAI-UN'!H168)</f>
        <v/>
      </c>
      <c r="AQ169" s="207" t="str">
        <f t="shared" si="5"/>
        <v/>
      </c>
      <c r="AR169" s="208" t="str">
        <f t="shared" si="6"/>
        <v/>
      </c>
      <c r="AS169" s="196" t="str">
        <f>IF(OR(C169="",E169=""),"",RANK(AQ169,$AQ$10:$AQ$409)+COUNTIF(AQ$10:AQ169,AQ169)-1)</f>
        <v/>
      </c>
      <c r="AT169" s="173"/>
    </row>
    <row r="170" spans="1:46" ht="20.100000000000001" customHeight="1">
      <c r="A170" s="173"/>
      <c r="B170" s="190" t="str">
        <f>BIODATA_SISWA!B170</f>
        <v/>
      </c>
      <c r="C170" s="191" t="str">
        <f>IF(BIODATA_SISWA!C170="","",BIODATA_SISWA!C170)</f>
        <v/>
      </c>
      <c r="D170" s="191" t="str">
        <f>IF(BIODATA_SISWA!L170="","",BIODATA_SISWA!L170)</f>
        <v/>
      </c>
      <c r="E170" s="206" t="str">
        <f>'NILAI-RAPOR'!K169</f>
        <v/>
      </c>
      <c r="F170" s="206" t="str">
        <f>'NILAI-RAPOR'!R169</f>
        <v/>
      </c>
      <c r="G170" s="206" t="str">
        <f>'NILAI-RAPOR'!Y169</f>
        <v/>
      </c>
      <c r="H170" s="206" t="str">
        <f>'NILAI-RAPOR'!AF169</f>
        <v/>
      </c>
      <c r="I170" s="206" t="str">
        <f>'NILAI-RAPOR'!AM169</f>
        <v/>
      </c>
      <c r="J170" s="206" t="str">
        <f>'NILAI-RAPOR'!AT169</f>
        <v/>
      </c>
      <c r="K170" s="206" t="str">
        <f>'NILAI-RAPOR'!BA169</f>
        <v/>
      </c>
      <c r="L170" s="206" t="str">
        <f>'NILAI-RAPOR'!BH169</f>
        <v/>
      </c>
      <c r="M170" s="206" t="str">
        <f>'NILAI-RAPOR'!BO169</f>
        <v/>
      </c>
      <c r="N170" s="206" t="str">
        <f>'NILAI-RAPOR'!BV169</f>
        <v/>
      </c>
      <c r="O170" s="206" t="str">
        <f>'NILAI-RAPOR'!CC169</f>
        <v/>
      </c>
      <c r="P170" s="206" t="str">
        <f>'NILAI-RAPOR'!CJ169</f>
        <v/>
      </c>
      <c r="Q170" s="206" t="str">
        <f>'NILAI-RAPOR'!CQ169</f>
        <v/>
      </c>
      <c r="R170" s="206" t="str">
        <f>'NILAI-RAPOR'!CX169</f>
        <v/>
      </c>
      <c r="S170" s="206" t="str">
        <f>'NILAI-RAPOR'!DE169</f>
        <v/>
      </c>
      <c r="T170" s="206" t="str">
        <f>'NILAI-RAPOR'!DL169</f>
        <v/>
      </c>
      <c r="U170" s="206" t="str">
        <f>'NILAI-RAPOR'!DS169</f>
        <v/>
      </c>
      <c r="V170" s="206" t="str">
        <f>IF('NILAI-USBN'!E169="","",'NILAI-USBN'!E169)</f>
        <v/>
      </c>
      <c r="W170" s="206" t="str">
        <f>IF('NILAI-USBN'!F169="","",'NILAI-USBN'!F169)</f>
        <v/>
      </c>
      <c r="X170" s="206" t="str">
        <f>IF('NILAI-USBN'!G169="","",'NILAI-USBN'!G169)</f>
        <v/>
      </c>
      <c r="Y170" s="206" t="str">
        <f>IF('NILAI-USBN'!H169="","",'NILAI-USBN'!H169)</f>
        <v/>
      </c>
      <c r="Z170" s="206" t="str">
        <f>IF('NILAI-USBN'!I169="","",'NILAI-USBN'!I169)</f>
        <v/>
      </c>
      <c r="AA170" s="206" t="str">
        <f>IF('NILAI-USBN'!J169="","",'NILAI-USBN'!J169)</f>
        <v/>
      </c>
      <c r="AB170" s="206" t="str">
        <f>IF('NILAI-USBN'!K169="","",'NILAI-USBN'!K169)</f>
        <v/>
      </c>
      <c r="AC170" s="206" t="str">
        <f>IF('NILAI-USBN'!L169="","",'NILAI-USBN'!L169)</f>
        <v/>
      </c>
      <c r="AD170" s="206" t="str">
        <f>IF('NILAI-USBN'!M169="","",'NILAI-USBN'!M169)</f>
        <v/>
      </c>
      <c r="AE170" s="206" t="str">
        <f>IF('NILAI-USBN'!N169="","",'NILAI-USBN'!N169)</f>
        <v/>
      </c>
      <c r="AF170" s="206" t="str">
        <f>IF('NILAI-USBN'!O169="","",'NILAI-USBN'!O169)</f>
        <v/>
      </c>
      <c r="AG170" s="206" t="str">
        <f>IF('NILAI-USBN'!P169="","",'NILAI-USBN'!P169)</f>
        <v/>
      </c>
      <c r="AH170" s="206" t="str">
        <f>IF('NILAI-USBN'!Q169="","",'NILAI-USBN'!Q169)</f>
        <v/>
      </c>
      <c r="AI170" s="206" t="str">
        <f>IF('NILAI-USBN'!R169="","",'NILAI-USBN'!R169)</f>
        <v/>
      </c>
      <c r="AJ170" s="206" t="str">
        <f>IF('NILAI-USBN'!S169="","",'NILAI-USBN'!S169)</f>
        <v/>
      </c>
      <c r="AK170" s="206" t="str">
        <f>IF('NILAI-USBN'!T169="","",'NILAI-USBN'!T169)</f>
        <v/>
      </c>
      <c r="AL170" s="206" t="str">
        <f>IF('NILAI-USBN'!U169="","",'NILAI-USBN'!U169)</f>
        <v/>
      </c>
      <c r="AM170" s="206" t="str">
        <f>IF('NILAI-UN'!E169="","",'NILAI-UN'!E169)</f>
        <v/>
      </c>
      <c r="AN170" s="206" t="str">
        <f>IF('NILAI-UN'!F169="","",'NILAI-UN'!F169)</f>
        <v/>
      </c>
      <c r="AO170" s="206" t="str">
        <f>IF('NILAI-UN'!G169="","",'NILAI-UN'!G169)</f>
        <v/>
      </c>
      <c r="AP170" s="206" t="str">
        <f>IF('NILAI-UN'!H169="","",'NILAI-UN'!H169)</f>
        <v/>
      </c>
      <c r="AQ170" s="207" t="str">
        <f t="shared" si="5"/>
        <v/>
      </c>
      <c r="AR170" s="208" t="str">
        <f t="shared" si="6"/>
        <v/>
      </c>
      <c r="AS170" s="196" t="str">
        <f>IF(OR(C170="",E170=""),"",RANK(AQ170,$AQ$10:$AQ$409)+COUNTIF(AQ$10:AQ170,AQ170)-1)</f>
        <v/>
      </c>
      <c r="AT170" s="173"/>
    </row>
    <row r="171" spans="1:46" ht="20.100000000000001" customHeight="1">
      <c r="A171" s="173"/>
      <c r="B171" s="190" t="str">
        <f>BIODATA_SISWA!B171</f>
        <v/>
      </c>
      <c r="C171" s="191" t="str">
        <f>IF(BIODATA_SISWA!C171="","",BIODATA_SISWA!C171)</f>
        <v/>
      </c>
      <c r="D171" s="191" t="str">
        <f>IF(BIODATA_SISWA!L171="","",BIODATA_SISWA!L171)</f>
        <v/>
      </c>
      <c r="E171" s="206" t="str">
        <f>'NILAI-RAPOR'!K170</f>
        <v/>
      </c>
      <c r="F171" s="206" t="str">
        <f>'NILAI-RAPOR'!R170</f>
        <v/>
      </c>
      <c r="G171" s="206" t="str">
        <f>'NILAI-RAPOR'!Y170</f>
        <v/>
      </c>
      <c r="H171" s="206" t="str">
        <f>'NILAI-RAPOR'!AF170</f>
        <v/>
      </c>
      <c r="I171" s="206" t="str">
        <f>'NILAI-RAPOR'!AM170</f>
        <v/>
      </c>
      <c r="J171" s="206" t="str">
        <f>'NILAI-RAPOR'!AT170</f>
        <v/>
      </c>
      <c r="K171" s="206" t="str">
        <f>'NILAI-RAPOR'!BA170</f>
        <v/>
      </c>
      <c r="L171" s="206" t="str">
        <f>'NILAI-RAPOR'!BH170</f>
        <v/>
      </c>
      <c r="M171" s="206" t="str">
        <f>'NILAI-RAPOR'!BO170</f>
        <v/>
      </c>
      <c r="N171" s="206" t="str">
        <f>'NILAI-RAPOR'!BV170</f>
        <v/>
      </c>
      <c r="O171" s="206" t="str">
        <f>'NILAI-RAPOR'!CC170</f>
        <v/>
      </c>
      <c r="P171" s="206" t="str">
        <f>'NILAI-RAPOR'!CJ170</f>
        <v/>
      </c>
      <c r="Q171" s="206" t="str">
        <f>'NILAI-RAPOR'!CQ170</f>
        <v/>
      </c>
      <c r="R171" s="206" t="str">
        <f>'NILAI-RAPOR'!CX170</f>
        <v/>
      </c>
      <c r="S171" s="206" t="str">
        <f>'NILAI-RAPOR'!DE170</f>
        <v/>
      </c>
      <c r="T171" s="206" t="str">
        <f>'NILAI-RAPOR'!DL170</f>
        <v/>
      </c>
      <c r="U171" s="206" t="str">
        <f>'NILAI-RAPOR'!DS170</f>
        <v/>
      </c>
      <c r="V171" s="206" t="str">
        <f>IF('NILAI-USBN'!E170="","",'NILAI-USBN'!E170)</f>
        <v/>
      </c>
      <c r="W171" s="206" t="str">
        <f>IF('NILAI-USBN'!F170="","",'NILAI-USBN'!F170)</f>
        <v/>
      </c>
      <c r="X171" s="206" t="str">
        <f>IF('NILAI-USBN'!G170="","",'NILAI-USBN'!G170)</f>
        <v/>
      </c>
      <c r="Y171" s="206" t="str">
        <f>IF('NILAI-USBN'!H170="","",'NILAI-USBN'!H170)</f>
        <v/>
      </c>
      <c r="Z171" s="206" t="str">
        <f>IF('NILAI-USBN'!I170="","",'NILAI-USBN'!I170)</f>
        <v/>
      </c>
      <c r="AA171" s="206" t="str">
        <f>IF('NILAI-USBN'!J170="","",'NILAI-USBN'!J170)</f>
        <v/>
      </c>
      <c r="AB171" s="206" t="str">
        <f>IF('NILAI-USBN'!K170="","",'NILAI-USBN'!K170)</f>
        <v/>
      </c>
      <c r="AC171" s="206" t="str">
        <f>IF('NILAI-USBN'!L170="","",'NILAI-USBN'!L170)</f>
        <v/>
      </c>
      <c r="AD171" s="206" t="str">
        <f>IF('NILAI-USBN'!M170="","",'NILAI-USBN'!M170)</f>
        <v/>
      </c>
      <c r="AE171" s="206" t="str">
        <f>IF('NILAI-USBN'!N170="","",'NILAI-USBN'!N170)</f>
        <v/>
      </c>
      <c r="AF171" s="206" t="str">
        <f>IF('NILAI-USBN'!O170="","",'NILAI-USBN'!O170)</f>
        <v/>
      </c>
      <c r="AG171" s="206" t="str">
        <f>IF('NILAI-USBN'!P170="","",'NILAI-USBN'!P170)</f>
        <v/>
      </c>
      <c r="AH171" s="206" t="str">
        <f>IF('NILAI-USBN'!Q170="","",'NILAI-USBN'!Q170)</f>
        <v/>
      </c>
      <c r="AI171" s="206" t="str">
        <f>IF('NILAI-USBN'!R170="","",'NILAI-USBN'!R170)</f>
        <v/>
      </c>
      <c r="AJ171" s="206" t="str">
        <f>IF('NILAI-USBN'!S170="","",'NILAI-USBN'!S170)</f>
        <v/>
      </c>
      <c r="AK171" s="206" t="str">
        <f>IF('NILAI-USBN'!T170="","",'NILAI-USBN'!T170)</f>
        <v/>
      </c>
      <c r="AL171" s="206" t="str">
        <f>IF('NILAI-USBN'!U170="","",'NILAI-USBN'!U170)</f>
        <v/>
      </c>
      <c r="AM171" s="206" t="str">
        <f>IF('NILAI-UN'!E170="","",'NILAI-UN'!E170)</f>
        <v/>
      </c>
      <c r="AN171" s="206" t="str">
        <f>IF('NILAI-UN'!F170="","",'NILAI-UN'!F170)</f>
        <v/>
      </c>
      <c r="AO171" s="206" t="str">
        <f>IF('NILAI-UN'!G170="","",'NILAI-UN'!G170)</f>
        <v/>
      </c>
      <c r="AP171" s="206" t="str">
        <f>IF('NILAI-UN'!H170="","",'NILAI-UN'!H170)</f>
        <v/>
      </c>
      <c r="AQ171" s="207" t="str">
        <f t="shared" si="5"/>
        <v/>
      </c>
      <c r="AR171" s="208" t="str">
        <f t="shared" si="6"/>
        <v/>
      </c>
      <c r="AS171" s="196" t="str">
        <f>IF(OR(C171="",E171=""),"",RANK(AQ171,$AQ$10:$AQ$409)+COUNTIF(AQ$10:AQ171,AQ171)-1)</f>
        <v/>
      </c>
      <c r="AT171" s="173"/>
    </row>
    <row r="172" spans="1:46" ht="20.100000000000001" customHeight="1">
      <c r="A172" s="173"/>
      <c r="B172" s="190" t="str">
        <f>BIODATA_SISWA!B172</f>
        <v/>
      </c>
      <c r="C172" s="191" t="str">
        <f>IF(BIODATA_SISWA!C172="","",BIODATA_SISWA!C172)</f>
        <v/>
      </c>
      <c r="D172" s="191" t="str">
        <f>IF(BIODATA_SISWA!L172="","",BIODATA_SISWA!L172)</f>
        <v/>
      </c>
      <c r="E172" s="206" t="str">
        <f>'NILAI-RAPOR'!K171</f>
        <v/>
      </c>
      <c r="F172" s="206" t="str">
        <f>'NILAI-RAPOR'!R171</f>
        <v/>
      </c>
      <c r="G172" s="206" t="str">
        <f>'NILAI-RAPOR'!Y171</f>
        <v/>
      </c>
      <c r="H172" s="206" t="str">
        <f>'NILAI-RAPOR'!AF171</f>
        <v/>
      </c>
      <c r="I172" s="206" t="str">
        <f>'NILAI-RAPOR'!AM171</f>
        <v/>
      </c>
      <c r="J172" s="206" t="str">
        <f>'NILAI-RAPOR'!AT171</f>
        <v/>
      </c>
      <c r="K172" s="206" t="str">
        <f>'NILAI-RAPOR'!BA171</f>
        <v/>
      </c>
      <c r="L172" s="206" t="str">
        <f>'NILAI-RAPOR'!BH171</f>
        <v/>
      </c>
      <c r="M172" s="206" t="str">
        <f>'NILAI-RAPOR'!BO171</f>
        <v/>
      </c>
      <c r="N172" s="206" t="str">
        <f>'NILAI-RAPOR'!BV171</f>
        <v/>
      </c>
      <c r="O172" s="206" t="str">
        <f>'NILAI-RAPOR'!CC171</f>
        <v/>
      </c>
      <c r="P172" s="206" t="str">
        <f>'NILAI-RAPOR'!CJ171</f>
        <v/>
      </c>
      <c r="Q172" s="206" t="str">
        <f>'NILAI-RAPOR'!CQ171</f>
        <v/>
      </c>
      <c r="R172" s="206" t="str">
        <f>'NILAI-RAPOR'!CX171</f>
        <v/>
      </c>
      <c r="S172" s="206" t="str">
        <f>'NILAI-RAPOR'!DE171</f>
        <v/>
      </c>
      <c r="T172" s="206" t="str">
        <f>'NILAI-RAPOR'!DL171</f>
        <v/>
      </c>
      <c r="U172" s="206" t="str">
        <f>'NILAI-RAPOR'!DS171</f>
        <v/>
      </c>
      <c r="V172" s="206" t="str">
        <f>IF('NILAI-USBN'!E171="","",'NILAI-USBN'!E171)</f>
        <v/>
      </c>
      <c r="W172" s="206" t="str">
        <f>IF('NILAI-USBN'!F171="","",'NILAI-USBN'!F171)</f>
        <v/>
      </c>
      <c r="X172" s="206" t="str">
        <f>IF('NILAI-USBN'!G171="","",'NILAI-USBN'!G171)</f>
        <v/>
      </c>
      <c r="Y172" s="206" t="str">
        <f>IF('NILAI-USBN'!H171="","",'NILAI-USBN'!H171)</f>
        <v/>
      </c>
      <c r="Z172" s="206" t="str">
        <f>IF('NILAI-USBN'!I171="","",'NILAI-USBN'!I171)</f>
        <v/>
      </c>
      <c r="AA172" s="206" t="str">
        <f>IF('NILAI-USBN'!J171="","",'NILAI-USBN'!J171)</f>
        <v/>
      </c>
      <c r="AB172" s="206" t="str">
        <f>IF('NILAI-USBN'!K171="","",'NILAI-USBN'!K171)</f>
        <v/>
      </c>
      <c r="AC172" s="206" t="str">
        <f>IF('NILAI-USBN'!L171="","",'NILAI-USBN'!L171)</f>
        <v/>
      </c>
      <c r="AD172" s="206" t="str">
        <f>IF('NILAI-USBN'!M171="","",'NILAI-USBN'!M171)</f>
        <v/>
      </c>
      <c r="AE172" s="206" t="str">
        <f>IF('NILAI-USBN'!N171="","",'NILAI-USBN'!N171)</f>
        <v/>
      </c>
      <c r="AF172" s="206" t="str">
        <f>IF('NILAI-USBN'!O171="","",'NILAI-USBN'!O171)</f>
        <v/>
      </c>
      <c r="AG172" s="206" t="str">
        <f>IF('NILAI-USBN'!P171="","",'NILAI-USBN'!P171)</f>
        <v/>
      </c>
      <c r="AH172" s="206" t="str">
        <f>IF('NILAI-USBN'!Q171="","",'NILAI-USBN'!Q171)</f>
        <v/>
      </c>
      <c r="AI172" s="206" t="str">
        <f>IF('NILAI-USBN'!R171="","",'NILAI-USBN'!R171)</f>
        <v/>
      </c>
      <c r="AJ172" s="206" t="str">
        <f>IF('NILAI-USBN'!S171="","",'NILAI-USBN'!S171)</f>
        <v/>
      </c>
      <c r="AK172" s="206" t="str">
        <f>IF('NILAI-USBN'!T171="","",'NILAI-USBN'!T171)</f>
        <v/>
      </c>
      <c r="AL172" s="206" t="str">
        <f>IF('NILAI-USBN'!U171="","",'NILAI-USBN'!U171)</f>
        <v/>
      </c>
      <c r="AM172" s="206" t="str">
        <f>IF('NILAI-UN'!E171="","",'NILAI-UN'!E171)</f>
        <v/>
      </c>
      <c r="AN172" s="206" t="str">
        <f>IF('NILAI-UN'!F171="","",'NILAI-UN'!F171)</f>
        <v/>
      </c>
      <c r="AO172" s="206" t="str">
        <f>IF('NILAI-UN'!G171="","",'NILAI-UN'!G171)</f>
        <v/>
      </c>
      <c r="AP172" s="206" t="str">
        <f>IF('NILAI-UN'!H171="","",'NILAI-UN'!H171)</f>
        <v/>
      </c>
      <c r="AQ172" s="207" t="str">
        <f t="shared" si="5"/>
        <v/>
      </c>
      <c r="AR172" s="208" t="str">
        <f t="shared" si="6"/>
        <v/>
      </c>
      <c r="AS172" s="196" t="str">
        <f>IF(OR(C172="",E172=""),"",RANK(AQ172,$AQ$10:$AQ$409)+COUNTIF(AQ$10:AQ172,AQ172)-1)</f>
        <v/>
      </c>
      <c r="AT172" s="173"/>
    </row>
    <row r="173" spans="1:46" ht="20.100000000000001" customHeight="1">
      <c r="A173" s="173"/>
      <c r="B173" s="190" t="str">
        <f>BIODATA_SISWA!B173</f>
        <v/>
      </c>
      <c r="C173" s="191" t="str">
        <f>IF(BIODATA_SISWA!C173="","",BIODATA_SISWA!C173)</f>
        <v/>
      </c>
      <c r="D173" s="191" t="str">
        <f>IF(BIODATA_SISWA!L173="","",BIODATA_SISWA!L173)</f>
        <v/>
      </c>
      <c r="E173" s="206" t="str">
        <f>'NILAI-RAPOR'!K172</f>
        <v/>
      </c>
      <c r="F173" s="206" t="str">
        <f>'NILAI-RAPOR'!R172</f>
        <v/>
      </c>
      <c r="G173" s="206" t="str">
        <f>'NILAI-RAPOR'!Y172</f>
        <v/>
      </c>
      <c r="H173" s="206" t="str">
        <f>'NILAI-RAPOR'!AF172</f>
        <v/>
      </c>
      <c r="I173" s="206" t="str">
        <f>'NILAI-RAPOR'!AM172</f>
        <v/>
      </c>
      <c r="J173" s="206" t="str">
        <f>'NILAI-RAPOR'!AT172</f>
        <v/>
      </c>
      <c r="K173" s="206" t="str">
        <f>'NILAI-RAPOR'!BA172</f>
        <v/>
      </c>
      <c r="L173" s="206" t="str">
        <f>'NILAI-RAPOR'!BH172</f>
        <v/>
      </c>
      <c r="M173" s="206" t="str">
        <f>'NILAI-RAPOR'!BO172</f>
        <v/>
      </c>
      <c r="N173" s="206" t="str">
        <f>'NILAI-RAPOR'!BV172</f>
        <v/>
      </c>
      <c r="O173" s="206" t="str">
        <f>'NILAI-RAPOR'!CC172</f>
        <v/>
      </c>
      <c r="P173" s="206" t="str">
        <f>'NILAI-RAPOR'!CJ172</f>
        <v/>
      </c>
      <c r="Q173" s="206" t="str">
        <f>'NILAI-RAPOR'!CQ172</f>
        <v/>
      </c>
      <c r="R173" s="206" t="str">
        <f>'NILAI-RAPOR'!CX172</f>
        <v/>
      </c>
      <c r="S173" s="206" t="str">
        <f>'NILAI-RAPOR'!DE172</f>
        <v/>
      </c>
      <c r="T173" s="206" t="str">
        <f>'NILAI-RAPOR'!DL172</f>
        <v/>
      </c>
      <c r="U173" s="206" t="str">
        <f>'NILAI-RAPOR'!DS172</f>
        <v/>
      </c>
      <c r="V173" s="206" t="str">
        <f>IF('NILAI-USBN'!E172="","",'NILAI-USBN'!E172)</f>
        <v/>
      </c>
      <c r="W173" s="206" t="str">
        <f>IF('NILAI-USBN'!F172="","",'NILAI-USBN'!F172)</f>
        <v/>
      </c>
      <c r="X173" s="206" t="str">
        <f>IF('NILAI-USBN'!G172="","",'NILAI-USBN'!G172)</f>
        <v/>
      </c>
      <c r="Y173" s="206" t="str">
        <f>IF('NILAI-USBN'!H172="","",'NILAI-USBN'!H172)</f>
        <v/>
      </c>
      <c r="Z173" s="206" t="str">
        <f>IF('NILAI-USBN'!I172="","",'NILAI-USBN'!I172)</f>
        <v/>
      </c>
      <c r="AA173" s="206" t="str">
        <f>IF('NILAI-USBN'!J172="","",'NILAI-USBN'!J172)</f>
        <v/>
      </c>
      <c r="AB173" s="206" t="str">
        <f>IF('NILAI-USBN'!K172="","",'NILAI-USBN'!K172)</f>
        <v/>
      </c>
      <c r="AC173" s="206" t="str">
        <f>IF('NILAI-USBN'!L172="","",'NILAI-USBN'!L172)</f>
        <v/>
      </c>
      <c r="AD173" s="206" t="str">
        <f>IF('NILAI-USBN'!M172="","",'NILAI-USBN'!M172)</f>
        <v/>
      </c>
      <c r="AE173" s="206" t="str">
        <f>IF('NILAI-USBN'!N172="","",'NILAI-USBN'!N172)</f>
        <v/>
      </c>
      <c r="AF173" s="206" t="str">
        <f>IF('NILAI-USBN'!O172="","",'NILAI-USBN'!O172)</f>
        <v/>
      </c>
      <c r="AG173" s="206" t="str">
        <f>IF('NILAI-USBN'!P172="","",'NILAI-USBN'!P172)</f>
        <v/>
      </c>
      <c r="AH173" s="206" t="str">
        <f>IF('NILAI-USBN'!Q172="","",'NILAI-USBN'!Q172)</f>
        <v/>
      </c>
      <c r="AI173" s="206" t="str">
        <f>IF('NILAI-USBN'!R172="","",'NILAI-USBN'!R172)</f>
        <v/>
      </c>
      <c r="AJ173" s="206" t="str">
        <f>IF('NILAI-USBN'!S172="","",'NILAI-USBN'!S172)</f>
        <v/>
      </c>
      <c r="AK173" s="206" t="str">
        <f>IF('NILAI-USBN'!T172="","",'NILAI-USBN'!T172)</f>
        <v/>
      </c>
      <c r="AL173" s="206" t="str">
        <f>IF('NILAI-USBN'!U172="","",'NILAI-USBN'!U172)</f>
        <v/>
      </c>
      <c r="AM173" s="206" t="str">
        <f>IF('NILAI-UN'!E172="","",'NILAI-UN'!E172)</f>
        <v/>
      </c>
      <c r="AN173" s="206" t="str">
        <f>IF('NILAI-UN'!F172="","",'NILAI-UN'!F172)</f>
        <v/>
      </c>
      <c r="AO173" s="206" t="str">
        <f>IF('NILAI-UN'!G172="","",'NILAI-UN'!G172)</f>
        <v/>
      </c>
      <c r="AP173" s="206" t="str">
        <f>IF('NILAI-UN'!H172="","",'NILAI-UN'!H172)</f>
        <v/>
      </c>
      <c r="AQ173" s="207" t="str">
        <f t="shared" si="5"/>
        <v/>
      </c>
      <c r="AR173" s="208" t="str">
        <f t="shared" si="6"/>
        <v/>
      </c>
      <c r="AS173" s="196" t="str">
        <f>IF(OR(C173="",E173=""),"",RANK(AQ173,$AQ$10:$AQ$409)+COUNTIF(AQ$10:AQ173,AQ173)-1)</f>
        <v/>
      </c>
      <c r="AT173" s="173"/>
    </row>
    <row r="174" spans="1:46" ht="20.100000000000001" customHeight="1">
      <c r="A174" s="173"/>
      <c r="B174" s="190" t="str">
        <f>BIODATA_SISWA!B174</f>
        <v/>
      </c>
      <c r="C174" s="191" t="str">
        <f>IF(BIODATA_SISWA!C174="","",BIODATA_SISWA!C174)</f>
        <v/>
      </c>
      <c r="D174" s="191" t="str">
        <f>IF(BIODATA_SISWA!L174="","",BIODATA_SISWA!L174)</f>
        <v/>
      </c>
      <c r="E174" s="206" t="str">
        <f>'NILAI-RAPOR'!K173</f>
        <v/>
      </c>
      <c r="F174" s="206" t="str">
        <f>'NILAI-RAPOR'!R173</f>
        <v/>
      </c>
      <c r="G174" s="206" t="str">
        <f>'NILAI-RAPOR'!Y173</f>
        <v/>
      </c>
      <c r="H174" s="206" t="str">
        <f>'NILAI-RAPOR'!AF173</f>
        <v/>
      </c>
      <c r="I174" s="206" t="str">
        <f>'NILAI-RAPOR'!AM173</f>
        <v/>
      </c>
      <c r="J174" s="206" t="str">
        <f>'NILAI-RAPOR'!AT173</f>
        <v/>
      </c>
      <c r="K174" s="206" t="str">
        <f>'NILAI-RAPOR'!BA173</f>
        <v/>
      </c>
      <c r="L174" s="206" t="str">
        <f>'NILAI-RAPOR'!BH173</f>
        <v/>
      </c>
      <c r="M174" s="206" t="str">
        <f>'NILAI-RAPOR'!BO173</f>
        <v/>
      </c>
      <c r="N174" s="206" t="str">
        <f>'NILAI-RAPOR'!BV173</f>
        <v/>
      </c>
      <c r="O174" s="206" t="str">
        <f>'NILAI-RAPOR'!CC173</f>
        <v/>
      </c>
      <c r="P174" s="206" t="str">
        <f>'NILAI-RAPOR'!CJ173</f>
        <v/>
      </c>
      <c r="Q174" s="206" t="str">
        <f>'NILAI-RAPOR'!CQ173</f>
        <v/>
      </c>
      <c r="R174" s="206" t="str">
        <f>'NILAI-RAPOR'!CX173</f>
        <v/>
      </c>
      <c r="S174" s="206" t="str">
        <f>'NILAI-RAPOR'!DE173</f>
        <v/>
      </c>
      <c r="T174" s="206" t="str">
        <f>'NILAI-RAPOR'!DL173</f>
        <v/>
      </c>
      <c r="U174" s="206" t="str">
        <f>'NILAI-RAPOR'!DS173</f>
        <v/>
      </c>
      <c r="V174" s="206" t="str">
        <f>IF('NILAI-USBN'!E173="","",'NILAI-USBN'!E173)</f>
        <v/>
      </c>
      <c r="W174" s="206" t="str">
        <f>IF('NILAI-USBN'!F173="","",'NILAI-USBN'!F173)</f>
        <v/>
      </c>
      <c r="X174" s="206" t="str">
        <f>IF('NILAI-USBN'!G173="","",'NILAI-USBN'!G173)</f>
        <v/>
      </c>
      <c r="Y174" s="206" t="str">
        <f>IF('NILAI-USBN'!H173="","",'NILAI-USBN'!H173)</f>
        <v/>
      </c>
      <c r="Z174" s="206" t="str">
        <f>IF('NILAI-USBN'!I173="","",'NILAI-USBN'!I173)</f>
        <v/>
      </c>
      <c r="AA174" s="206" t="str">
        <f>IF('NILAI-USBN'!J173="","",'NILAI-USBN'!J173)</f>
        <v/>
      </c>
      <c r="AB174" s="206" t="str">
        <f>IF('NILAI-USBN'!K173="","",'NILAI-USBN'!K173)</f>
        <v/>
      </c>
      <c r="AC174" s="206" t="str">
        <f>IF('NILAI-USBN'!L173="","",'NILAI-USBN'!L173)</f>
        <v/>
      </c>
      <c r="AD174" s="206" t="str">
        <f>IF('NILAI-USBN'!M173="","",'NILAI-USBN'!M173)</f>
        <v/>
      </c>
      <c r="AE174" s="206" t="str">
        <f>IF('NILAI-USBN'!N173="","",'NILAI-USBN'!N173)</f>
        <v/>
      </c>
      <c r="AF174" s="206" t="str">
        <f>IF('NILAI-USBN'!O173="","",'NILAI-USBN'!O173)</f>
        <v/>
      </c>
      <c r="AG174" s="206" t="str">
        <f>IF('NILAI-USBN'!P173="","",'NILAI-USBN'!P173)</f>
        <v/>
      </c>
      <c r="AH174" s="206" t="str">
        <f>IF('NILAI-USBN'!Q173="","",'NILAI-USBN'!Q173)</f>
        <v/>
      </c>
      <c r="AI174" s="206" t="str">
        <f>IF('NILAI-USBN'!R173="","",'NILAI-USBN'!R173)</f>
        <v/>
      </c>
      <c r="AJ174" s="206" t="str">
        <f>IF('NILAI-USBN'!S173="","",'NILAI-USBN'!S173)</f>
        <v/>
      </c>
      <c r="AK174" s="206" t="str">
        <f>IF('NILAI-USBN'!T173="","",'NILAI-USBN'!T173)</f>
        <v/>
      </c>
      <c r="AL174" s="206" t="str">
        <f>IF('NILAI-USBN'!U173="","",'NILAI-USBN'!U173)</f>
        <v/>
      </c>
      <c r="AM174" s="206" t="str">
        <f>IF('NILAI-UN'!E173="","",'NILAI-UN'!E173)</f>
        <v/>
      </c>
      <c r="AN174" s="206" t="str">
        <f>IF('NILAI-UN'!F173="","",'NILAI-UN'!F173)</f>
        <v/>
      </c>
      <c r="AO174" s="206" t="str">
        <f>IF('NILAI-UN'!G173="","",'NILAI-UN'!G173)</f>
        <v/>
      </c>
      <c r="AP174" s="206" t="str">
        <f>IF('NILAI-UN'!H173="","",'NILAI-UN'!H173)</f>
        <v/>
      </c>
      <c r="AQ174" s="207" t="str">
        <f t="shared" si="5"/>
        <v/>
      </c>
      <c r="AR174" s="208" t="str">
        <f t="shared" si="6"/>
        <v/>
      </c>
      <c r="AS174" s="196" t="str">
        <f>IF(OR(C174="",E174=""),"",RANK(AQ174,$AQ$10:$AQ$409)+COUNTIF(AQ$10:AQ174,AQ174)-1)</f>
        <v/>
      </c>
      <c r="AT174" s="173"/>
    </row>
    <row r="175" spans="1:46" ht="20.100000000000001" customHeight="1">
      <c r="A175" s="173"/>
      <c r="B175" s="190" t="str">
        <f>BIODATA_SISWA!B175</f>
        <v/>
      </c>
      <c r="C175" s="191" t="str">
        <f>IF(BIODATA_SISWA!C175="","",BIODATA_SISWA!C175)</f>
        <v/>
      </c>
      <c r="D175" s="191" t="str">
        <f>IF(BIODATA_SISWA!L175="","",BIODATA_SISWA!L175)</f>
        <v/>
      </c>
      <c r="E175" s="206" t="str">
        <f>'NILAI-RAPOR'!K174</f>
        <v/>
      </c>
      <c r="F175" s="206" t="str">
        <f>'NILAI-RAPOR'!R174</f>
        <v/>
      </c>
      <c r="G175" s="206" t="str">
        <f>'NILAI-RAPOR'!Y174</f>
        <v/>
      </c>
      <c r="H175" s="206" t="str">
        <f>'NILAI-RAPOR'!AF174</f>
        <v/>
      </c>
      <c r="I175" s="206" t="str">
        <f>'NILAI-RAPOR'!AM174</f>
        <v/>
      </c>
      <c r="J175" s="206" t="str">
        <f>'NILAI-RAPOR'!AT174</f>
        <v/>
      </c>
      <c r="K175" s="206" t="str">
        <f>'NILAI-RAPOR'!BA174</f>
        <v/>
      </c>
      <c r="L175" s="206" t="str">
        <f>'NILAI-RAPOR'!BH174</f>
        <v/>
      </c>
      <c r="M175" s="206" t="str">
        <f>'NILAI-RAPOR'!BO174</f>
        <v/>
      </c>
      <c r="N175" s="206" t="str">
        <f>'NILAI-RAPOR'!BV174</f>
        <v/>
      </c>
      <c r="O175" s="206" t="str">
        <f>'NILAI-RAPOR'!CC174</f>
        <v/>
      </c>
      <c r="P175" s="206" t="str">
        <f>'NILAI-RAPOR'!CJ174</f>
        <v/>
      </c>
      <c r="Q175" s="206" t="str">
        <f>'NILAI-RAPOR'!CQ174</f>
        <v/>
      </c>
      <c r="R175" s="206" t="str">
        <f>'NILAI-RAPOR'!CX174</f>
        <v/>
      </c>
      <c r="S175" s="206" t="str">
        <f>'NILAI-RAPOR'!DE174</f>
        <v/>
      </c>
      <c r="T175" s="206" t="str">
        <f>'NILAI-RAPOR'!DL174</f>
        <v/>
      </c>
      <c r="U175" s="206" t="str">
        <f>'NILAI-RAPOR'!DS174</f>
        <v/>
      </c>
      <c r="V175" s="206" t="str">
        <f>IF('NILAI-USBN'!E174="","",'NILAI-USBN'!E174)</f>
        <v/>
      </c>
      <c r="W175" s="206" t="str">
        <f>IF('NILAI-USBN'!F174="","",'NILAI-USBN'!F174)</f>
        <v/>
      </c>
      <c r="X175" s="206" t="str">
        <f>IF('NILAI-USBN'!G174="","",'NILAI-USBN'!G174)</f>
        <v/>
      </c>
      <c r="Y175" s="206" t="str">
        <f>IF('NILAI-USBN'!H174="","",'NILAI-USBN'!H174)</f>
        <v/>
      </c>
      <c r="Z175" s="206" t="str">
        <f>IF('NILAI-USBN'!I174="","",'NILAI-USBN'!I174)</f>
        <v/>
      </c>
      <c r="AA175" s="206" t="str">
        <f>IF('NILAI-USBN'!J174="","",'NILAI-USBN'!J174)</f>
        <v/>
      </c>
      <c r="AB175" s="206" t="str">
        <f>IF('NILAI-USBN'!K174="","",'NILAI-USBN'!K174)</f>
        <v/>
      </c>
      <c r="AC175" s="206" t="str">
        <f>IF('NILAI-USBN'!L174="","",'NILAI-USBN'!L174)</f>
        <v/>
      </c>
      <c r="AD175" s="206" t="str">
        <f>IF('NILAI-USBN'!M174="","",'NILAI-USBN'!M174)</f>
        <v/>
      </c>
      <c r="AE175" s="206" t="str">
        <f>IF('NILAI-USBN'!N174="","",'NILAI-USBN'!N174)</f>
        <v/>
      </c>
      <c r="AF175" s="206" t="str">
        <f>IF('NILAI-USBN'!O174="","",'NILAI-USBN'!O174)</f>
        <v/>
      </c>
      <c r="AG175" s="206" t="str">
        <f>IF('NILAI-USBN'!P174="","",'NILAI-USBN'!P174)</f>
        <v/>
      </c>
      <c r="AH175" s="206" t="str">
        <f>IF('NILAI-USBN'!Q174="","",'NILAI-USBN'!Q174)</f>
        <v/>
      </c>
      <c r="AI175" s="206" t="str">
        <f>IF('NILAI-USBN'!R174="","",'NILAI-USBN'!R174)</f>
        <v/>
      </c>
      <c r="AJ175" s="206" t="str">
        <f>IF('NILAI-USBN'!S174="","",'NILAI-USBN'!S174)</f>
        <v/>
      </c>
      <c r="AK175" s="206" t="str">
        <f>IF('NILAI-USBN'!T174="","",'NILAI-USBN'!T174)</f>
        <v/>
      </c>
      <c r="AL175" s="206" t="str">
        <f>IF('NILAI-USBN'!U174="","",'NILAI-USBN'!U174)</f>
        <v/>
      </c>
      <c r="AM175" s="206" t="str">
        <f>IF('NILAI-UN'!E174="","",'NILAI-UN'!E174)</f>
        <v/>
      </c>
      <c r="AN175" s="206" t="str">
        <f>IF('NILAI-UN'!F174="","",'NILAI-UN'!F174)</f>
        <v/>
      </c>
      <c r="AO175" s="206" t="str">
        <f>IF('NILAI-UN'!G174="","",'NILAI-UN'!G174)</f>
        <v/>
      </c>
      <c r="AP175" s="206" t="str">
        <f>IF('NILAI-UN'!H174="","",'NILAI-UN'!H174)</f>
        <v/>
      </c>
      <c r="AQ175" s="207" t="str">
        <f t="shared" si="5"/>
        <v/>
      </c>
      <c r="AR175" s="208" t="str">
        <f t="shared" si="6"/>
        <v/>
      </c>
      <c r="AS175" s="196" t="str">
        <f>IF(OR(C175="",E175=""),"",RANK(AQ175,$AQ$10:$AQ$409)+COUNTIF(AQ$10:AQ175,AQ175)-1)</f>
        <v/>
      </c>
      <c r="AT175" s="173"/>
    </row>
    <row r="176" spans="1:46" ht="20.100000000000001" customHeight="1">
      <c r="A176" s="173"/>
      <c r="B176" s="190" t="str">
        <f>BIODATA_SISWA!B176</f>
        <v/>
      </c>
      <c r="C176" s="191" t="str">
        <f>IF(BIODATA_SISWA!C176="","",BIODATA_SISWA!C176)</f>
        <v/>
      </c>
      <c r="D176" s="191" t="str">
        <f>IF(BIODATA_SISWA!L176="","",BIODATA_SISWA!L176)</f>
        <v/>
      </c>
      <c r="E176" s="206" t="str">
        <f>'NILAI-RAPOR'!K175</f>
        <v/>
      </c>
      <c r="F176" s="206" t="str">
        <f>'NILAI-RAPOR'!R175</f>
        <v/>
      </c>
      <c r="G176" s="206" t="str">
        <f>'NILAI-RAPOR'!Y175</f>
        <v/>
      </c>
      <c r="H176" s="206" t="str">
        <f>'NILAI-RAPOR'!AF175</f>
        <v/>
      </c>
      <c r="I176" s="206" t="str">
        <f>'NILAI-RAPOR'!AM175</f>
        <v/>
      </c>
      <c r="J176" s="206" t="str">
        <f>'NILAI-RAPOR'!AT175</f>
        <v/>
      </c>
      <c r="K176" s="206" t="str">
        <f>'NILAI-RAPOR'!BA175</f>
        <v/>
      </c>
      <c r="L176" s="206" t="str">
        <f>'NILAI-RAPOR'!BH175</f>
        <v/>
      </c>
      <c r="M176" s="206" t="str">
        <f>'NILAI-RAPOR'!BO175</f>
        <v/>
      </c>
      <c r="N176" s="206" t="str">
        <f>'NILAI-RAPOR'!BV175</f>
        <v/>
      </c>
      <c r="O176" s="206" t="str">
        <f>'NILAI-RAPOR'!CC175</f>
        <v/>
      </c>
      <c r="P176" s="206" t="str">
        <f>'NILAI-RAPOR'!CJ175</f>
        <v/>
      </c>
      <c r="Q176" s="206" t="str">
        <f>'NILAI-RAPOR'!CQ175</f>
        <v/>
      </c>
      <c r="R176" s="206" t="str">
        <f>'NILAI-RAPOR'!CX175</f>
        <v/>
      </c>
      <c r="S176" s="206" t="str">
        <f>'NILAI-RAPOR'!DE175</f>
        <v/>
      </c>
      <c r="T176" s="206" t="str">
        <f>'NILAI-RAPOR'!DL175</f>
        <v/>
      </c>
      <c r="U176" s="206" t="str">
        <f>'NILAI-RAPOR'!DS175</f>
        <v/>
      </c>
      <c r="V176" s="206" t="str">
        <f>IF('NILAI-USBN'!E175="","",'NILAI-USBN'!E175)</f>
        <v/>
      </c>
      <c r="W176" s="206" t="str">
        <f>IF('NILAI-USBN'!F175="","",'NILAI-USBN'!F175)</f>
        <v/>
      </c>
      <c r="X176" s="206" t="str">
        <f>IF('NILAI-USBN'!G175="","",'NILAI-USBN'!G175)</f>
        <v/>
      </c>
      <c r="Y176" s="206" t="str">
        <f>IF('NILAI-USBN'!H175="","",'NILAI-USBN'!H175)</f>
        <v/>
      </c>
      <c r="Z176" s="206" t="str">
        <f>IF('NILAI-USBN'!I175="","",'NILAI-USBN'!I175)</f>
        <v/>
      </c>
      <c r="AA176" s="206" t="str">
        <f>IF('NILAI-USBN'!J175="","",'NILAI-USBN'!J175)</f>
        <v/>
      </c>
      <c r="AB176" s="206" t="str">
        <f>IF('NILAI-USBN'!K175="","",'NILAI-USBN'!K175)</f>
        <v/>
      </c>
      <c r="AC176" s="206" t="str">
        <f>IF('NILAI-USBN'!L175="","",'NILAI-USBN'!L175)</f>
        <v/>
      </c>
      <c r="AD176" s="206" t="str">
        <f>IF('NILAI-USBN'!M175="","",'NILAI-USBN'!M175)</f>
        <v/>
      </c>
      <c r="AE176" s="206" t="str">
        <f>IF('NILAI-USBN'!N175="","",'NILAI-USBN'!N175)</f>
        <v/>
      </c>
      <c r="AF176" s="206" t="str">
        <f>IF('NILAI-USBN'!O175="","",'NILAI-USBN'!O175)</f>
        <v/>
      </c>
      <c r="AG176" s="206" t="str">
        <f>IF('NILAI-USBN'!P175="","",'NILAI-USBN'!P175)</f>
        <v/>
      </c>
      <c r="AH176" s="206" t="str">
        <f>IF('NILAI-USBN'!Q175="","",'NILAI-USBN'!Q175)</f>
        <v/>
      </c>
      <c r="AI176" s="206" t="str">
        <f>IF('NILAI-USBN'!R175="","",'NILAI-USBN'!R175)</f>
        <v/>
      </c>
      <c r="AJ176" s="206" t="str">
        <f>IF('NILAI-USBN'!S175="","",'NILAI-USBN'!S175)</f>
        <v/>
      </c>
      <c r="AK176" s="206" t="str">
        <f>IF('NILAI-USBN'!T175="","",'NILAI-USBN'!T175)</f>
        <v/>
      </c>
      <c r="AL176" s="206" t="str">
        <f>IF('NILAI-USBN'!U175="","",'NILAI-USBN'!U175)</f>
        <v/>
      </c>
      <c r="AM176" s="206" t="str">
        <f>IF('NILAI-UN'!E175="","",'NILAI-UN'!E175)</f>
        <v/>
      </c>
      <c r="AN176" s="206" t="str">
        <f>IF('NILAI-UN'!F175="","",'NILAI-UN'!F175)</f>
        <v/>
      </c>
      <c r="AO176" s="206" t="str">
        <f>IF('NILAI-UN'!G175="","",'NILAI-UN'!G175)</f>
        <v/>
      </c>
      <c r="AP176" s="206" t="str">
        <f>IF('NILAI-UN'!H175="","",'NILAI-UN'!H175)</f>
        <v/>
      </c>
      <c r="AQ176" s="207" t="str">
        <f t="shared" si="5"/>
        <v/>
      </c>
      <c r="AR176" s="208" t="str">
        <f t="shared" si="6"/>
        <v/>
      </c>
      <c r="AS176" s="196" t="str">
        <f>IF(OR(C176="",E176=""),"",RANK(AQ176,$AQ$10:$AQ$409)+COUNTIF(AQ$10:AQ176,AQ176)-1)</f>
        <v/>
      </c>
      <c r="AT176" s="173"/>
    </row>
    <row r="177" spans="1:46" ht="20.100000000000001" customHeight="1">
      <c r="A177" s="173"/>
      <c r="B177" s="190" t="str">
        <f>BIODATA_SISWA!B177</f>
        <v/>
      </c>
      <c r="C177" s="191" t="str">
        <f>IF(BIODATA_SISWA!C177="","",BIODATA_SISWA!C177)</f>
        <v/>
      </c>
      <c r="D177" s="191" t="str">
        <f>IF(BIODATA_SISWA!L177="","",BIODATA_SISWA!L177)</f>
        <v/>
      </c>
      <c r="E177" s="206" t="str">
        <f>'NILAI-RAPOR'!K176</f>
        <v/>
      </c>
      <c r="F177" s="206" t="str">
        <f>'NILAI-RAPOR'!R176</f>
        <v/>
      </c>
      <c r="G177" s="206" t="str">
        <f>'NILAI-RAPOR'!Y176</f>
        <v/>
      </c>
      <c r="H177" s="206" t="str">
        <f>'NILAI-RAPOR'!AF176</f>
        <v/>
      </c>
      <c r="I177" s="206" t="str">
        <f>'NILAI-RAPOR'!AM176</f>
        <v/>
      </c>
      <c r="J177" s="206" t="str">
        <f>'NILAI-RAPOR'!AT176</f>
        <v/>
      </c>
      <c r="K177" s="206" t="str">
        <f>'NILAI-RAPOR'!BA176</f>
        <v/>
      </c>
      <c r="L177" s="206" t="str">
        <f>'NILAI-RAPOR'!BH176</f>
        <v/>
      </c>
      <c r="M177" s="206" t="str">
        <f>'NILAI-RAPOR'!BO176</f>
        <v/>
      </c>
      <c r="N177" s="206" t="str">
        <f>'NILAI-RAPOR'!BV176</f>
        <v/>
      </c>
      <c r="O177" s="206" t="str">
        <f>'NILAI-RAPOR'!CC176</f>
        <v/>
      </c>
      <c r="P177" s="206" t="str">
        <f>'NILAI-RAPOR'!CJ176</f>
        <v/>
      </c>
      <c r="Q177" s="206" t="str">
        <f>'NILAI-RAPOR'!CQ176</f>
        <v/>
      </c>
      <c r="R177" s="206" t="str">
        <f>'NILAI-RAPOR'!CX176</f>
        <v/>
      </c>
      <c r="S177" s="206" t="str">
        <f>'NILAI-RAPOR'!DE176</f>
        <v/>
      </c>
      <c r="T177" s="206" t="str">
        <f>'NILAI-RAPOR'!DL176</f>
        <v/>
      </c>
      <c r="U177" s="206" t="str">
        <f>'NILAI-RAPOR'!DS176</f>
        <v/>
      </c>
      <c r="V177" s="206" t="str">
        <f>IF('NILAI-USBN'!E176="","",'NILAI-USBN'!E176)</f>
        <v/>
      </c>
      <c r="W177" s="206" t="str">
        <f>IF('NILAI-USBN'!F176="","",'NILAI-USBN'!F176)</f>
        <v/>
      </c>
      <c r="X177" s="206" t="str">
        <f>IF('NILAI-USBN'!G176="","",'NILAI-USBN'!G176)</f>
        <v/>
      </c>
      <c r="Y177" s="206" t="str">
        <f>IF('NILAI-USBN'!H176="","",'NILAI-USBN'!H176)</f>
        <v/>
      </c>
      <c r="Z177" s="206" t="str">
        <f>IF('NILAI-USBN'!I176="","",'NILAI-USBN'!I176)</f>
        <v/>
      </c>
      <c r="AA177" s="206" t="str">
        <f>IF('NILAI-USBN'!J176="","",'NILAI-USBN'!J176)</f>
        <v/>
      </c>
      <c r="AB177" s="206" t="str">
        <f>IF('NILAI-USBN'!K176="","",'NILAI-USBN'!K176)</f>
        <v/>
      </c>
      <c r="AC177" s="206" t="str">
        <f>IF('NILAI-USBN'!L176="","",'NILAI-USBN'!L176)</f>
        <v/>
      </c>
      <c r="AD177" s="206" t="str">
        <f>IF('NILAI-USBN'!M176="","",'NILAI-USBN'!M176)</f>
        <v/>
      </c>
      <c r="AE177" s="206" t="str">
        <f>IF('NILAI-USBN'!N176="","",'NILAI-USBN'!N176)</f>
        <v/>
      </c>
      <c r="AF177" s="206" t="str">
        <f>IF('NILAI-USBN'!O176="","",'NILAI-USBN'!O176)</f>
        <v/>
      </c>
      <c r="AG177" s="206" t="str">
        <f>IF('NILAI-USBN'!P176="","",'NILAI-USBN'!P176)</f>
        <v/>
      </c>
      <c r="AH177" s="206" t="str">
        <f>IF('NILAI-USBN'!Q176="","",'NILAI-USBN'!Q176)</f>
        <v/>
      </c>
      <c r="AI177" s="206" t="str">
        <f>IF('NILAI-USBN'!R176="","",'NILAI-USBN'!R176)</f>
        <v/>
      </c>
      <c r="AJ177" s="206" t="str">
        <f>IF('NILAI-USBN'!S176="","",'NILAI-USBN'!S176)</f>
        <v/>
      </c>
      <c r="AK177" s="206" t="str">
        <f>IF('NILAI-USBN'!T176="","",'NILAI-USBN'!T176)</f>
        <v/>
      </c>
      <c r="AL177" s="206" t="str">
        <f>IF('NILAI-USBN'!U176="","",'NILAI-USBN'!U176)</f>
        <v/>
      </c>
      <c r="AM177" s="206" t="str">
        <f>IF('NILAI-UN'!E176="","",'NILAI-UN'!E176)</f>
        <v/>
      </c>
      <c r="AN177" s="206" t="str">
        <f>IF('NILAI-UN'!F176="","",'NILAI-UN'!F176)</f>
        <v/>
      </c>
      <c r="AO177" s="206" t="str">
        <f>IF('NILAI-UN'!G176="","",'NILAI-UN'!G176)</f>
        <v/>
      </c>
      <c r="AP177" s="206" t="str">
        <f>IF('NILAI-UN'!H176="","",'NILAI-UN'!H176)</f>
        <v/>
      </c>
      <c r="AQ177" s="207" t="str">
        <f t="shared" si="5"/>
        <v/>
      </c>
      <c r="AR177" s="208" t="str">
        <f t="shared" si="6"/>
        <v/>
      </c>
      <c r="AS177" s="196" t="str">
        <f>IF(OR(C177="",E177=""),"",RANK(AQ177,$AQ$10:$AQ$409)+COUNTIF(AQ$10:AQ177,AQ177)-1)</f>
        <v/>
      </c>
      <c r="AT177" s="173"/>
    </row>
    <row r="178" spans="1:46" ht="20.100000000000001" customHeight="1">
      <c r="A178" s="173"/>
      <c r="B178" s="190" t="str">
        <f>BIODATA_SISWA!B178</f>
        <v/>
      </c>
      <c r="C178" s="191" t="str">
        <f>IF(BIODATA_SISWA!C178="","",BIODATA_SISWA!C178)</f>
        <v/>
      </c>
      <c r="D178" s="191" t="str">
        <f>IF(BIODATA_SISWA!L178="","",BIODATA_SISWA!L178)</f>
        <v/>
      </c>
      <c r="E178" s="206" t="str">
        <f>'NILAI-RAPOR'!K177</f>
        <v/>
      </c>
      <c r="F178" s="206" t="str">
        <f>'NILAI-RAPOR'!R177</f>
        <v/>
      </c>
      <c r="G178" s="206" t="str">
        <f>'NILAI-RAPOR'!Y177</f>
        <v/>
      </c>
      <c r="H178" s="206" t="str">
        <f>'NILAI-RAPOR'!AF177</f>
        <v/>
      </c>
      <c r="I178" s="206" t="str">
        <f>'NILAI-RAPOR'!AM177</f>
        <v/>
      </c>
      <c r="J178" s="206" t="str">
        <f>'NILAI-RAPOR'!AT177</f>
        <v/>
      </c>
      <c r="K178" s="206" t="str">
        <f>'NILAI-RAPOR'!BA177</f>
        <v/>
      </c>
      <c r="L178" s="206" t="str">
        <f>'NILAI-RAPOR'!BH177</f>
        <v/>
      </c>
      <c r="M178" s="206" t="str">
        <f>'NILAI-RAPOR'!BO177</f>
        <v/>
      </c>
      <c r="N178" s="206" t="str">
        <f>'NILAI-RAPOR'!BV177</f>
        <v/>
      </c>
      <c r="O178" s="206" t="str">
        <f>'NILAI-RAPOR'!CC177</f>
        <v/>
      </c>
      <c r="P178" s="206" t="str">
        <f>'NILAI-RAPOR'!CJ177</f>
        <v/>
      </c>
      <c r="Q178" s="206" t="str">
        <f>'NILAI-RAPOR'!CQ177</f>
        <v/>
      </c>
      <c r="R178" s="206" t="str">
        <f>'NILAI-RAPOR'!CX177</f>
        <v/>
      </c>
      <c r="S178" s="206" t="str">
        <f>'NILAI-RAPOR'!DE177</f>
        <v/>
      </c>
      <c r="T178" s="206" t="str">
        <f>'NILAI-RAPOR'!DL177</f>
        <v/>
      </c>
      <c r="U178" s="206" t="str">
        <f>'NILAI-RAPOR'!DS177</f>
        <v/>
      </c>
      <c r="V178" s="206" t="str">
        <f>IF('NILAI-USBN'!E177="","",'NILAI-USBN'!E177)</f>
        <v/>
      </c>
      <c r="W178" s="206" t="str">
        <f>IF('NILAI-USBN'!F177="","",'NILAI-USBN'!F177)</f>
        <v/>
      </c>
      <c r="X178" s="206" t="str">
        <f>IF('NILAI-USBN'!G177="","",'NILAI-USBN'!G177)</f>
        <v/>
      </c>
      <c r="Y178" s="206" t="str">
        <f>IF('NILAI-USBN'!H177="","",'NILAI-USBN'!H177)</f>
        <v/>
      </c>
      <c r="Z178" s="206" t="str">
        <f>IF('NILAI-USBN'!I177="","",'NILAI-USBN'!I177)</f>
        <v/>
      </c>
      <c r="AA178" s="206" t="str">
        <f>IF('NILAI-USBN'!J177="","",'NILAI-USBN'!J177)</f>
        <v/>
      </c>
      <c r="AB178" s="206" t="str">
        <f>IF('NILAI-USBN'!K177="","",'NILAI-USBN'!K177)</f>
        <v/>
      </c>
      <c r="AC178" s="206" t="str">
        <f>IF('NILAI-USBN'!L177="","",'NILAI-USBN'!L177)</f>
        <v/>
      </c>
      <c r="AD178" s="206" t="str">
        <f>IF('NILAI-USBN'!M177="","",'NILAI-USBN'!M177)</f>
        <v/>
      </c>
      <c r="AE178" s="206" t="str">
        <f>IF('NILAI-USBN'!N177="","",'NILAI-USBN'!N177)</f>
        <v/>
      </c>
      <c r="AF178" s="206" t="str">
        <f>IF('NILAI-USBN'!O177="","",'NILAI-USBN'!O177)</f>
        <v/>
      </c>
      <c r="AG178" s="206" t="str">
        <f>IF('NILAI-USBN'!P177="","",'NILAI-USBN'!P177)</f>
        <v/>
      </c>
      <c r="AH178" s="206" t="str">
        <f>IF('NILAI-USBN'!Q177="","",'NILAI-USBN'!Q177)</f>
        <v/>
      </c>
      <c r="AI178" s="206" t="str">
        <f>IF('NILAI-USBN'!R177="","",'NILAI-USBN'!R177)</f>
        <v/>
      </c>
      <c r="AJ178" s="206" t="str">
        <f>IF('NILAI-USBN'!S177="","",'NILAI-USBN'!S177)</f>
        <v/>
      </c>
      <c r="AK178" s="206" t="str">
        <f>IF('NILAI-USBN'!T177="","",'NILAI-USBN'!T177)</f>
        <v/>
      </c>
      <c r="AL178" s="206" t="str">
        <f>IF('NILAI-USBN'!U177="","",'NILAI-USBN'!U177)</f>
        <v/>
      </c>
      <c r="AM178" s="206" t="str">
        <f>IF('NILAI-UN'!E177="","",'NILAI-UN'!E177)</f>
        <v/>
      </c>
      <c r="AN178" s="206" t="str">
        <f>IF('NILAI-UN'!F177="","",'NILAI-UN'!F177)</f>
        <v/>
      </c>
      <c r="AO178" s="206" t="str">
        <f>IF('NILAI-UN'!G177="","",'NILAI-UN'!G177)</f>
        <v/>
      </c>
      <c r="AP178" s="206" t="str">
        <f>IF('NILAI-UN'!H177="","",'NILAI-UN'!H177)</f>
        <v/>
      </c>
      <c r="AQ178" s="207" t="str">
        <f t="shared" si="5"/>
        <v/>
      </c>
      <c r="AR178" s="208" t="str">
        <f t="shared" si="6"/>
        <v/>
      </c>
      <c r="AS178" s="196" t="str">
        <f>IF(OR(C178="",E178=""),"",RANK(AQ178,$AQ$10:$AQ$409)+COUNTIF(AQ$10:AQ178,AQ178)-1)</f>
        <v/>
      </c>
      <c r="AT178" s="173"/>
    </row>
    <row r="179" spans="1:46" ht="20.100000000000001" customHeight="1">
      <c r="A179" s="173"/>
      <c r="B179" s="190" t="str">
        <f>BIODATA_SISWA!B179</f>
        <v/>
      </c>
      <c r="C179" s="191" t="str">
        <f>IF(BIODATA_SISWA!C179="","",BIODATA_SISWA!C179)</f>
        <v/>
      </c>
      <c r="D179" s="191" t="str">
        <f>IF(BIODATA_SISWA!L179="","",BIODATA_SISWA!L179)</f>
        <v/>
      </c>
      <c r="E179" s="206" t="str">
        <f>'NILAI-RAPOR'!K178</f>
        <v/>
      </c>
      <c r="F179" s="206" t="str">
        <f>'NILAI-RAPOR'!R178</f>
        <v/>
      </c>
      <c r="G179" s="206" t="str">
        <f>'NILAI-RAPOR'!Y178</f>
        <v/>
      </c>
      <c r="H179" s="206" t="str">
        <f>'NILAI-RAPOR'!AF178</f>
        <v/>
      </c>
      <c r="I179" s="206" t="str">
        <f>'NILAI-RAPOR'!AM178</f>
        <v/>
      </c>
      <c r="J179" s="206" t="str">
        <f>'NILAI-RAPOR'!AT178</f>
        <v/>
      </c>
      <c r="K179" s="206" t="str">
        <f>'NILAI-RAPOR'!BA178</f>
        <v/>
      </c>
      <c r="L179" s="206" t="str">
        <f>'NILAI-RAPOR'!BH178</f>
        <v/>
      </c>
      <c r="M179" s="206" t="str">
        <f>'NILAI-RAPOR'!BO178</f>
        <v/>
      </c>
      <c r="N179" s="206" t="str">
        <f>'NILAI-RAPOR'!BV178</f>
        <v/>
      </c>
      <c r="O179" s="206" t="str">
        <f>'NILAI-RAPOR'!CC178</f>
        <v/>
      </c>
      <c r="P179" s="206" t="str">
        <f>'NILAI-RAPOR'!CJ178</f>
        <v/>
      </c>
      <c r="Q179" s="206" t="str">
        <f>'NILAI-RAPOR'!CQ178</f>
        <v/>
      </c>
      <c r="R179" s="206" t="str">
        <f>'NILAI-RAPOR'!CX178</f>
        <v/>
      </c>
      <c r="S179" s="206" t="str">
        <f>'NILAI-RAPOR'!DE178</f>
        <v/>
      </c>
      <c r="T179" s="206" t="str">
        <f>'NILAI-RAPOR'!DL178</f>
        <v/>
      </c>
      <c r="U179" s="206" t="str">
        <f>'NILAI-RAPOR'!DS178</f>
        <v/>
      </c>
      <c r="V179" s="206" t="str">
        <f>IF('NILAI-USBN'!E178="","",'NILAI-USBN'!E178)</f>
        <v/>
      </c>
      <c r="W179" s="206" t="str">
        <f>IF('NILAI-USBN'!F178="","",'NILAI-USBN'!F178)</f>
        <v/>
      </c>
      <c r="X179" s="206" t="str">
        <f>IF('NILAI-USBN'!G178="","",'NILAI-USBN'!G178)</f>
        <v/>
      </c>
      <c r="Y179" s="206" t="str">
        <f>IF('NILAI-USBN'!H178="","",'NILAI-USBN'!H178)</f>
        <v/>
      </c>
      <c r="Z179" s="206" t="str">
        <f>IF('NILAI-USBN'!I178="","",'NILAI-USBN'!I178)</f>
        <v/>
      </c>
      <c r="AA179" s="206" t="str">
        <f>IF('NILAI-USBN'!J178="","",'NILAI-USBN'!J178)</f>
        <v/>
      </c>
      <c r="AB179" s="206" t="str">
        <f>IF('NILAI-USBN'!K178="","",'NILAI-USBN'!K178)</f>
        <v/>
      </c>
      <c r="AC179" s="206" t="str">
        <f>IF('NILAI-USBN'!L178="","",'NILAI-USBN'!L178)</f>
        <v/>
      </c>
      <c r="AD179" s="206" t="str">
        <f>IF('NILAI-USBN'!M178="","",'NILAI-USBN'!M178)</f>
        <v/>
      </c>
      <c r="AE179" s="206" t="str">
        <f>IF('NILAI-USBN'!N178="","",'NILAI-USBN'!N178)</f>
        <v/>
      </c>
      <c r="AF179" s="206" t="str">
        <f>IF('NILAI-USBN'!O178="","",'NILAI-USBN'!O178)</f>
        <v/>
      </c>
      <c r="AG179" s="206" t="str">
        <f>IF('NILAI-USBN'!P178="","",'NILAI-USBN'!P178)</f>
        <v/>
      </c>
      <c r="AH179" s="206" t="str">
        <f>IF('NILAI-USBN'!Q178="","",'NILAI-USBN'!Q178)</f>
        <v/>
      </c>
      <c r="AI179" s="206" t="str">
        <f>IF('NILAI-USBN'!R178="","",'NILAI-USBN'!R178)</f>
        <v/>
      </c>
      <c r="AJ179" s="206" t="str">
        <f>IF('NILAI-USBN'!S178="","",'NILAI-USBN'!S178)</f>
        <v/>
      </c>
      <c r="AK179" s="206" t="str">
        <f>IF('NILAI-USBN'!T178="","",'NILAI-USBN'!T178)</f>
        <v/>
      </c>
      <c r="AL179" s="206" t="str">
        <f>IF('NILAI-USBN'!U178="","",'NILAI-USBN'!U178)</f>
        <v/>
      </c>
      <c r="AM179" s="206" t="str">
        <f>IF('NILAI-UN'!E178="","",'NILAI-UN'!E178)</f>
        <v/>
      </c>
      <c r="AN179" s="206" t="str">
        <f>IF('NILAI-UN'!F178="","",'NILAI-UN'!F178)</f>
        <v/>
      </c>
      <c r="AO179" s="206" t="str">
        <f>IF('NILAI-UN'!G178="","",'NILAI-UN'!G178)</f>
        <v/>
      </c>
      <c r="AP179" s="206" t="str">
        <f>IF('NILAI-UN'!H178="","",'NILAI-UN'!H178)</f>
        <v/>
      </c>
      <c r="AQ179" s="207" t="str">
        <f t="shared" si="5"/>
        <v/>
      </c>
      <c r="AR179" s="208" t="str">
        <f t="shared" si="6"/>
        <v/>
      </c>
      <c r="AS179" s="196" t="str">
        <f>IF(OR(C179="",E179=""),"",RANK(AQ179,$AQ$10:$AQ$409)+COUNTIF(AQ$10:AQ179,AQ179)-1)</f>
        <v/>
      </c>
      <c r="AT179" s="173"/>
    </row>
    <row r="180" spans="1:46" ht="20.100000000000001" customHeight="1">
      <c r="A180" s="173"/>
      <c r="B180" s="190" t="str">
        <f>BIODATA_SISWA!B180</f>
        <v/>
      </c>
      <c r="C180" s="191" t="str">
        <f>IF(BIODATA_SISWA!C180="","",BIODATA_SISWA!C180)</f>
        <v/>
      </c>
      <c r="D180" s="191" t="str">
        <f>IF(BIODATA_SISWA!L180="","",BIODATA_SISWA!L180)</f>
        <v/>
      </c>
      <c r="E180" s="206" t="str">
        <f>'NILAI-RAPOR'!K179</f>
        <v/>
      </c>
      <c r="F180" s="206" t="str">
        <f>'NILAI-RAPOR'!R179</f>
        <v/>
      </c>
      <c r="G180" s="206" t="str">
        <f>'NILAI-RAPOR'!Y179</f>
        <v/>
      </c>
      <c r="H180" s="206" t="str">
        <f>'NILAI-RAPOR'!AF179</f>
        <v/>
      </c>
      <c r="I180" s="206" t="str">
        <f>'NILAI-RAPOR'!AM179</f>
        <v/>
      </c>
      <c r="J180" s="206" t="str">
        <f>'NILAI-RAPOR'!AT179</f>
        <v/>
      </c>
      <c r="K180" s="206" t="str">
        <f>'NILAI-RAPOR'!BA179</f>
        <v/>
      </c>
      <c r="L180" s="206" t="str">
        <f>'NILAI-RAPOR'!BH179</f>
        <v/>
      </c>
      <c r="M180" s="206" t="str">
        <f>'NILAI-RAPOR'!BO179</f>
        <v/>
      </c>
      <c r="N180" s="206" t="str">
        <f>'NILAI-RAPOR'!BV179</f>
        <v/>
      </c>
      <c r="O180" s="206" t="str">
        <f>'NILAI-RAPOR'!CC179</f>
        <v/>
      </c>
      <c r="P180" s="206" t="str">
        <f>'NILAI-RAPOR'!CJ179</f>
        <v/>
      </c>
      <c r="Q180" s="206" t="str">
        <f>'NILAI-RAPOR'!CQ179</f>
        <v/>
      </c>
      <c r="R180" s="206" t="str">
        <f>'NILAI-RAPOR'!CX179</f>
        <v/>
      </c>
      <c r="S180" s="206" t="str">
        <f>'NILAI-RAPOR'!DE179</f>
        <v/>
      </c>
      <c r="T180" s="206" t="str">
        <f>'NILAI-RAPOR'!DL179</f>
        <v/>
      </c>
      <c r="U180" s="206" t="str">
        <f>'NILAI-RAPOR'!DS179</f>
        <v/>
      </c>
      <c r="V180" s="206" t="str">
        <f>IF('NILAI-USBN'!E179="","",'NILAI-USBN'!E179)</f>
        <v/>
      </c>
      <c r="W180" s="206" t="str">
        <f>IF('NILAI-USBN'!F179="","",'NILAI-USBN'!F179)</f>
        <v/>
      </c>
      <c r="X180" s="206" t="str">
        <f>IF('NILAI-USBN'!G179="","",'NILAI-USBN'!G179)</f>
        <v/>
      </c>
      <c r="Y180" s="206" t="str">
        <f>IF('NILAI-USBN'!H179="","",'NILAI-USBN'!H179)</f>
        <v/>
      </c>
      <c r="Z180" s="206" t="str">
        <f>IF('NILAI-USBN'!I179="","",'NILAI-USBN'!I179)</f>
        <v/>
      </c>
      <c r="AA180" s="206" t="str">
        <f>IF('NILAI-USBN'!J179="","",'NILAI-USBN'!J179)</f>
        <v/>
      </c>
      <c r="AB180" s="206" t="str">
        <f>IF('NILAI-USBN'!K179="","",'NILAI-USBN'!K179)</f>
        <v/>
      </c>
      <c r="AC180" s="206" t="str">
        <f>IF('NILAI-USBN'!L179="","",'NILAI-USBN'!L179)</f>
        <v/>
      </c>
      <c r="AD180" s="206" t="str">
        <f>IF('NILAI-USBN'!M179="","",'NILAI-USBN'!M179)</f>
        <v/>
      </c>
      <c r="AE180" s="206" t="str">
        <f>IF('NILAI-USBN'!N179="","",'NILAI-USBN'!N179)</f>
        <v/>
      </c>
      <c r="AF180" s="206" t="str">
        <f>IF('NILAI-USBN'!O179="","",'NILAI-USBN'!O179)</f>
        <v/>
      </c>
      <c r="AG180" s="206" t="str">
        <f>IF('NILAI-USBN'!P179="","",'NILAI-USBN'!P179)</f>
        <v/>
      </c>
      <c r="AH180" s="206" t="str">
        <f>IF('NILAI-USBN'!Q179="","",'NILAI-USBN'!Q179)</f>
        <v/>
      </c>
      <c r="AI180" s="206" t="str">
        <f>IF('NILAI-USBN'!R179="","",'NILAI-USBN'!R179)</f>
        <v/>
      </c>
      <c r="AJ180" s="206" t="str">
        <f>IF('NILAI-USBN'!S179="","",'NILAI-USBN'!S179)</f>
        <v/>
      </c>
      <c r="AK180" s="206" t="str">
        <f>IF('NILAI-USBN'!T179="","",'NILAI-USBN'!T179)</f>
        <v/>
      </c>
      <c r="AL180" s="206" t="str">
        <f>IF('NILAI-USBN'!U179="","",'NILAI-USBN'!U179)</f>
        <v/>
      </c>
      <c r="AM180" s="206" t="str">
        <f>IF('NILAI-UN'!E179="","",'NILAI-UN'!E179)</f>
        <v/>
      </c>
      <c r="AN180" s="206" t="str">
        <f>IF('NILAI-UN'!F179="","",'NILAI-UN'!F179)</f>
        <v/>
      </c>
      <c r="AO180" s="206" t="str">
        <f>IF('NILAI-UN'!G179="","",'NILAI-UN'!G179)</f>
        <v/>
      </c>
      <c r="AP180" s="206" t="str">
        <f>IF('NILAI-UN'!H179="","",'NILAI-UN'!H179)</f>
        <v/>
      </c>
      <c r="AQ180" s="207" t="str">
        <f t="shared" si="5"/>
        <v/>
      </c>
      <c r="AR180" s="208" t="str">
        <f t="shared" si="6"/>
        <v/>
      </c>
      <c r="AS180" s="196" t="str">
        <f>IF(OR(C180="",E180=""),"",RANK(AQ180,$AQ$10:$AQ$409)+COUNTIF(AQ$10:AQ180,AQ180)-1)</f>
        <v/>
      </c>
      <c r="AT180" s="173"/>
    </row>
    <row r="181" spans="1:46" ht="20.100000000000001" customHeight="1">
      <c r="A181" s="173"/>
      <c r="B181" s="190" t="str">
        <f>BIODATA_SISWA!B181</f>
        <v/>
      </c>
      <c r="C181" s="191" t="str">
        <f>IF(BIODATA_SISWA!C181="","",BIODATA_SISWA!C181)</f>
        <v/>
      </c>
      <c r="D181" s="191" t="str">
        <f>IF(BIODATA_SISWA!L181="","",BIODATA_SISWA!L181)</f>
        <v/>
      </c>
      <c r="E181" s="206" t="str">
        <f>'NILAI-RAPOR'!K180</f>
        <v/>
      </c>
      <c r="F181" s="206" t="str">
        <f>'NILAI-RAPOR'!R180</f>
        <v/>
      </c>
      <c r="G181" s="206" t="str">
        <f>'NILAI-RAPOR'!Y180</f>
        <v/>
      </c>
      <c r="H181" s="206" t="str">
        <f>'NILAI-RAPOR'!AF180</f>
        <v/>
      </c>
      <c r="I181" s="206" t="str">
        <f>'NILAI-RAPOR'!AM180</f>
        <v/>
      </c>
      <c r="J181" s="206" t="str">
        <f>'NILAI-RAPOR'!AT180</f>
        <v/>
      </c>
      <c r="K181" s="206" t="str">
        <f>'NILAI-RAPOR'!BA180</f>
        <v/>
      </c>
      <c r="L181" s="206" t="str">
        <f>'NILAI-RAPOR'!BH180</f>
        <v/>
      </c>
      <c r="M181" s="206" t="str">
        <f>'NILAI-RAPOR'!BO180</f>
        <v/>
      </c>
      <c r="N181" s="206" t="str">
        <f>'NILAI-RAPOR'!BV180</f>
        <v/>
      </c>
      <c r="O181" s="206" t="str">
        <f>'NILAI-RAPOR'!CC180</f>
        <v/>
      </c>
      <c r="P181" s="206" t="str">
        <f>'NILAI-RAPOR'!CJ180</f>
        <v/>
      </c>
      <c r="Q181" s="206" t="str">
        <f>'NILAI-RAPOR'!CQ180</f>
        <v/>
      </c>
      <c r="R181" s="206" t="str">
        <f>'NILAI-RAPOR'!CX180</f>
        <v/>
      </c>
      <c r="S181" s="206" t="str">
        <f>'NILAI-RAPOR'!DE180</f>
        <v/>
      </c>
      <c r="T181" s="206" t="str">
        <f>'NILAI-RAPOR'!DL180</f>
        <v/>
      </c>
      <c r="U181" s="206" t="str">
        <f>'NILAI-RAPOR'!DS180</f>
        <v/>
      </c>
      <c r="V181" s="206" t="str">
        <f>IF('NILAI-USBN'!E180="","",'NILAI-USBN'!E180)</f>
        <v/>
      </c>
      <c r="W181" s="206" t="str">
        <f>IF('NILAI-USBN'!F180="","",'NILAI-USBN'!F180)</f>
        <v/>
      </c>
      <c r="X181" s="206" t="str">
        <f>IF('NILAI-USBN'!G180="","",'NILAI-USBN'!G180)</f>
        <v/>
      </c>
      <c r="Y181" s="206" t="str">
        <f>IF('NILAI-USBN'!H180="","",'NILAI-USBN'!H180)</f>
        <v/>
      </c>
      <c r="Z181" s="206" t="str">
        <f>IF('NILAI-USBN'!I180="","",'NILAI-USBN'!I180)</f>
        <v/>
      </c>
      <c r="AA181" s="206" t="str">
        <f>IF('NILAI-USBN'!J180="","",'NILAI-USBN'!J180)</f>
        <v/>
      </c>
      <c r="AB181" s="206" t="str">
        <f>IF('NILAI-USBN'!K180="","",'NILAI-USBN'!K180)</f>
        <v/>
      </c>
      <c r="AC181" s="206" t="str">
        <f>IF('NILAI-USBN'!L180="","",'NILAI-USBN'!L180)</f>
        <v/>
      </c>
      <c r="AD181" s="206" t="str">
        <f>IF('NILAI-USBN'!M180="","",'NILAI-USBN'!M180)</f>
        <v/>
      </c>
      <c r="AE181" s="206" t="str">
        <f>IF('NILAI-USBN'!N180="","",'NILAI-USBN'!N180)</f>
        <v/>
      </c>
      <c r="AF181" s="206" t="str">
        <f>IF('NILAI-USBN'!O180="","",'NILAI-USBN'!O180)</f>
        <v/>
      </c>
      <c r="AG181" s="206" t="str">
        <f>IF('NILAI-USBN'!P180="","",'NILAI-USBN'!P180)</f>
        <v/>
      </c>
      <c r="AH181" s="206" t="str">
        <f>IF('NILAI-USBN'!Q180="","",'NILAI-USBN'!Q180)</f>
        <v/>
      </c>
      <c r="AI181" s="206" t="str">
        <f>IF('NILAI-USBN'!R180="","",'NILAI-USBN'!R180)</f>
        <v/>
      </c>
      <c r="AJ181" s="206" t="str">
        <f>IF('NILAI-USBN'!S180="","",'NILAI-USBN'!S180)</f>
        <v/>
      </c>
      <c r="AK181" s="206" t="str">
        <f>IF('NILAI-USBN'!T180="","",'NILAI-USBN'!T180)</f>
        <v/>
      </c>
      <c r="AL181" s="206" t="str">
        <f>IF('NILAI-USBN'!U180="","",'NILAI-USBN'!U180)</f>
        <v/>
      </c>
      <c r="AM181" s="206" t="str">
        <f>IF('NILAI-UN'!E180="","",'NILAI-UN'!E180)</f>
        <v/>
      </c>
      <c r="AN181" s="206" t="str">
        <f>IF('NILAI-UN'!F180="","",'NILAI-UN'!F180)</f>
        <v/>
      </c>
      <c r="AO181" s="206" t="str">
        <f>IF('NILAI-UN'!G180="","",'NILAI-UN'!G180)</f>
        <v/>
      </c>
      <c r="AP181" s="206" t="str">
        <f>IF('NILAI-UN'!H180="","",'NILAI-UN'!H180)</f>
        <v/>
      </c>
      <c r="AQ181" s="207" t="str">
        <f t="shared" si="5"/>
        <v/>
      </c>
      <c r="AR181" s="208" t="str">
        <f t="shared" si="6"/>
        <v/>
      </c>
      <c r="AS181" s="196" t="str">
        <f>IF(OR(C181="",E181=""),"",RANK(AQ181,$AQ$10:$AQ$409)+COUNTIF(AQ$10:AQ181,AQ181)-1)</f>
        <v/>
      </c>
      <c r="AT181" s="173"/>
    </row>
    <row r="182" spans="1:46" ht="20.100000000000001" customHeight="1">
      <c r="A182" s="173"/>
      <c r="B182" s="190" t="str">
        <f>BIODATA_SISWA!B182</f>
        <v/>
      </c>
      <c r="C182" s="191" t="str">
        <f>IF(BIODATA_SISWA!C182="","",BIODATA_SISWA!C182)</f>
        <v/>
      </c>
      <c r="D182" s="191" t="str">
        <f>IF(BIODATA_SISWA!L182="","",BIODATA_SISWA!L182)</f>
        <v/>
      </c>
      <c r="E182" s="206" t="str">
        <f>'NILAI-RAPOR'!K181</f>
        <v/>
      </c>
      <c r="F182" s="206" t="str">
        <f>'NILAI-RAPOR'!R181</f>
        <v/>
      </c>
      <c r="G182" s="206" t="str">
        <f>'NILAI-RAPOR'!Y181</f>
        <v/>
      </c>
      <c r="H182" s="206" t="str">
        <f>'NILAI-RAPOR'!AF181</f>
        <v/>
      </c>
      <c r="I182" s="206" t="str">
        <f>'NILAI-RAPOR'!AM181</f>
        <v/>
      </c>
      <c r="J182" s="206" t="str">
        <f>'NILAI-RAPOR'!AT181</f>
        <v/>
      </c>
      <c r="K182" s="206" t="str">
        <f>'NILAI-RAPOR'!BA181</f>
        <v/>
      </c>
      <c r="L182" s="206" t="str">
        <f>'NILAI-RAPOR'!BH181</f>
        <v/>
      </c>
      <c r="M182" s="206" t="str">
        <f>'NILAI-RAPOR'!BO181</f>
        <v/>
      </c>
      <c r="N182" s="206" t="str">
        <f>'NILAI-RAPOR'!BV181</f>
        <v/>
      </c>
      <c r="O182" s="206" t="str">
        <f>'NILAI-RAPOR'!CC181</f>
        <v/>
      </c>
      <c r="P182" s="206" t="str">
        <f>'NILAI-RAPOR'!CJ181</f>
        <v/>
      </c>
      <c r="Q182" s="206" t="str">
        <f>'NILAI-RAPOR'!CQ181</f>
        <v/>
      </c>
      <c r="R182" s="206" t="str">
        <f>'NILAI-RAPOR'!CX181</f>
        <v/>
      </c>
      <c r="S182" s="206" t="str">
        <f>'NILAI-RAPOR'!DE181</f>
        <v/>
      </c>
      <c r="T182" s="206" t="str">
        <f>'NILAI-RAPOR'!DL181</f>
        <v/>
      </c>
      <c r="U182" s="206" t="str">
        <f>'NILAI-RAPOR'!DS181</f>
        <v/>
      </c>
      <c r="V182" s="206" t="str">
        <f>IF('NILAI-USBN'!E181="","",'NILAI-USBN'!E181)</f>
        <v/>
      </c>
      <c r="W182" s="206" t="str">
        <f>IF('NILAI-USBN'!F181="","",'NILAI-USBN'!F181)</f>
        <v/>
      </c>
      <c r="X182" s="206" t="str">
        <f>IF('NILAI-USBN'!G181="","",'NILAI-USBN'!G181)</f>
        <v/>
      </c>
      <c r="Y182" s="206" t="str">
        <f>IF('NILAI-USBN'!H181="","",'NILAI-USBN'!H181)</f>
        <v/>
      </c>
      <c r="Z182" s="206" t="str">
        <f>IF('NILAI-USBN'!I181="","",'NILAI-USBN'!I181)</f>
        <v/>
      </c>
      <c r="AA182" s="206" t="str">
        <f>IF('NILAI-USBN'!J181="","",'NILAI-USBN'!J181)</f>
        <v/>
      </c>
      <c r="AB182" s="206" t="str">
        <f>IF('NILAI-USBN'!K181="","",'NILAI-USBN'!K181)</f>
        <v/>
      </c>
      <c r="AC182" s="206" t="str">
        <f>IF('NILAI-USBN'!L181="","",'NILAI-USBN'!L181)</f>
        <v/>
      </c>
      <c r="AD182" s="206" t="str">
        <f>IF('NILAI-USBN'!M181="","",'NILAI-USBN'!M181)</f>
        <v/>
      </c>
      <c r="AE182" s="206" t="str">
        <f>IF('NILAI-USBN'!N181="","",'NILAI-USBN'!N181)</f>
        <v/>
      </c>
      <c r="AF182" s="206" t="str">
        <f>IF('NILAI-USBN'!O181="","",'NILAI-USBN'!O181)</f>
        <v/>
      </c>
      <c r="AG182" s="206" t="str">
        <f>IF('NILAI-USBN'!P181="","",'NILAI-USBN'!P181)</f>
        <v/>
      </c>
      <c r="AH182" s="206" t="str">
        <f>IF('NILAI-USBN'!Q181="","",'NILAI-USBN'!Q181)</f>
        <v/>
      </c>
      <c r="AI182" s="206" t="str">
        <f>IF('NILAI-USBN'!R181="","",'NILAI-USBN'!R181)</f>
        <v/>
      </c>
      <c r="AJ182" s="206" t="str">
        <f>IF('NILAI-USBN'!S181="","",'NILAI-USBN'!S181)</f>
        <v/>
      </c>
      <c r="AK182" s="206" t="str">
        <f>IF('NILAI-USBN'!T181="","",'NILAI-USBN'!T181)</f>
        <v/>
      </c>
      <c r="AL182" s="206" t="str">
        <f>IF('NILAI-USBN'!U181="","",'NILAI-USBN'!U181)</f>
        <v/>
      </c>
      <c r="AM182" s="206" t="str">
        <f>IF('NILAI-UN'!E181="","",'NILAI-UN'!E181)</f>
        <v/>
      </c>
      <c r="AN182" s="206" t="str">
        <f>IF('NILAI-UN'!F181="","",'NILAI-UN'!F181)</f>
        <v/>
      </c>
      <c r="AO182" s="206" t="str">
        <f>IF('NILAI-UN'!G181="","",'NILAI-UN'!G181)</f>
        <v/>
      </c>
      <c r="AP182" s="206" t="str">
        <f>IF('NILAI-UN'!H181="","",'NILAI-UN'!H181)</f>
        <v/>
      </c>
      <c r="AQ182" s="207" t="str">
        <f t="shared" si="5"/>
        <v/>
      </c>
      <c r="AR182" s="208" t="str">
        <f t="shared" si="6"/>
        <v/>
      </c>
      <c r="AS182" s="196" t="str">
        <f>IF(OR(C182="",E182=""),"",RANK(AQ182,$AQ$10:$AQ$409)+COUNTIF(AQ$10:AQ182,AQ182)-1)</f>
        <v/>
      </c>
      <c r="AT182" s="173"/>
    </row>
    <row r="183" spans="1:46" ht="20.100000000000001" customHeight="1">
      <c r="A183" s="173"/>
      <c r="B183" s="190" t="str">
        <f>BIODATA_SISWA!B183</f>
        <v/>
      </c>
      <c r="C183" s="191" t="str">
        <f>IF(BIODATA_SISWA!C183="","",BIODATA_SISWA!C183)</f>
        <v/>
      </c>
      <c r="D183" s="191" t="str">
        <f>IF(BIODATA_SISWA!L183="","",BIODATA_SISWA!L183)</f>
        <v/>
      </c>
      <c r="E183" s="206" t="str">
        <f>'NILAI-RAPOR'!K182</f>
        <v/>
      </c>
      <c r="F183" s="206" t="str">
        <f>'NILAI-RAPOR'!R182</f>
        <v/>
      </c>
      <c r="G183" s="206" t="str">
        <f>'NILAI-RAPOR'!Y182</f>
        <v/>
      </c>
      <c r="H183" s="206" t="str">
        <f>'NILAI-RAPOR'!AF182</f>
        <v/>
      </c>
      <c r="I183" s="206" t="str">
        <f>'NILAI-RAPOR'!AM182</f>
        <v/>
      </c>
      <c r="J183" s="206" t="str">
        <f>'NILAI-RAPOR'!AT182</f>
        <v/>
      </c>
      <c r="K183" s="206" t="str">
        <f>'NILAI-RAPOR'!BA182</f>
        <v/>
      </c>
      <c r="L183" s="206" t="str">
        <f>'NILAI-RAPOR'!BH182</f>
        <v/>
      </c>
      <c r="M183" s="206" t="str">
        <f>'NILAI-RAPOR'!BO182</f>
        <v/>
      </c>
      <c r="N183" s="206" t="str">
        <f>'NILAI-RAPOR'!BV182</f>
        <v/>
      </c>
      <c r="O183" s="206" t="str">
        <f>'NILAI-RAPOR'!CC182</f>
        <v/>
      </c>
      <c r="P183" s="206" t="str">
        <f>'NILAI-RAPOR'!CJ182</f>
        <v/>
      </c>
      <c r="Q183" s="206" t="str">
        <f>'NILAI-RAPOR'!CQ182</f>
        <v/>
      </c>
      <c r="R183" s="206" t="str">
        <f>'NILAI-RAPOR'!CX182</f>
        <v/>
      </c>
      <c r="S183" s="206" t="str">
        <f>'NILAI-RAPOR'!DE182</f>
        <v/>
      </c>
      <c r="T183" s="206" t="str">
        <f>'NILAI-RAPOR'!DL182</f>
        <v/>
      </c>
      <c r="U183" s="206" t="str">
        <f>'NILAI-RAPOR'!DS182</f>
        <v/>
      </c>
      <c r="V183" s="206" t="str">
        <f>IF('NILAI-USBN'!E182="","",'NILAI-USBN'!E182)</f>
        <v/>
      </c>
      <c r="W183" s="206" t="str">
        <f>IF('NILAI-USBN'!F182="","",'NILAI-USBN'!F182)</f>
        <v/>
      </c>
      <c r="X183" s="206" t="str">
        <f>IF('NILAI-USBN'!G182="","",'NILAI-USBN'!G182)</f>
        <v/>
      </c>
      <c r="Y183" s="206" t="str">
        <f>IF('NILAI-USBN'!H182="","",'NILAI-USBN'!H182)</f>
        <v/>
      </c>
      <c r="Z183" s="206" t="str">
        <f>IF('NILAI-USBN'!I182="","",'NILAI-USBN'!I182)</f>
        <v/>
      </c>
      <c r="AA183" s="206" t="str">
        <f>IF('NILAI-USBN'!J182="","",'NILAI-USBN'!J182)</f>
        <v/>
      </c>
      <c r="AB183" s="206" t="str">
        <f>IF('NILAI-USBN'!K182="","",'NILAI-USBN'!K182)</f>
        <v/>
      </c>
      <c r="AC183" s="206" t="str">
        <f>IF('NILAI-USBN'!L182="","",'NILAI-USBN'!L182)</f>
        <v/>
      </c>
      <c r="AD183" s="206" t="str">
        <f>IF('NILAI-USBN'!M182="","",'NILAI-USBN'!M182)</f>
        <v/>
      </c>
      <c r="AE183" s="206" t="str">
        <f>IF('NILAI-USBN'!N182="","",'NILAI-USBN'!N182)</f>
        <v/>
      </c>
      <c r="AF183" s="206" t="str">
        <f>IF('NILAI-USBN'!O182="","",'NILAI-USBN'!O182)</f>
        <v/>
      </c>
      <c r="AG183" s="206" t="str">
        <f>IF('NILAI-USBN'!P182="","",'NILAI-USBN'!P182)</f>
        <v/>
      </c>
      <c r="AH183" s="206" t="str">
        <f>IF('NILAI-USBN'!Q182="","",'NILAI-USBN'!Q182)</f>
        <v/>
      </c>
      <c r="AI183" s="206" t="str">
        <f>IF('NILAI-USBN'!R182="","",'NILAI-USBN'!R182)</f>
        <v/>
      </c>
      <c r="AJ183" s="206" t="str">
        <f>IF('NILAI-USBN'!S182="","",'NILAI-USBN'!S182)</f>
        <v/>
      </c>
      <c r="AK183" s="206" t="str">
        <f>IF('NILAI-USBN'!T182="","",'NILAI-USBN'!T182)</f>
        <v/>
      </c>
      <c r="AL183" s="206" t="str">
        <f>IF('NILAI-USBN'!U182="","",'NILAI-USBN'!U182)</f>
        <v/>
      </c>
      <c r="AM183" s="206" t="str">
        <f>IF('NILAI-UN'!E182="","",'NILAI-UN'!E182)</f>
        <v/>
      </c>
      <c r="AN183" s="206" t="str">
        <f>IF('NILAI-UN'!F182="","",'NILAI-UN'!F182)</f>
        <v/>
      </c>
      <c r="AO183" s="206" t="str">
        <f>IF('NILAI-UN'!G182="","",'NILAI-UN'!G182)</f>
        <v/>
      </c>
      <c r="AP183" s="206" t="str">
        <f>IF('NILAI-UN'!H182="","",'NILAI-UN'!H182)</f>
        <v/>
      </c>
      <c r="AQ183" s="207" t="str">
        <f t="shared" si="5"/>
        <v/>
      </c>
      <c r="AR183" s="208" t="str">
        <f t="shared" si="6"/>
        <v/>
      </c>
      <c r="AS183" s="196" t="str">
        <f>IF(OR(C183="",E183=""),"",RANK(AQ183,$AQ$10:$AQ$409)+COUNTIF(AQ$10:AQ183,AQ183)-1)</f>
        <v/>
      </c>
      <c r="AT183" s="173"/>
    </row>
    <row r="184" spans="1:46" ht="20.100000000000001" customHeight="1">
      <c r="A184" s="173"/>
      <c r="B184" s="190" t="str">
        <f>BIODATA_SISWA!B184</f>
        <v/>
      </c>
      <c r="C184" s="191" t="str">
        <f>IF(BIODATA_SISWA!C184="","",BIODATA_SISWA!C184)</f>
        <v/>
      </c>
      <c r="D184" s="191" t="str">
        <f>IF(BIODATA_SISWA!L184="","",BIODATA_SISWA!L184)</f>
        <v/>
      </c>
      <c r="E184" s="206" t="str">
        <f>'NILAI-RAPOR'!K183</f>
        <v/>
      </c>
      <c r="F184" s="206" t="str">
        <f>'NILAI-RAPOR'!R183</f>
        <v/>
      </c>
      <c r="G184" s="206" t="str">
        <f>'NILAI-RAPOR'!Y183</f>
        <v/>
      </c>
      <c r="H184" s="206" t="str">
        <f>'NILAI-RAPOR'!AF183</f>
        <v/>
      </c>
      <c r="I184" s="206" t="str">
        <f>'NILAI-RAPOR'!AM183</f>
        <v/>
      </c>
      <c r="J184" s="206" t="str">
        <f>'NILAI-RAPOR'!AT183</f>
        <v/>
      </c>
      <c r="K184" s="206" t="str">
        <f>'NILAI-RAPOR'!BA183</f>
        <v/>
      </c>
      <c r="L184" s="206" t="str">
        <f>'NILAI-RAPOR'!BH183</f>
        <v/>
      </c>
      <c r="M184" s="206" t="str">
        <f>'NILAI-RAPOR'!BO183</f>
        <v/>
      </c>
      <c r="N184" s="206" t="str">
        <f>'NILAI-RAPOR'!BV183</f>
        <v/>
      </c>
      <c r="O184" s="206" t="str">
        <f>'NILAI-RAPOR'!CC183</f>
        <v/>
      </c>
      <c r="P184" s="206" t="str">
        <f>'NILAI-RAPOR'!CJ183</f>
        <v/>
      </c>
      <c r="Q184" s="206" t="str">
        <f>'NILAI-RAPOR'!CQ183</f>
        <v/>
      </c>
      <c r="R184" s="206" t="str">
        <f>'NILAI-RAPOR'!CX183</f>
        <v/>
      </c>
      <c r="S184" s="206" t="str">
        <f>'NILAI-RAPOR'!DE183</f>
        <v/>
      </c>
      <c r="T184" s="206" t="str">
        <f>'NILAI-RAPOR'!DL183</f>
        <v/>
      </c>
      <c r="U184" s="206" t="str">
        <f>'NILAI-RAPOR'!DS183</f>
        <v/>
      </c>
      <c r="V184" s="206" t="str">
        <f>IF('NILAI-USBN'!E183="","",'NILAI-USBN'!E183)</f>
        <v/>
      </c>
      <c r="W184" s="206" t="str">
        <f>IF('NILAI-USBN'!F183="","",'NILAI-USBN'!F183)</f>
        <v/>
      </c>
      <c r="X184" s="206" t="str">
        <f>IF('NILAI-USBN'!G183="","",'NILAI-USBN'!G183)</f>
        <v/>
      </c>
      <c r="Y184" s="206" t="str">
        <f>IF('NILAI-USBN'!H183="","",'NILAI-USBN'!H183)</f>
        <v/>
      </c>
      <c r="Z184" s="206" t="str">
        <f>IF('NILAI-USBN'!I183="","",'NILAI-USBN'!I183)</f>
        <v/>
      </c>
      <c r="AA184" s="206" t="str">
        <f>IF('NILAI-USBN'!J183="","",'NILAI-USBN'!J183)</f>
        <v/>
      </c>
      <c r="AB184" s="206" t="str">
        <f>IF('NILAI-USBN'!K183="","",'NILAI-USBN'!K183)</f>
        <v/>
      </c>
      <c r="AC184" s="206" t="str">
        <f>IF('NILAI-USBN'!L183="","",'NILAI-USBN'!L183)</f>
        <v/>
      </c>
      <c r="AD184" s="206" t="str">
        <f>IF('NILAI-USBN'!M183="","",'NILAI-USBN'!M183)</f>
        <v/>
      </c>
      <c r="AE184" s="206" t="str">
        <f>IF('NILAI-USBN'!N183="","",'NILAI-USBN'!N183)</f>
        <v/>
      </c>
      <c r="AF184" s="206" t="str">
        <f>IF('NILAI-USBN'!O183="","",'NILAI-USBN'!O183)</f>
        <v/>
      </c>
      <c r="AG184" s="206" t="str">
        <f>IF('NILAI-USBN'!P183="","",'NILAI-USBN'!P183)</f>
        <v/>
      </c>
      <c r="AH184" s="206" t="str">
        <f>IF('NILAI-USBN'!Q183="","",'NILAI-USBN'!Q183)</f>
        <v/>
      </c>
      <c r="AI184" s="206" t="str">
        <f>IF('NILAI-USBN'!R183="","",'NILAI-USBN'!R183)</f>
        <v/>
      </c>
      <c r="AJ184" s="206" t="str">
        <f>IF('NILAI-USBN'!S183="","",'NILAI-USBN'!S183)</f>
        <v/>
      </c>
      <c r="AK184" s="206" t="str">
        <f>IF('NILAI-USBN'!T183="","",'NILAI-USBN'!T183)</f>
        <v/>
      </c>
      <c r="AL184" s="206" t="str">
        <f>IF('NILAI-USBN'!U183="","",'NILAI-USBN'!U183)</f>
        <v/>
      </c>
      <c r="AM184" s="206" t="str">
        <f>IF('NILAI-UN'!E183="","",'NILAI-UN'!E183)</f>
        <v/>
      </c>
      <c r="AN184" s="206" t="str">
        <f>IF('NILAI-UN'!F183="","",'NILAI-UN'!F183)</f>
        <v/>
      </c>
      <c r="AO184" s="206" t="str">
        <f>IF('NILAI-UN'!G183="","",'NILAI-UN'!G183)</f>
        <v/>
      </c>
      <c r="AP184" s="206" t="str">
        <f>IF('NILAI-UN'!H183="","",'NILAI-UN'!H183)</f>
        <v/>
      </c>
      <c r="AQ184" s="207" t="str">
        <f t="shared" si="5"/>
        <v/>
      </c>
      <c r="AR184" s="208" t="str">
        <f t="shared" si="6"/>
        <v/>
      </c>
      <c r="AS184" s="196" t="str">
        <f>IF(OR(C184="",E184=""),"",RANK(AQ184,$AQ$10:$AQ$409)+COUNTIF(AQ$10:AQ184,AQ184)-1)</f>
        <v/>
      </c>
      <c r="AT184" s="173"/>
    </row>
    <row r="185" spans="1:46" ht="20.100000000000001" customHeight="1">
      <c r="A185" s="173"/>
      <c r="B185" s="190" t="str">
        <f>BIODATA_SISWA!B185</f>
        <v/>
      </c>
      <c r="C185" s="191" t="str">
        <f>IF(BIODATA_SISWA!C185="","",BIODATA_SISWA!C185)</f>
        <v/>
      </c>
      <c r="D185" s="191" t="str">
        <f>IF(BIODATA_SISWA!L185="","",BIODATA_SISWA!L185)</f>
        <v/>
      </c>
      <c r="E185" s="206" t="str">
        <f>'NILAI-RAPOR'!K184</f>
        <v/>
      </c>
      <c r="F185" s="206" t="str">
        <f>'NILAI-RAPOR'!R184</f>
        <v/>
      </c>
      <c r="G185" s="206" t="str">
        <f>'NILAI-RAPOR'!Y184</f>
        <v/>
      </c>
      <c r="H185" s="206" t="str">
        <f>'NILAI-RAPOR'!AF184</f>
        <v/>
      </c>
      <c r="I185" s="206" t="str">
        <f>'NILAI-RAPOR'!AM184</f>
        <v/>
      </c>
      <c r="J185" s="206" t="str">
        <f>'NILAI-RAPOR'!AT184</f>
        <v/>
      </c>
      <c r="K185" s="206" t="str">
        <f>'NILAI-RAPOR'!BA184</f>
        <v/>
      </c>
      <c r="L185" s="206" t="str">
        <f>'NILAI-RAPOR'!BH184</f>
        <v/>
      </c>
      <c r="M185" s="206" t="str">
        <f>'NILAI-RAPOR'!BO184</f>
        <v/>
      </c>
      <c r="N185" s="206" t="str">
        <f>'NILAI-RAPOR'!BV184</f>
        <v/>
      </c>
      <c r="O185" s="206" t="str">
        <f>'NILAI-RAPOR'!CC184</f>
        <v/>
      </c>
      <c r="P185" s="206" t="str">
        <f>'NILAI-RAPOR'!CJ184</f>
        <v/>
      </c>
      <c r="Q185" s="206" t="str">
        <f>'NILAI-RAPOR'!CQ184</f>
        <v/>
      </c>
      <c r="R185" s="206" t="str">
        <f>'NILAI-RAPOR'!CX184</f>
        <v/>
      </c>
      <c r="S185" s="206" t="str">
        <f>'NILAI-RAPOR'!DE184</f>
        <v/>
      </c>
      <c r="T185" s="206" t="str">
        <f>'NILAI-RAPOR'!DL184</f>
        <v/>
      </c>
      <c r="U185" s="206" t="str">
        <f>'NILAI-RAPOR'!DS184</f>
        <v/>
      </c>
      <c r="V185" s="206" t="str">
        <f>IF('NILAI-USBN'!E184="","",'NILAI-USBN'!E184)</f>
        <v/>
      </c>
      <c r="W185" s="206" t="str">
        <f>IF('NILAI-USBN'!F184="","",'NILAI-USBN'!F184)</f>
        <v/>
      </c>
      <c r="X185" s="206" t="str">
        <f>IF('NILAI-USBN'!G184="","",'NILAI-USBN'!G184)</f>
        <v/>
      </c>
      <c r="Y185" s="206" t="str">
        <f>IF('NILAI-USBN'!H184="","",'NILAI-USBN'!H184)</f>
        <v/>
      </c>
      <c r="Z185" s="206" t="str">
        <f>IF('NILAI-USBN'!I184="","",'NILAI-USBN'!I184)</f>
        <v/>
      </c>
      <c r="AA185" s="206" t="str">
        <f>IF('NILAI-USBN'!J184="","",'NILAI-USBN'!J184)</f>
        <v/>
      </c>
      <c r="AB185" s="206" t="str">
        <f>IF('NILAI-USBN'!K184="","",'NILAI-USBN'!K184)</f>
        <v/>
      </c>
      <c r="AC185" s="206" t="str">
        <f>IF('NILAI-USBN'!L184="","",'NILAI-USBN'!L184)</f>
        <v/>
      </c>
      <c r="AD185" s="206" t="str">
        <f>IF('NILAI-USBN'!M184="","",'NILAI-USBN'!M184)</f>
        <v/>
      </c>
      <c r="AE185" s="206" t="str">
        <f>IF('NILAI-USBN'!N184="","",'NILAI-USBN'!N184)</f>
        <v/>
      </c>
      <c r="AF185" s="206" t="str">
        <f>IF('NILAI-USBN'!O184="","",'NILAI-USBN'!O184)</f>
        <v/>
      </c>
      <c r="AG185" s="206" t="str">
        <f>IF('NILAI-USBN'!P184="","",'NILAI-USBN'!P184)</f>
        <v/>
      </c>
      <c r="AH185" s="206" t="str">
        <f>IF('NILAI-USBN'!Q184="","",'NILAI-USBN'!Q184)</f>
        <v/>
      </c>
      <c r="AI185" s="206" t="str">
        <f>IF('NILAI-USBN'!R184="","",'NILAI-USBN'!R184)</f>
        <v/>
      </c>
      <c r="AJ185" s="206" t="str">
        <f>IF('NILAI-USBN'!S184="","",'NILAI-USBN'!S184)</f>
        <v/>
      </c>
      <c r="AK185" s="206" t="str">
        <f>IF('NILAI-USBN'!T184="","",'NILAI-USBN'!T184)</f>
        <v/>
      </c>
      <c r="AL185" s="206" t="str">
        <f>IF('NILAI-USBN'!U184="","",'NILAI-USBN'!U184)</f>
        <v/>
      </c>
      <c r="AM185" s="206" t="str">
        <f>IF('NILAI-UN'!E184="","",'NILAI-UN'!E184)</f>
        <v/>
      </c>
      <c r="AN185" s="206" t="str">
        <f>IF('NILAI-UN'!F184="","",'NILAI-UN'!F184)</f>
        <v/>
      </c>
      <c r="AO185" s="206" t="str">
        <f>IF('NILAI-UN'!G184="","",'NILAI-UN'!G184)</f>
        <v/>
      </c>
      <c r="AP185" s="206" t="str">
        <f>IF('NILAI-UN'!H184="","",'NILAI-UN'!H184)</f>
        <v/>
      </c>
      <c r="AQ185" s="207" t="str">
        <f t="shared" si="5"/>
        <v/>
      </c>
      <c r="AR185" s="208" t="str">
        <f t="shared" si="6"/>
        <v/>
      </c>
      <c r="AS185" s="196" t="str">
        <f>IF(OR(C185="",E185=""),"",RANK(AQ185,$AQ$10:$AQ$409)+COUNTIF(AQ$10:AQ185,AQ185)-1)</f>
        <v/>
      </c>
      <c r="AT185" s="173"/>
    </row>
    <row r="186" spans="1:46" ht="20.100000000000001" customHeight="1">
      <c r="A186" s="173"/>
      <c r="B186" s="190" t="str">
        <f>BIODATA_SISWA!B186</f>
        <v/>
      </c>
      <c r="C186" s="191" t="str">
        <f>IF(BIODATA_SISWA!C186="","",BIODATA_SISWA!C186)</f>
        <v/>
      </c>
      <c r="D186" s="191" t="str">
        <f>IF(BIODATA_SISWA!L186="","",BIODATA_SISWA!L186)</f>
        <v/>
      </c>
      <c r="E186" s="206" t="str">
        <f>'NILAI-RAPOR'!K185</f>
        <v/>
      </c>
      <c r="F186" s="206" t="str">
        <f>'NILAI-RAPOR'!R185</f>
        <v/>
      </c>
      <c r="G186" s="206" t="str">
        <f>'NILAI-RAPOR'!Y185</f>
        <v/>
      </c>
      <c r="H186" s="206" t="str">
        <f>'NILAI-RAPOR'!AF185</f>
        <v/>
      </c>
      <c r="I186" s="206" t="str">
        <f>'NILAI-RAPOR'!AM185</f>
        <v/>
      </c>
      <c r="J186" s="206" t="str">
        <f>'NILAI-RAPOR'!AT185</f>
        <v/>
      </c>
      <c r="K186" s="206" t="str">
        <f>'NILAI-RAPOR'!BA185</f>
        <v/>
      </c>
      <c r="L186" s="206" t="str">
        <f>'NILAI-RAPOR'!BH185</f>
        <v/>
      </c>
      <c r="M186" s="206" t="str">
        <f>'NILAI-RAPOR'!BO185</f>
        <v/>
      </c>
      <c r="N186" s="206" t="str">
        <f>'NILAI-RAPOR'!BV185</f>
        <v/>
      </c>
      <c r="O186" s="206" t="str">
        <f>'NILAI-RAPOR'!CC185</f>
        <v/>
      </c>
      <c r="P186" s="206" t="str">
        <f>'NILAI-RAPOR'!CJ185</f>
        <v/>
      </c>
      <c r="Q186" s="206" t="str">
        <f>'NILAI-RAPOR'!CQ185</f>
        <v/>
      </c>
      <c r="R186" s="206" t="str">
        <f>'NILAI-RAPOR'!CX185</f>
        <v/>
      </c>
      <c r="S186" s="206" t="str">
        <f>'NILAI-RAPOR'!DE185</f>
        <v/>
      </c>
      <c r="T186" s="206" t="str">
        <f>'NILAI-RAPOR'!DL185</f>
        <v/>
      </c>
      <c r="U186" s="206" t="str">
        <f>'NILAI-RAPOR'!DS185</f>
        <v/>
      </c>
      <c r="V186" s="206" t="str">
        <f>IF('NILAI-USBN'!E185="","",'NILAI-USBN'!E185)</f>
        <v/>
      </c>
      <c r="W186" s="206" t="str">
        <f>IF('NILAI-USBN'!F185="","",'NILAI-USBN'!F185)</f>
        <v/>
      </c>
      <c r="X186" s="206" t="str">
        <f>IF('NILAI-USBN'!G185="","",'NILAI-USBN'!G185)</f>
        <v/>
      </c>
      <c r="Y186" s="206" t="str">
        <f>IF('NILAI-USBN'!H185="","",'NILAI-USBN'!H185)</f>
        <v/>
      </c>
      <c r="Z186" s="206" t="str">
        <f>IF('NILAI-USBN'!I185="","",'NILAI-USBN'!I185)</f>
        <v/>
      </c>
      <c r="AA186" s="206" t="str">
        <f>IF('NILAI-USBN'!J185="","",'NILAI-USBN'!J185)</f>
        <v/>
      </c>
      <c r="AB186" s="206" t="str">
        <f>IF('NILAI-USBN'!K185="","",'NILAI-USBN'!K185)</f>
        <v/>
      </c>
      <c r="AC186" s="206" t="str">
        <f>IF('NILAI-USBN'!L185="","",'NILAI-USBN'!L185)</f>
        <v/>
      </c>
      <c r="AD186" s="206" t="str">
        <f>IF('NILAI-USBN'!M185="","",'NILAI-USBN'!M185)</f>
        <v/>
      </c>
      <c r="AE186" s="206" t="str">
        <f>IF('NILAI-USBN'!N185="","",'NILAI-USBN'!N185)</f>
        <v/>
      </c>
      <c r="AF186" s="206" t="str">
        <f>IF('NILAI-USBN'!O185="","",'NILAI-USBN'!O185)</f>
        <v/>
      </c>
      <c r="AG186" s="206" t="str">
        <f>IF('NILAI-USBN'!P185="","",'NILAI-USBN'!P185)</f>
        <v/>
      </c>
      <c r="AH186" s="206" t="str">
        <f>IF('NILAI-USBN'!Q185="","",'NILAI-USBN'!Q185)</f>
        <v/>
      </c>
      <c r="AI186" s="206" t="str">
        <f>IF('NILAI-USBN'!R185="","",'NILAI-USBN'!R185)</f>
        <v/>
      </c>
      <c r="AJ186" s="206" t="str">
        <f>IF('NILAI-USBN'!S185="","",'NILAI-USBN'!S185)</f>
        <v/>
      </c>
      <c r="AK186" s="206" t="str">
        <f>IF('NILAI-USBN'!T185="","",'NILAI-USBN'!T185)</f>
        <v/>
      </c>
      <c r="AL186" s="206" t="str">
        <f>IF('NILAI-USBN'!U185="","",'NILAI-USBN'!U185)</f>
        <v/>
      </c>
      <c r="AM186" s="206" t="str">
        <f>IF('NILAI-UN'!E185="","",'NILAI-UN'!E185)</f>
        <v/>
      </c>
      <c r="AN186" s="206" t="str">
        <f>IF('NILAI-UN'!F185="","",'NILAI-UN'!F185)</f>
        <v/>
      </c>
      <c r="AO186" s="206" t="str">
        <f>IF('NILAI-UN'!G185="","",'NILAI-UN'!G185)</f>
        <v/>
      </c>
      <c r="AP186" s="206" t="str">
        <f>IF('NILAI-UN'!H185="","",'NILAI-UN'!H185)</f>
        <v/>
      </c>
      <c r="AQ186" s="207" t="str">
        <f t="shared" si="5"/>
        <v/>
      </c>
      <c r="AR186" s="208" t="str">
        <f t="shared" si="6"/>
        <v/>
      </c>
      <c r="AS186" s="196" t="str">
        <f>IF(OR(C186="",E186=""),"",RANK(AQ186,$AQ$10:$AQ$409)+COUNTIF(AQ$10:AQ186,AQ186)-1)</f>
        <v/>
      </c>
      <c r="AT186" s="173"/>
    </row>
    <row r="187" spans="1:46" ht="20.100000000000001" customHeight="1">
      <c r="A187" s="173"/>
      <c r="B187" s="190" t="str">
        <f>BIODATA_SISWA!B187</f>
        <v/>
      </c>
      <c r="C187" s="191" t="str">
        <f>IF(BIODATA_SISWA!C187="","",BIODATA_SISWA!C187)</f>
        <v/>
      </c>
      <c r="D187" s="191" t="str">
        <f>IF(BIODATA_SISWA!L187="","",BIODATA_SISWA!L187)</f>
        <v/>
      </c>
      <c r="E187" s="206" t="str">
        <f>'NILAI-RAPOR'!K186</f>
        <v/>
      </c>
      <c r="F187" s="206" t="str">
        <f>'NILAI-RAPOR'!R186</f>
        <v/>
      </c>
      <c r="G187" s="206" t="str">
        <f>'NILAI-RAPOR'!Y186</f>
        <v/>
      </c>
      <c r="H187" s="206" t="str">
        <f>'NILAI-RAPOR'!AF186</f>
        <v/>
      </c>
      <c r="I187" s="206" t="str">
        <f>'NILAI-RAPOR'!AM186</f>
        <v/>
      </c>
      <c r="J187" s="206" t="str">
        <f>'NILAI-RAPOR'!AT186</f>
        <v/>
      </c>
      <c r="K187" s="206" t="str">
        <f>'NILAI-RAPOR'!BA186</f>
        <v/>
      </c>
      <c r="L187" s="206" t="str">
        <f>'NILAI-RAPOR'!BH186</f>
        <v/>
      </c>
      <c r="M187" s="206" t="str">
        <f>'NILAI-RAPOR'!BO186</f>
        <v/>
      </c>
      <c r="N187" s="206" t="str">
        <f>'NILAI-RAPOR'!BV186</f>
        <v/>
      </c>
      <c r="O187" s="206" t="str">
        <f>'NILAI-RAPOR'!CC186</f>
        <v/>
      </c>
      <c r="P187" s="206" t="str">
        <f>'NILAI-RAPOR'!CJ186</f>
        <v/>
      </c>
      <c r="Q187" s="206" t="str">
        <f>'NILAI-RAPOR'!CQ186</f>
        <v/>
      </c>
      <c r="R187" s="206" t="str">
        <f>'NILAI-RAPOR'!CX186</f>
        <v/>
      </c>
      <c r="S187" s="206" t="str">
        <f>'NILAI-RAPOR'!DE186</f>
        <v/>
      </c>
      <c r="T187" s="206" t="str">
        <f>'NILAI-RAPOR'!DL186</f>
        <v/>
      </c>
      <c r="U187" s="206" t="str">
        <f>'NILAI-RAPOR'!DS186</f>
        <v/>
      </c>
      <c r="V187" s="206" t="str">
        <f>IF('NILAI-USBN'!E186="","",'NILAI-USBN'!E186)</f>
        <v/>
      </c>
      <c r="W187" s="206" t="str">
        <f>IF('NILAI-USBN'!F186="","",'NILAI-USBN'!F186)</f>
        <v/>
      </c>
      <c r="X187" s="206" t="str">
        <f>IF('NILAI-USBN'!G186="","",'NILAI-USBN'!G186)</f>
        <v/>
      </c>
      <c r="Y187" s="206" t="str">
        <f>IF('NILAI-USBN'!H186="","",'NILAI-USBN'!H186)</f>
        <v/>
      </c>
      <c r="Z187" s="206" t="str">
        <f>IF('NILAI-USBN'!I186="","",'NILAI-USBN'!I186)</f>
        <v/>
      </c>
      <c r="AA187" s="206" t="str">
        <f>IF('NILAI-USBN'!J186="","",'NILAI-USBN'!J186)</f>
        <v/>
      </c>
      <c r="AB187" s="206" t="str">
        <f>IF('NILAI-USBN'!K186="","",'NILAI-USBN'!K186)</f>
        <v/>
      </c>
      <c r="AC187" s="206" t="str">
        <f>IF('NILAI-USBN'!L186="","",'NILAI-USBN'!L186)</f>
        <v/>
      </c>
      <c r="AD187" s="206" t="str">
        <f>IF('NILAI-USBN'!M186="","",'NILAI-USBN'!M186)</f>
        <v/>
      </c>
      <c r="AE187" s="206" t="str">
        <f>IF('NILAI-USBN'!N186="","",'NILAI-USBN'!N186)</f>
        <v/>
      </c>
      <c r="AF187" s="206" t="str">
        <f>IF('NILAI-USBN'!O186="","",'NILAI-USBN'!O186)</f>
        <v/>
      </c>
      <c r="AG187" s="206" t="str">
        <f>IF('NILAI-USBN'!P186="","",'NILAI-USBN'!P186)</f>
        <v/>
      </c>
      <c r="AH187" s="206" t="str">
        <f>IF('NILAI-USBN'!Q186="","",'NILAI-USBN'!Q186)</f>
        <v/>
      </c>
      <c r="AI187" s="206" t="str">
        <f>IF('NILAI-USBN'!R186="","",'NILAI-USBN'!R186)</f>
        <v/>
      </c>
      <c r="AJ187" s="206" t="str">
        <f>IF('NILAI-USBN'!S186="","",'NILAI-USBN'!S186)</f>
        <v/>
      </c>
      <c r="AK187" s="206" t="str">
        <f>IF('NILAI-USBN'!T186="","",'NILAI-USBN'!T186)</f>
        <v/>
      </c>
      <c r="AL187" s="206" t="str">
        <f>IF('NILAI-USBN'!U186="","",'NILAI-USBN'!U186)</f>
        <v/>
      </c>
      <c r="AM187" s="206" t="str">
        <f>IF('NILAI-UN'!E186="","",'NILAI-UN'!E186)</f>
        <v/>
      </c>
      <c r="AN187" s="206" t="str">
        <f>IF('NILAI-UN'!F186="","",'NILAI-UN'!F186)</f>
        <v/>
      </c>
      <c r="AO187" s="206" t="str">
        <f>IF('NILAI-UN'!G186="","",'NILAI-UN'!G186)</f>
        <v/>
      </c>
      <c r="AP187" s="206" t="str">
        <f>IF('NILAI-UN'!H186="","",'NILAI-UN'!H186)</f>
        <v/>
      </c>
      <c r="AQ187" s="207" t="str">
        <f t="shared" si="5"/>
        <v/>
      </c>
      <c r="AR187" s="208" t="str">
        <f t="shared" si="6"/>
        <v/>
      </c>
      <c r="AS187" s="196" t="str">
        <f>IF(OR(C187="",E187=""),"",RANK(AQ187,$AQ$10:$AQ$409)+COUNTIF(AQ$10:AQ187,AQ187)-1)</f>
        <v/>
      </c>
      <c r="AT187" s="173"/>
    </row>
    <row r="188" spans="1:46" ht="20.100000000000001" customHeight="1">
      <c r="A188" s="173"/>
      <c r="B188" s="190" t="str">
        <f>BIODATA_SISWA!B188</f>
        <v/>
      </c>
      <c r="C188" s="191" t="str">
        <f>IF(BIODATA_SISWA!C188="","",BIODATA_SISWA!C188)</f>
        <v/>
      </c>
      <c r="D188" s="191" t="str">
        <f>IF(BIODATA_SISWA!L188="","",BIODATA_SISWA!L188)</f>
        <v/>
      </c>
      <c r="E188" s="206" t="str">
        <f>'NILAI-RAPOR'!K187</f>
        <v/>
      </c>
      <c r="F188" s="206" t="str">
        <f>'NILAI-RAPOR'!R187</f>
        <v/>
      </c>
      <c r="G188" s="206" t="str">
        <f>'NILAI-RAPOR'!Y187</f>
        <v/>
      </c>
      <c r="H188" s="206" t="str">
        <f>'NILAI-RAPOR'!AF187</f>
        <v/>
      </c>
      <c r="I188" s="206" t="str">
        <f>'NILAI-RAPOR'!AM187</f>
        <v/>
      </c>
      <c r="J188" s="206" t="str">
        <f>'NILAI-RAPOR'!AT187</f>
        <v/>
      </c>
      <c r="K188" s="206" t="str">
        <f>'NILAI-RAPOR'!BA187</f>
        <v/>
      </c>
      <c r="L188" s="206" t="str">
        <f>'NILAI-RAPOR'!BH187</f>
        <v/>
      </c>
      <c r="M188" s="206" t="str">
        <f>'NILAI-RAPOR'!BO187</f>
        <v/>
      </c>
      <c r="N188" s="206" t="str">
        <f>'NILAI-RAPOR'!BV187</f>
        <v/>
      </c>
      <c r="O188" s="206" t="str">
        <f>'NILAI-RAPOR'!CC187</f>
        <v/>
      </c>
      <c r="P188" s="206" t="str">
        <f>'NILAI-RAPOR'!CJ187</f>
        <v/>
      </c>
      <c r="Q188" s="206" t="str">
        <f>'NILAI-RAPOR'!CQ187</f>
        <v/>
      </c>
      <c r="R188" s="206" t="str">
        <f>'NILAI-RAPOR'!CX187</f>
        <v/>
      </c>
      <c r="S188" s="206" t="str">
        <f>'NILAI-RAPOR'!DE187</f>
        <v/>
      </c>
      <c r="T188" s="206" t="str">
        <f>'NILAI-RAPOR'!DL187</f>
        <v/>
      </c>
      <c r="U188" s="206" t="str">
        <f>'NILAI-RAPOR'!DS187</f>
        <v/>
      </c>
      <c r="V188" s="206" t="str">
        <f>IF('NILAI-USBN'!E187="","",'NILAI-USBN'!E187)</f>
        <v/>
      </c>
      <c r="W188" s="206" t="str">
        <f>IF('NILAI-USBN'!F187="","",'NILAI-USBN'!F187)</f>
        <v/>
      </c>
      <c r="X188" s="206" t="str">
        <f>IF('NILAI-USBN'!G187="","",'NILAI-USBN'!G187)</f>
        <v/>
      </c>
      <c r="Y188" s="206" t="str">
        <f>IF('NILAI-USBN'!H187="","",'NILAI-USBN'!H187)</f>
        <v/>
      </c>
      <c r="Z188" s="206" t="str">
        <f>IF('NILAI-USBN'!I187="","",'NILAI-USBN'!I187)</f>
        <v/>
      </c>
      <c r="AA188" s="206" t="str">
        <f>IF('NILAI-USBN'!J187="","",'NILAI-USBN'!J187)</f>
        <v/>
      </c>
      <c r="AB188" s="206" t="str">
        <f>IF('NILAI-USBN'!K187="","",'NILAI-USBN'!K187)</f>
        <v/>
      </c>
      <c r="AC188" s="206" t="str">
        <f>IF('NILAI-USBN'!L187="","",'NILAI-USBN'!L187)</f>
        <v/>
      </c>
      <c r="AD188" s="206" t="str">
        <f>IF('NILAI-USBN'!M187="","",'NILAI-USBN'!M187)</f>
        <v/>
      </c>
      <c r="AE188" s="206" t="str">
        <f>IF('NILAI-USBN'!N187="","",'NILAI-USBN'!N187)</f>
        <v/>
      </c>
      <c r="AF188" s="206" t="str">
        <f>IF('NILAI-USBN'!O187="","",'NILAI-USBN'!O187)</f>
        <v/>
      </c>
      <c r="AG188" s="206" t="str">
        <f>IF('NILAI-USBN'!P187="","",'NILAI-USBN'!P187)</f>
        <v/>
      </c>
      <c r="AH188" s="206" t="str">
        <f>IF('NILAI-USBN'!Q187="","",'NILAI-USBN'!Q187)</f>
        <v/>
      </c>
      <c r="AI188" s="206" t="str">
        <f>IF('NILAI-USBN'!R187="","",'NILAI-USBN'!R187)</f>
        <v/>
      </c>
      <c r="AJ188" s="206" t="str">
        <f>IF('NILAI-USBN'!S187="","",'NILAI-USBN'!S187)</f>
        <v/>
      </c>
      <c r="AK188" s="206" t="str">
        <f>IF('NILAI-USBN'!T187="","",'NILAI-USBN'!T187)</f>
        <v/>
      </c>
      <c r="AL188" s="206" t="str">
        <f>IF('NILAI-USBN'!U187="","",'NILAI-USBN'!U187)</f>
        <v/>
      </c>
      <c r="AM188" s="206" t="str">
        <f>IF('NILAI-UN'!E187="","",'NILAI-UN'!E187)</f>
        <v/>
      </c>
      <c r="AN188" s="206" t="str">
        <f>IF('NILAI-UN'!F187="","",'NILAI-UN'!F187)</f>
        <v/>
      </c>
      <c r="AO188" s="206" t="str">
        <f>IF('NILAI-UN'!G187="","",'NILAI-UN'!G187)</f>
        <v/>
      </c>
      <c r="AP188" s="206" t="str">
        <f>IF('NILAI-UN'!H187="","",'NILAI-UN'!H187)</f>
        <v/>
      </c>
      <c r="AQ188" s="207" t="str">
        <f t="shared" si="5"/>
        <v/>
      </c>
      <c r="AR188" s="208" t="str">
        <f t="shared" si="6"/>
        <v/>
      </c>
      <c r="AS188" s="196" t="str">
        <f>IF(OR(C188="",E188=""),"",RANK(AQ188,$AQ$10:$AQ$409)+COUNTIF(AQ$10:AQ188,AQ188)-1)</f>
        <v/>
      </c>
      <c r="AT188" s="173"/>
    </row>
    <row r="189" spans="1:46" ht="20.100000000000001" customHeight="1">
      <c r="A189" s="173"/>
      <c r="B189" s="190" t="str">
        <f>BIODATA_SISWA!B189</f>
        <v/>
      </c>
      <c r="C189" s="191" t="str">
        <f>IF(BIODATA_SISWA!C189="","",BIODATA_SISWA!C189)</f>
        <v/>
      </c>
      <c r="D189" s="191" t="str">
        <f>IF(BIODATA_SISWA!L189="","",BIODATA_SISWA!L189)</f>
        <v/>
      </c>
      <c r="E189" s="206" t="str">
        <f>'NILAI-RAPOR'!K188</f>
        <v/>
      </c>
      <c r="F189" s="206" t="str">
        <f>'NILAI-RAPOR'!R188</f>
        <v/>
      </c>
      <c r="G189" s="206" t="str">
        <f>'NILAI-RAPOR'!Y188</f>
        <v/>
      </c>
      <c r="H189" s="206" t="str">
        <f>'NILAI-RAPOR'!AF188</f>
        <v/>
      </c>
      <c r="I189" s="206" t="str">
        <f>'NILAI-RAPOR'!AM188</f>
        <v/>
      </c>
      <c r="J189" s="206" t="str">
        <f>'NILAI-RAPOR'!AT188</f>
        <v/>
      </c>
      <c r="K189" s="206" t="str">
        <f>'NILAI-RAPOR'!BA188</f>
        <v/>
      </c>
      <c r="L189" s="206" t="str">
        <f>'NILAI-RAPOR'!BH188</f>
        <v/>
      </c>
      <c r="M189" s="206" t="str">
        <f>'NILAI-RAPOR'!BO188</f>
        <v/>
      </c>
      <c r="N189" s="206" t="str">
        <f>'NILAI-RAPOR'!BV188</f>
        <v/>
      </c>
      <c r="O189" s="206" t="str">
        <f>'NILAI-RAPOR'!CC188</f>
        <v/>
      </c>
      <c r="P189" s="206" t="str">
        <f>'NILAI-RAPOR'!CJ188</f>
        <v/>
      </c>
      <c r="Q189" s="206" t="str">
        <f>'NILAI-RAPOR'!CQ188</f>
        <v/>
      </c>
      <c r="R189" s="206" t="str">
        <f>'NILAI-RAPOR'!CX188</f>
        <v/>
      </c>
      <c r="S189" s="206" t="str">
        <f>'NILAI-RAPOR'!DE188</f>
        <v/>
      </c>
      <c r="T189" s="206" t="str">
        <f>'NILAI-RAPOR'!DL188</f>
        <v/>
      </c>
      <c r="U189" s="206" t="str">
        <f>'NILAI-RAPOR'!DS188</f>
        <v/>
      </c>
      <c r="V189" s="206" t="str">
        <f>IF('NILAI-USBN'!E188="","",'NILAI-USBN'!E188)</f>
        <v/>
      </c>
      <c r="W189" s="206" t="str">
        <f>IF('NILAI-USBN'!F188="","",'NILAI-USBN'!F188)</f>
        <v/>
      </c>
      <c r="X189" s="206" t="str">
        <f>IF('NILAI-USBN'!G188="","",'NILAI-USBN'!G188)</f>
        <v/>
      </c>
      <c r="Y189" s="206" t="str">
        <f>IF('NILAI-USBN'!H188="","",'NILAI-USBN'!H188)</f>
        <v/>
      </c>
      <c r="Z189" s="206" t="str">
        <f>IF('NILAI-USBN'!I188="","",'NILAI-USBN'!I188)</f>
        <v/>
      </c>
      <c r="AA189" s="206" t="str">
        <f>IF('NILAI-USBN'!J188="","",'NILAI-USBN'!J188)</f>
        <v/>
      </c>
      <c r="AB189" s="206" t="str">
        <f>IF('NILAI-USBN'!K188="","",'NILAI-USBN'!K188)</f>
        <v/>
      </c>
      <c r="AC189" s="206" t="str">
        <f>IF('NILAI-USBN'!L188="","",'NILAI-USBN'!L188)</f>
        <v/>
      </c>
      <c r="AD189" s="206" t="str">
        <f>IF('NILAI-USBN'!M188="","",'NILAI-USBN'!M188)</f>
        <v/>
      </c>
      <c r="AE189" s="206" t="str">
        <f>IF('NILAI-USBN'!N188="","",'NILAI-USBN'!N188)</f>
        <v/>
      </c>
      <c r="AF189" s="206" t="str">
        <f>IF('NILAI-USBN'!O188="","",'NILAI-USBN'!O188)</f>
        <v/>
      </c>
      <c r="AG189" s="206" t="str">
        <f>IF('NILAI-USBN'!P188="","",'NILAI-USBN'!P188)</f>
        <v/>
      </c>
      <c r="AH189" s="206" t="str">
        <f>IF('NILAI-USBN'!Q188="","",'NILAI-USBN'!Q188)</f>
        <v/>
      </c>
      <c r="AI189" s="206" t="str">
        <f>IF('NILAI-USBN'!R188="","",'NILAI-USBN'!R188)</f>
        <v/>
      </c>
      <c r="AJ189" s="206" t="str">
        <f>IF('NILAI-USBN'!S188="","",'NILAI-USBN'!S188)</f>
        <v/>
      </c>
      <c r="AK189" s="206" t="str">
        <f>IF('NILAI-USBN'!T188="","",'NILAI-USBN'!T188)</f>
        <v/>
      </c>
      <c r="AL189" s="206" t="str">
        <f>IF('NILAI-USBN'!U188="","",'NILAI-USBN'!U188)</f>
        <v/>
      </c>
      <c r="AM189" s="206" t="str">
        <f>IF('NILAI-UN'!E188="","",'NILAI-UN'!E188)</f>
        <v/>
      </c>
      <c r="AN189" s="206" t="str">
        <f>IF('NILAI-UN'!F188="","",'NILAI-UN'!F188)</f>
        <v/>
      </c>
      <c r="AO189" s="206" t="str">
        <f>IF('NILAI-UN'!G188="","",'NILAI-UN'!G188)</f>
        <v/>
      </c>
      <c r="AP189" s="206" t="str">
        <f>IF('NILAI-UN'!H188="","",'NILAI-UN'!H188)</f>
        <v/>
      </c>
      <c r="AQ189" s="207" t="str">
        <f t="shared" si="5"/>
        <v/>
      </c>
      <c r="AR189" s="208" t="str">
        <f t="shared" si="6"/>
        <v/>
      </c>
      <c r="AS189" s="196" t="str">
        <f>IF(OR(C189="",E189=""),"",RANK(AQ189,$AQ$10:$AQ$409)+COUNTIF(AQ$10:AQ189,AQ189)-1)</f>
        <v/>
      </c>
      <c r="AT189" s="173"/>
    </row>
    <row r="190" spans="1:46" ht="20.100000000000001" customHeight="1">
      <c r="A190" s="173"/>
      <c r="B190" s="190" t="str">
        <f>BIODATA_SISWA!B190</f>
        <v/>
      </c>
      <c r="C190" s="191" t="str">
        <f>IF(BIODATA_SISWA!C190="","",BIODATA_SISWA!C190)</f>
        <v/>
      </c>
      <c r="D190" s="191" t="str">
        <f>IF(BIODATA_SISWA!L190="","",BIODATA_SISWA!L190)</f>
        <v/>
      </c>
      <c r="E190" s="206" t="str">
        <f>'NILAI-RAPOR'!K189</f>
        <v/>
      </c>
      <c r="F190" s="206" t="str">
        <f>'NILAI-RAPOR'!R189</f>
        <v/>
      </c>
      <c r="G190" s="206" t="str">
        <f>'NILAI-RAPOR'!Y189</f>
        <v/>
      </c>
      <c r="H190" s="206" t="str">
        <f>'NILAI-RAPOR'!AF189</f>
        <v/>
      </c>
      <c r="I190" s="206" t="str">
        <f>'NILAI-RAPOR'!AM189</f>
        <v/>
      </c>
      <c r="J190" s="206" t="str">
        <f>'NILAI-RAPOR'!AT189</f>
        <v/>
      </c>
      <c r="K190" s="206" t="str">
        <f>'NILAI-RAPOR'!BA189</f>
        <v/>
      </c>
      <c r="L190" s="206" t="str">
        <f>'NILAI-RAPOR'!BH189</f>
        <v/>
      </c>
      <c r="M190" s="206" t="str">
        <f>'NILAI-RAPOR'!BO189</f>
        <v/>
      </c>
      <c r="N190" s="206" t="str">
        <f>'NILAI-RAPOR'!BV189</f>
        <v/>
      </c>
      <c r="O190" s="206" t="str">
        <f>'NILAI-RAPOR'!CC189</f>
        <v/>
      </c>
      <c r="P190" s="206" t="str">
        <f>'NILAI-RAPOR'!CJ189</f>
        <v/>
      </c>
      <c r="Q190" s="206" t="str">
        <f>'NILAI-RAPOR'!CQ189</f>
        <v/>
      </c>
      <c r="R190" s="206" t="str">
        <f>'NILAI-RAPOR'!CX189</f>
        <v/>
      </c>
      <c r="S190" s="206" t="str">
        <f>'NILAI-RAPOR'!DE189</f>
        <v/>
      </c>
      <c r="T190" s="206" t="str">
        <f>'NILAI-RAPOR'!DL189</f>
        <v/>
      </c>
      <c r="U190" s="206" t="str">
        <f>'NILAI-RAPOR'!DS189</f>
        <v/>
      </c>
      <c r="V190" s="206" t="str">
        <f>IF('NILAI-USBN'!E189="","",'NILAI-USBN'!E189)</f>
        <v/>
      </c>
      <c r="W190" s="206" t="str">
        <f>IF('NILAI-USBN'!F189="","",'NILAI-USBN'!F189)</f>
        <v/>
      </c>
      <c r="X190" s="206" t="str">
        <f>IF('NILAI-USBN'!G189="","",'NILAI-USBN'!G189)</f>
        <v/>
      </c>
      <c r="Y190" s="206" t="str">
        <f>IF('NILAI-USBN'!H189="","",'NILAI-USBN'!H189)</f>
        <v/>
      </c>
      <c r="Z190" s="206" t="str">
        <f>IF('NILAI-USBN'!I189="","",'NILAI-USBN'!I189)</f>
        <v/>
      </c>
      <c r="AA190" s="206" t="str">
        <f>IF('NILAI-USBN'!J189="","",'NILAI-USBN'!J189)</f>
        <v/>
      </c>
      <c r="AB190" s="206" t="str">
        <f>IF('NILAI-USBN'!K189="","",'NILAI-USBN'!K189)</f>
        <v/>
      </c>
      <c r="AC190" s="206" t="str">
        <f>IF('NILAI-USBN'!L189="","",'NILAI-USBN'!L189)</f>
        <v/>
      </c>
      <c r="AD190" s="206" t="str">
        <f>IF('NILAI-USBN'!M189="","",'NILAI-USBN'!M189)</f>
        <v/>
      </c>
      <c r="AE190" s="206" t="str">
        <f>IF('NILAI-USBN'!N189="","",'NILAI-USBN'!N189)</f>
        <v/>
      </c>
      <c r="AF190" s="206" t="str">
        <f>IF('NILAI-USBN'!O189="","",'NILAI-USBN'!O189)</f>
        <v/>
      </c>
      <c r="AG190" s="206" t="str">
        <f>IF('NILAI-USBN'!P189="","",'NILAI-USBN'!P189)</f>
        <v/>
      </c>
      <c r="AH190" s="206" t="str">
        <f>IF('NILAI-USBN'!Q189="","",'NILAI-USBN'!Q189)</f>
        <v/>
      </c>
      <c r="AI190" s="206" t="str">
        <f>IF('NILAI-USBN'!R189="","",'NILAI-USBN'!R189)</f>
        <v/>
      </c>
      <c r="AJ190" s="206" t="str">
        <f>IF('NILAI-USBN'!S189="","",'NILAI-USBN'!S189)</f>
        <v/>
      </c>
      <c r="AK190" s="206" t="str">
        <f>IF('NILAI-USBN'!T189="","",'NILAI-USBN'!T189)</f>
        <v/>
      </c>
      <c r="AL190" s="206" t="str">
        <f>IF('NILAI-USBN'!U189="","",'NILAI-USBN'!U189)</f>
        <v/>
      </c>
      <c r="AM190" s="206" t="str">
        <f>IF('NILAI-UN'!E189="","",'NILAI-UN'!E189)</f>
        <v/>
      </c>
      <c r="AN190" s="206" t="str">
        <f>IF('NILAI-UN'!F189="","",'NILAI-UN'!F189)</f>
        <v/>
      </c>
      <c r="AO190" s="206" t="str">
        <f>IF('NILAI-UN'!G189="","",'NILAI-UN'!G189)</f>
        <v/>
      </c>
      <c r="AP190" s="206" t="str">
        <f>IF('NILAI-UN'!H189="","",'NILAI-UN'!H189)</f>
        <v/>
      </c>
      <c r="AQ190" s="207" t="str">
        <f t="shared" si="5"/>
        <v/>
      </c>
      <c r="AR190" s="208" t="str">
        <f t="shared" si="6"/>
        <v/>
      </c>
      <c r="AS190" s="196" t="str">
        <f>IF(OR(C190="",E190=""),"",RANK(AQ190,$AQ$10:$AQ$409)+COUNTIF(AQ$10:AQ190,AQ190)-1)</f>
        <v/>
      </c>
      <c r="AT190" s="173"/>
    </row>
    <row r="191" spans="1:46" ht="20.100000000000001" customHeight="1">
      <c r="A191" s="173"/>
      <c r="B191" s="190" t="str">
        <f>BIODATA_SISWA!B191</f>
        <v/>
      </c>
      <c r="C191" s="191" t="str">
        <f>IF(BIODATA_SISWA!C191="","",BIODATA_SISWA!C191)</f>
        <v/>
      </c>
      <c r="D191" s="191" t="str">
        <f>IF(BIODATA_SISWA!L191="","",BIODATA_SISWA!L191)</f>
        <v/>
      </c>
      <c r="E191" s="206" t="str">
        <f>'NILAI-RAPOR'!K190</f>
        <v/>
      </c>
      <c r="F191" s="206" t="str">
        <f>'NILAI-RAPOR'!R190</f>
        <v/>
      </c>
      <c r="G191" s="206" t="str">
        <f>'NILAI-RAPOR'!Y190</f>
        <v/>
      </c>
      <c r="H191" s="206" t="str">
        <f>'NILAI-RAPOR'!AF190</f>
        <v/>
      </c>
      <c r="I191" s="206" t="str">
        <f>'NILAI-RAPOR'!AM190</f>
        <v/>
      </c>
      <c r="J191" s="206" t="str">
        <f>'NILAI-RAPOR'!AT190</f>
        <v/>
      </c>
      <c r="K191" s="206" t="str">
        <f>'NILAI-RAPOR'!BA190</f>
        <v/>
      </c>
      <c r="L191" s="206" t="str">
        <f>'NILAI-RAPOR'!BH190</f>
        <v/>
      </c>
      <c r="M191" s="206" t="str">
        <f>'NILAI-RAPOR'!BO190</f>
        <v/>
      </c>
      <c r="N191" s="206" t="str">
        <f>'NILAI-RAPOR'!BV190</f>
        <v/>
      </c>
      <c r="O191" s="206" t="str">
        <f>'NILAI-RAPOR'!CC190</f>
        <v/>
      </c>
      <c r="P191" s="206" t="str">
        <f>'NILAI-RAPOR'!CJ190</f>
        <v/>
      </c>
      <c r="Q191" s="206" t="str">
        <f>'NILAI-RAPOR'!CQ190</f>
        <v/>
      </c>
      <c r="R191" s="206" t="str">
        <f>'NILAI-RAPOR'!CX190</f>
        <v/>
      </c>
      <c r="S191" s="206" t="str">
        <f>'NILAI-RAPOR'!DE190</f>
        <v/>
      </c>
      <c r="T191" s="206" t="str">
        <f>'NILAI-RAPOR'!DL190</f>
        <v/>
      </c>
      <c r="U191" s="206" t="str">
        <f>'NILAI-RAPOR'!DS190</f>
        <v/>
      </c>
      <c r="V191" s="206" t="str">
        <f>IF('NILAI-USBN'!E190="","",'NILAI-USBN'!E190)</f>
        <v/>
      </c>
      <c r="W191" s="206" t="str">
        <f>IF('NILAI-USBN'!F190="","",'NILAI-USBN'!F190)</f>
        <v/>
      </c>
      <c r="X191" s="206" t="str">
        <f>IF('NILAI-USBN'!G190="","",'NILAI-USBN'!G190)</f>
        <v/>
      </c>
      <c r="Y191" s="206" t="str">
        <f>IF('NILAI-USBN'!H190="","",'NILAI-USBN'!H190)</f>
        <v/>
      </c>
      <c r="Z191" s="206" t="str">
        <f>IF('NILAI-USBN'!I190="","",'NILAI-USBN'!I190)</f>
        <v/>
      </c>
      <c r="AA191" s="206" t="str">
        <f>IF('NILAI-USBN'!J190="","",'NILAI-USBN'!J190)</f>
        <v/>
      </c>
      <c r="AB191" s="206" t="str">
        <f>IF('NILAI-USBN'!K190="","",'NILAI-USBN'!K190)</f>
        <v/>
      </c>
      <c r="AC191" s="206" t="str">
        <f>IF('NILAI-USBN'!L190="","",'NILAI-USBN'!L190)</f>
        <v/>
      </c>
      <c r="AD191" s="206" t="str">
        <f>IF('NILAI-USBN'!M190="","",'NILAI-USBN'!M190)</f>
        <v/>
      </c>
      <c r="AE191" s="206" t="str">
        <f>IF('NILAI-USBN'!N190="","",'NILAI-USBN'!N190)</f>
        <v/>
      </c>
      <c r="AF191" s="206" t="str">
        <f>IF('NILAI-USBN'!O190="","",'NILAI-USBN'!O190)</f>
        <v/>
      </c>
      <c r="AG191" s="206" t="str">
        <f>IF('NILAI-USBN'!P190="","",'NILAI-USBN'!P190)</f>
        <v/>
      </c>
      <c r="AH191" s="206" t="str">
        <f>IF('NILAI-USBN'!Q190="","",'NILAI-USBN'!Q190)</f>
        <v/>
      </c>
      <c r="AI191" s="206" t="str">
        <f>IF('NILAI-USBN'!R190="","",'NILAI-USBN'!R190)</f>
        <v/>
      </c>
      <c r="AJ191" s="206" t="str">
        <f>IF('NILAI-USBN'!S190="","",'NILAI-USBN'!S190)</f>
        <v/>
      </c>
      <c r="AK191" s="206" t="str">
        <f>IF('NILAI-USBN'!T190="","",'NILAI-USBN'!T190)</f>
        <v/>
      </c>
      <c r="AL191" s="206" t="str">
        <f>IF('NILAI-USBN'!U190="","",'NILAI-USBN'!U190)</f>
        <v/>
      </c>
      <c r="AM191" s="206" t="str">
        <f>IF('NILAI-UN'!E190="","",'NILAI-UN'!E190)</f>
        <v/>
      </c>
      <c r="AN191" s="206" t="str">
        <f>IF('NILAI-UN'!F190="","",'NILAI-UN'!F190)</f>
        <v/>
      </c>
      <c r="AO191" s="206" t="str">
        <f>IF('NILAI-UN'!G190="","",'NILAI-UN'!G190)</f>
        <v/>
      </c>
      <c r="AP191" s="206" t="str">
        <f>IF('NILAI-UN'!H190="","",'NILAI-UN'!H190)</f>
        <v/>
      </c>
      <c r="AQ191" s="207" t="str">
        <f t="shared" si="5"/>
        <v/>
      </c>
      <c r="AR191" s="208" t="str">
        <f t="shared" si="6"/>
        <v/>
      </c>
      <c r="AS191" s="196" t="str">
        <f>IF(OR(C191="",E191=""),"",RANK(AQ191,$AQ$10:$AQ$409)+COUNTIF(AQ$10:AQ191,AQ191)-1)</f>
        <v/>
      </c>
      <c r="AT191" s="173"/>
    </row>
    <row r="192" spans="1:46" ht="20.100000000000001" customHeight="1">
      <c r="A192" s="173"/>
      <c r="B192" s="190" t="str">
        <f>BIODATA_SISWA!B192</f>
        <v/>
      </c>
      <c r="C192" s="191" t="str">
        <f>IF(BIODATA_SISWA!C192="","",BIODATA_SISWA!C192)</f>
        <v/>
      </c>
      <c r="D192" s="191" t="str">
        <f>IF(BIODATA_SISWA!L192="","",BIODATA_SISWA!L192)</f>
        <v/>
      </c>
      <c r="E192" s="206" t="str">
        <f>'NILAI-RAPOR'!K191</f>
        <v/>
      </c>
      <c r="F192" s="206" t="str">
        <f>'NILAI-RAPOR'!R191</f>
        <v/>
      </c>
      <c r="G192" s="206" t="str">
        <f>'NILAI-RAPOR'!Y191</f>
        <v/>
      </c>
      <c r="H192" s="206" t="str">
        <f>'NILAI-RAPOR'!AF191</f>
        <v/>
      </c>
      <c r="I192" s="206" t="str">
        <f>'NILAI-RAPOR'!AM191</f>
        <v/>
      </c>
      <c r="J192" s="206" t="str">
        <f>'NILAI-RAPOR'!AT191</f>
        <v/>
      </c>
      <c r="K192" s="206" t="str">
        <f>'NILAI-RAPOR'!BA191</f>
        <v/>
      </c>
      <c r="L192" s="206" t="str">
        <f>'NILAI-RAPOR'!BH191</f>
        <v/>
      </c>
      <c r="M192" s="206" t="str">
        <f>'NILAI-RAPOR'!BO191</f>
        <v/>
      </c>
      <c r="N192" s="206" t="str">
        <f>'NILAI-RAPOR'!BV191</f>
        <v/>
      </c>
      <c r="O192" s="206" t="str">
        <f>'NILAI-RAPOR'!CC191</f>
        <v/>
      </c>
      <c r="P192" s="206" t="str">
        <f>'NILAI-RAPOR'!CJ191</f>
        <v/>
      </c>
      <c r="Q192" s="206" t="str">
        <f>'NILAI-RAPOR'!CQ191</f>
        <v/>
      </c>
      <c r="R192" s="206" t="str">
        <f>'NILAI-RAPOR'!CX191</f>
        <v/>
      </c>
      <c r="S192" s="206" t="str">
        <f>'NILAI-RAPOR'!DE191</f>
        <v/>
      </c>
      <c r="T192" s="206" t="str">
        <f>'NILAI-RAPOR'!DL191</f>
        <v/>
      </c>
      <c r="U192" s="206" t="str">
        <f>'NILAI-RAPOR'!DS191</f>
        <v/>
      </c>
      <c r="V192" s="206" t="str">
        <f>IF('NILAI-USBN'!E191="","",'NILAI-USBN'!E191)</f>
        <v/>
      </c>
      <c r="W192" s="206" t="str">
        <f>IF('NILAI-USBN'!F191="","",'NILAI-USBN'!F191)</f>
        <v/>
      </c>
      <c r="X192" s="206" t="str">
        <f>IF('NILAI-USBN'!G191="","",'NILAI-USBN'!G191)</f>
        <v/>
      </c>
      <c r="Y192" s="206" t="str">
        <f>IF('NILAI-USBN'!H191="","",'NILAI-USBN'!H191)</f>
        <v/>
      </c>
      <c r="Z192" s="206" t="str">
        <f>IF('NILAI-USBN'!I191="","",'NILAI-USBN'!I191)</f>
        <v/>
      </c>
      <c r="AA192" s="206" t="str">
        <f>IF('NILAI-USBN'!J191="","",'NILAI-USBN'!J191)</f>
        <v/>
      </c>
      <c r="AB192" s="206" t="str">
        <f>IF('NILAI-USBN'!K191="","",'NILAI-USBN'!K191)</f>
        <v/>
      </c>
      <c r="AC192" s="206" t="str">
        <f>IF('NILAI-USBN'!L191="","",'NILAI-USBN'!L191)</f>
        <v/>
      </c>
      <c r="AD192" s="206" t="str">
        <f>IF('NILAI-USBN'!M191="","",'NILAI-USBN'!M191)</f>
        <v/>
      </c>
      <c r="AE192" s="206" t="str">
        <f>IF('NILAI-USBN'!N191="","",'NILAI-USBN'!N191)</f>
        <v/>
      </c>
      <c r="AF192" s="206" t="str">
        <f>IF('NILAI-USBN'!O191="","",'NILAI-USBN'!O191)</f>
        <v/>
      </c>
      <c r="AG192" s="206" t="str">
        <f>IF('NILAI-USBN'!P191="","",'NILAI-USBN'!P191)</f>
        <v/>
      </c>
      <c r="AH192" s="206" t="str">
        <f>IF('NILAI-USBN'!Q191="","",'NILAI-USBN'!Q191)</f>
        <v/>
      </c>
      <c r="AI192" s="206" t="str">
        <f>IF('NILAI-USBN'!R191="","",'NILAI-USBN'!R191)</f>
        <v/>
      </c>
      <c r="AJ192" s="206" t="str">
        <f>IF('NILAI-USBN'!S191="","",'NILAI-USBN'!S191)</f>
        <v/>
      </c>
      <c r="AK192" s="206" t="str">
        <f>IF('NILAI-USBN'!T191="","",'NILAI-USBN'!T191)</f>
        <v/>
      </c>
      <c r="AL192" s="206" t="str">
        <f>IF('NILAI-USBN'!U191="","",'NILAI-USBN'!U191)</f>
        <v/>
      </c>
      <c r="AM192" s="206" t="str">
        <f>IF('NILAI-UN'!E191="","",'NILAI-UN'!E191)</f>
        <v/>
      </c>
      <c r="AN192" s="206" t="str">
        <f>IF('NILAI-UN'!F191="","",'NILAI-UN'!F191)</f>
        <v/>
      </c>
      <c r="AO192" s="206" t="str">
        <f>IF('NILAI-UN'!G191="","",'NILAI-UN'!G191)</f>
        <v/>
      </c>
      <c r="AP192" s="206" t="str">
        <f>IF('NILAI-UN'!H191="","",'NILAI-UN'!H191)</f>
        <v/>
      </c>
      <c r="AQ192" s="207" t="str">
        <f t="shared" si="5"/>
        <v/>
      </c>
      <c r="AR192" s="208" t="str">
        <f t="shared" si="6"/>
        <v/>
      </c>
      <c r="AS192" s="196" t="str">
        <f>IF(OR(C192="",E192=""),"",RANK(AQ192,$AQ$10:$AQ$409)+COUNTIF(AQ$10:AQ192,AQ192)-1)</f>
        <v/>
      </c>
      <c r="AT192" s="173"/>
    </row>
    <row r="193" spans="1:46" ht="20.100000000000001" customHeight="1">
      <c r="A193" s="173"/>
      <c r="B193" s="190" t="str">
        <f>BIODATA_SISWA!B193</f>
        <v/>
      </c>
      <c r="C193" s="191" t="str">
        <f>IF(BIODATA_SISWA!C193="","",BIODATA_SISWA!C193)</f>
        <v/>
      </c>
      <c r="D193" s="191" t="str">
        <f>IF(BIODATA_SISWA!L193="","",BIODATA_SISWA!L193)</f>
        <v/>
      </c>
      <c r="E193" s="206" t="str">
        <f>'NILAI-RAPOR'!K192</f>
        <v/>
      </c>
      <c r="F193" s="206" t="str">
        <f>'NILAI-RAPOR'!R192</f>
        <v/>
      </c>
      <c r="G193" s="206" t="str">
        <f>'NILAI-RAPOR'!Y192</f>
        <v/>
      </c>
      <c r="H193" s="206" t="str">
        <f>'NILAI-RAPOR'!AF192</f>
        <v/>
      </c>
      <c r="I193" s="206" t="str">
        <f>'NILAI-RAPOR'!AM192</f>
        <v/>
      </c>
      <c r="J193" s="206" t="str">
        <f>'NILAI-RAPOR'!AT192</f>
        <v/>
      </c>
      <c r="K193" s="206" t="str">
        <f>'NILAI-RAPOR'!BA192</f>
        <v/>
      </c>
      <c r="L193" s="206" t="str">
        <f>'NILAI-RAPOR'!BH192</f>
        <v/>
      </c>
      <c r="M193" s="206" t="str">
        <f>'NILAI-RAPOR'!BO192</f>
        <v/>
      </c>
      <c r="N193" s="206" t="str">
        <f>'NILAI-RAPOR'!BV192</f>
        <v/>
      </c>
      <c r="O193" s="206" t="str">
        <f>'NILAI-RAPOR'!CC192</f>
        <v/>
      </c>
      <c r="P193" s="206" t="str">
        <f>'NILAI-RAPOR'!CJ192</f>
        <v/>
      </c>
      <c r="Q193" s="206" t="str">
        <f>'NILAI-RAPOR'!CQ192</f>
        <v/>
      </c>
      <c r="R193" s="206" t="str">
        <f>'NILAI-RAPOR'!CX192</f>
        <v/>
      </c>
      <c r="S193" s="206" t="str">
        <f>'NILAI-RAPOR'!DE192</f>
        <v/>
      </c>
      <c r="T193" s="206" t="str">
        <f>'NILAI-RAPOR'!DL192</f>
        <v/>
      </c>
      <c r="U193" s="206" t="str">
        <f>'NILAI-RAPOR'!DS192</f>
        <v/>
      </c>
      <c r="V193" s="206" t="str">
        <f>IF('NILAI-USBN'!E192="","",'NILAI-USBN'!E192)</f>
        <v/>
      </c>
      <c r="W193" s="206" t="str">
        <f>IF('NILAI-USBN'!F192="","",'NILAI-USBN'!F192)</f>
        <v/>
      </c>
      <c r="X193" s="206" t="str">
        <f>IF('NILAI-USBN'!G192="","",'NILAI-USBN'!G192)</f>
        <v/>
      </c>
      <c r="Y193" s="206" t="str">
        <f>IF('NILAI-USBN'!H192="","",'NILAI-USBN'!H192)</f>
        <v/>
      </c>
      <c r="Z193" s="206" t="str">
        <f>IF('NILAI-USBN'!I192="","",'NILAI-USBN'!I192)</f>
        <v/>
      </c>
      <c r="AA193" s="206" t="str">
        <f>IF('NILAI-USBN'!J192="","",'NILAI-USBN'!J192)</f>
        <v/>
      </c>
      <c r="AB193" s="206" t="str">
        <f>IF('NILAI-USBN'!K192="","",'NILAI-USBN'!K192)</f>
        <v/>
      </c>
      <c r="AC193" s="206" t="str">
        <f>IF('NILAI-USBN'!L192="","",'NILAI-USBN'!L192)</f>
        <v/>
      </c>
      <c r="AD193" s="206" t="str">
        <f>IF('NILAI-USBN'!M192="","",'NILAI-USBN'!M192)</f>
        <v/>
      </c>
      <c r="AE193" s="206" t="str">
        <f>IF('NILAI-USBN'!N192="","",'NILAI-USBN'!N192)</f>
        <v/>
      </c>
      <c r="AF193" s="206" t="str">
        <f>IF('NILAI-USBN'!O192="","",'NILAI-USBN'!O192)</f>
        <v/>
      </c>
      <c r="AG193" s="206" t="str">
        <f>IF('NILAI-USBN'!P192="","",'NILAI-USBN'!P192)</f>
        <v/>
      </c>
      <c r="AH193" s="206" t="str">
        <f>IF('NILAI-USBN'!Q192="","",'NILAI-USBN'!Q192)</f>
        <v/>
      </c>
      <c r="AI193" s="206" t="str">
        <f>IF('NILAI-USBN'!R192="","",'NILAI-USBN'!R192)</f>
        <v/>
      </c>
      <c r="AJ193" s="206" t="str">
        <f>IF('NILAI-USBN'!S192="","",'NILAI-USBN'!S192)</f>
        <v/>
      </c>
      <c r="AK193" s="206" t="str">
        <f>IF('NILAI-USBN'!T192="","",'NILAI-USBN'!T192)</f>
        <v/>
      </c>
      <c r="AL193" s="206" t="str">
        <f>IF('NILAI-USBN'!U192="","",'NILAI-USBN'!U192)</f>
        <v/>
      </c>
      <c r="AM193" s="206" t="str">
        <f>IF('NILAI-UN'!E192="","",'NILAI-UN'!E192)</f>
        <v/>
      </c>
      <c r="AN193" s="206" t="str">
        <f>IF('NILAI-UN'!F192="","",'NILAI-UN'!F192)</f>
        <v/>
      </c>
      <c r="AO193" s="206" t="str">
        <f>IF('NILAI-UN'!G192="","",'NILAI-UN'!G192)</f>
        <v/>
      </c>
      <c r="AP193" s="206" t="str">
        <f>IF('NILAI-UN'!H192="","",'NILAI-UN'!H192)</f>
        <v/>
      </c>
      <c r="AQ193" s="207" t="str">
        <f t="shared" si="5"/>
        <v/>
      </c>
      <c r="AR193" s="208" t="str">
        <f t="shared" si="6"/>
        <v/>
      </c>
      <c r="AS193" s="196" t="str">
        <f>IF(OR(C193="",E193=""),"",RANK(AQ193,$AQ$10:$AQ$409)+COUNTIF(AQ$10:AQ193,AQ193)-1)</f>
        <v/>
      </c>
      <c r="AT193" s="173"/>
    </row>
    <row r="194" spans="1:46" ht="20.100000000000001" customHeight="1">
      <c r="A194" s="173"/>
      <c r="B194" s="190" t="str">
        <f>BIODATA_SISWA!B194</f>
        <v/>
      </c>
      <c r="C194" s="191" t="str">
        <f>IF(BIODATA_SISWA!C194="","",BIODATA_SISWA!C194)</f>
        <v/>
      </c>
      <c r="D194" s="191" t="str">
        <f>IF(BIODATA_SISWA!L194="","",BIODATA_SISWA!L194)</f>
        <v/>
      </c>
      <c r="E194" s="206" t="str">
        <f>'NILAI-RAPOR'!K193</f>
        <v/>
      </c>
      <c r="F194" s="206" t="str">
        <f>'NILAI-RAPOR'!R193</f>
        <v/>
      </c>
      <c r="G194" s="206" t="str">
        <f>'NILAI-RAPOR'!Y193</f>
        <v/>
      </c>
      <c r="H194" s="206" t="str">
        <f>'NILAI-RAPOR'!AF193</f>
        <v/>
      </c>
      <c r="I194" s="206" t="str">
        <f>'NILAI-RAPOR'!AM193</f>
        <v/>
      </c>
      <c r="J194" s="206" t="str">
        <f>'NILAI-RAPOR'!AT193</f>
        <v/>
      </c>
      <c r="K194" s="206" t="str">
        <f>'NILAI-RAPOR'!BA193</f>
        <v/>
      </c>
      <c r="L194" s="206" t="str">
        <f>'NILAI-RAPOR'!BH193</f>
        <v/>
      </c>
      <c r="M194" s="206" t="str">
        <f>'NILAI-RAPOR'!BO193</f>
        <v/>
      </c>
      <c r="N194" s="206" t="str">
        <f>'NILAI-RAPOR'!BV193</f>
        <v/>
      </c>
      <c r="O194" s="206" t="str">
        <f>'NILAI-RAPOR'!CC193</f>
        <v/>
      </c>
      <c r="P194" s="206" t="str">
        <f>'NILAI-RAPOR'!CJ193</f>
        <v/>
      </c>
      <c r="Q194" s="206" t="str">
        <f>'NILAI-RAPOR'!CQ193</f>
        <v/>
      </c>
      <c r="R194" s="206" t="str">
        <f>'NILAI-RAPOR'!CX193</f>
        <v/>
      </c>
      <c r="S194" s="206" t="str">
        <f>'NILAI-RAPOR'!DE193</f>
        <v/>
      </c>
      <c r="T194" s="206" t="str">
        <f>'NILAI-RAPOR'!DL193</f>
        <v/>
      </c>
      <c r="U194" s="206" t="str">
        <f>'NILAI-RAPOR'!DS193</f>
        <v/>
      </c>
      <c r="V194" s="206" t="str">
        <f>IF('NILAI-USBN'!E193="","",'NILAI-USBN'!E193)</f>
        <v/>
      </c>
      <c r="W194" s="206" t="str">
        <f>IF('NILAI-USBN'!F193="","",'NILAI-USBN'!F193)</f>
        <v/>
      </c>
      <c r="X194" s="206" t="str">
        <f>IF('NILAI-USBN'!G193="","",'NILAI-USBN'!G193)</f>
        <v/>
      </c>
      <c r="Y194" s="206" t="str">
        <f>IF('NILAI-USBN'!H193="","",'NILAI-USBN'!H193)</f>
        <v/>
      </c>
      <c r="Z194" s="206" t="str">
        <f>IF('NILAI-USBN'!I193="","",'NILAI-USBN'!I193)</f>
        <v/>
      </c>
      <c r="AA194" s="206" t="str">
        <f>IF('NILAI-USBN'!J193="","",'NILAI-USBN'!J193)</f>
        <v/>
      </c>
      <c r="AB194" s="206" t="str">
        <f>IF('NILAI-USBN'!K193="","",'NILAI-USBN'!K193)</f>
        <v/>
      </c>
      <c r="AC194" s="206" t="str">
        <f>IF('NILAI-USBN'!L193="","",'NILAI-USBN'!L193)</f>
        <v/>
      </c>
      <c r="AD194" s="206" t="str">
        <f>IF('NILAI-USBN'!M193="","",'NILAI-USBN'!M193)</f>
        <v/>
      </c>
      <c r="AE194" s="206" t="str">
        <f>IF('NILAI-USBN'!N193="","",'NILAI-USBN'!N193)</f>
        <v/>
      </c>
      <c r="AF194" s="206" t="str">
        <f>IF('NILAI-USBN'!O193="","",'NILAI-USBN'!O193)</f>
        <v/>
      </c>
      <c r="AG194" s="206" t="str">
        <f>IF('NILAI-USBN'!P193="","",'NILAI-USBN'!P193)</f>
        <v/>
      </c>
      <c r="AH194" s="206" t="str">
        <f>IF('NILAI-USBN'!Q193="","",'NILAI-USBN'!Q193)</f>
        <v/>
      </c>
      <c r="AI194" s="206" t="str">
        <f>IF('NILAI-USBN'!R193="","",'NILAI-USBN'!R193)</f>
        <v/>
      </c>
      <c r="AJ194" s="206" t="str">
        <f>IF('NILAI-USBN'!S193="","",'NILAI-USBN'!S193)</f>
        <v/>
      </c>
      <c r="AK194" s="206" t="str">
        <f>IF('NILAI-USBN'!T193="","",'NILAI-USBN'!T193)</f>
        <v/>
      </c>
      <c r="AL194" s="206" t="str">
        <f>IF('NILAI-USBN'!U193="","",'NILAI-USBN'!U193)</f>
        <v/>
      </c>
      <c r="AM194" s="206" t="str">
        <f>IF('NILAI-UN'!E193="","",'NILAI-UN'!E193)</f>
        <v/>
      </c>
      <c r="AN194" s="206" t="str">
        <f>IF('NILAI-UN'!F193="","",'NILAI-UN'!F193)</f>
        <v/>
      </c>
      <c r="AO194" s="206" t="str">
        <f>IF('NILAI-UN'!G193="","",'NILAI-UN'!G193)</f>
        <v/>
      </c>
      <c r="AP194" s="206" t="str">
        <f>IF('NILAI-UN'!H193="","",'NILAI-UN'!H193)</f>
        <v/>
      </c>
      <c r="AQ194" s="207" t="str">
        <f t="shared" si="5"/>
        <v/>
      </c>
      <c r="AR194" s="208" t="str">
        <f t="shared" si="6"/>
        <v/>
      </c>
      <c r="AS194" s="196" t="str">
        <f>IF(OR(C194="",E194=""),"",RANK(AQ194,$AQ$10:$AQ$409)+COUNTIF(AQ$10:AQ194,AQ194)-1)</f>
        <v/>
      </c>
      <c r="AT194" s="173"/>
    </row>
    <row r="195" spans="1:46" ht="20.100000000000001" customHeight="1">
      <c r="A195" s="173"/>
      <c r="B195" s="190" t="str">
        <f>BIODATA_SISWA!B195</f>
        <v/>
      </c>
      <c r="C195" s="191" t="str">
        <f>IF(BIODATA_SISWA!C195="","",BIODATA_SISWA!C195)</f>
        <v/>
      </c>
      <c r="D195" s="191" t="str">
        <f>IF(BIODATA_SISWA!L195="","",BIODATA_SISWA!L195)</f>
        <v/>
      </c>
      <c r="E195" s="206" t="str">
        <f>'NILAI-RAPOR'!K194</f>
        <v/>
      </c>
      <c r="F195" s="206" t="str">
        <f>'NILAI-RAPOR'!R194</f>
        <v/>
      </c>
      <c r="G195" s="206" t="str">
        <f>'NILAI-RAPOR'!Y194</f>
        <v/>
      </c>
      <c r="H195" s="206" t="str">
        <f>'NILAI-RAPOR'!AF194</f>
        <v/>
      </c>
      <c r="I195" s="206" t="str">
        <f>'NILAI-RAPOR'!AM194</f>
        <v/>
      </c>
      <c r="J195" s="206" t="str">
        <f>'NILAI-RAPOR'!AT194</f>
        <v/>
      </c>
      <c r="K195" s="206" t="str">
        <f>'NILAI-RAPOR'!BA194</f>
        <v/>
      </c>
      <c r="L195" s="206" t="str">
        <f>'NILAI-RAPOR'!BH194</f>
        <v/>
      </c>
      <c r="M195" s="206" t="str">
        <f>'NILAI-RAPOR'!BO194</f>
        <v/>
      </c>
      <c r="N195" s="206" t="str">
        <f>'NILAI-RAPOR'!BV194</f>
        <v/>
      </c>
      <c r="O195" s="206" t="str">
        <f>'NILAI-RAPOR'!CC194</f>
        <v/>
      </c>
      <c r="P195" s="206" t="str">
        <f>'NILAI-RAPOR'!CJ194</f>
        <v/>
      </c>
      <c r="Q195" s="206" t="str">
        <f>'NILAI-RAPOR'!CQ194</f>
        <v/>
      </c>
      <c r="R195" s="206" t="str">
        <f>'NILAI-RAPOR'!CX194</f>
        <v/>
      </c>
      <c r="S195" s="206" t="str">
        <f>'NILAI-RAPOR'!DE194</f>
        <v/>
      </c>
      <c r="T195" s="206" t="str">
        <f>'NILAI-RAPOR'!DL194</f>
        <v/>
      </c>
      <c r="U195" s="206" t="str">
        <f>'NILAI-RAPOR'!DS194</f>
        <v/>
      </c>
      <c r="V195" s="206" t="str">
        <f>IF('NILAI-USBN'!E194="","",'NILAI-USBN'!E194)</f>
        <v/>
      </c>
      <c r="W195" s="206" t="str">
        <f>IF('NILAI-USBN'!F194="","",'NILAI-USBN'!F194)</f>
        <v/>
      </c>
      <c r="X195" s="206" t="str">
        <f>IF('NILAI-USBN'!G194="","",'NILAI-USBN'!G194)</f>
        <v/>
      </c>
      <c r="Y195" s="206" t="str">
        <f>IF('NILAI-USBN'!H194="","",'NILAI-USBN'!H194)</f>
        <v/>
      </c>
      <c r="Z195" s="206" t="str">
        <f>IF('NILAI-USBN'!I194="","",'NILAI-USBN'!I194)</f>
        <v/>
      </c>
      <c r="AA195" s="206" t="str">
        <f>IF('NILAI-USBN'!J194="","",'NILAI-USBN'!J194)</f>
        <v/>
      </c>
      <c r="AB195" s="206" t="str">
        <f>IF('NILAI-USBN'!K194="","",'NILAI-USBN'!K194)</f>
        <v/>
      </c>
      <c r="AC195" s="206" t="str">
        <f>IF('NILAI-USBN'!L194="","",'NILAI-USBN'!L194)</f>
        <v/>
      </c>
      <c r="AD195" s="206" t="str">
        <f>IF('NILAI-USBN'!M194="","",'NILAI-USBN'!M194)</f>
        <v/>
      </c>
      <c r="AE195" s="206" t="str">
        <f>IF('NILAI-USBN'!N194="","",'NILAI-USBN'!N194)</f>
        <v/>
      </c>
      <c r="AF195" s="206" t="str">
        <f>IF('NILAI-USBN'!O194="","",'NILAI-USBN'!O194)</f>
        <v/>
      </c>
      <c r="AG195" s="206" t="str">
        <f>IF('NILAI-USBN'!P194="","",'NILAI-USBN'!P194)</f>
        <v/>
      </c>
      <c r="AH195" s="206" t="str">
        <f>IF('NILAI-USBN'!Q194="","",'NILAI-USBN'!Q194)</f>
        <v/>
      </c>
      <c r="AI195" s="206" t="str">
        <f>IF('NILAI-USBN'!R194="","",'NILAI-USBN'!R194)</f>
        <v/>
      </c>
      <c r="AJ195" s="206" t="str">
        <f>IF('NILAI-USBN'!S194="","",'NILAI-USBN'!S194)</f>
        <v/>
      </c>
      <c r="AK195" s="206" t="str">
        <f>IF('NILAI-USBN'!T194="","",'NILAI-USBN'!T194)</f>
        <v/>
      </c>
      <c r="AL195" s="206" t="str">
        <f>IF('NILAI-USBN'!U194="","",'NILAI-USBN'!U194)</f>
        <v/>
      </c>
      <c r="AM195" s="206" t="str">
        <f>IF('NILAI-UN'!E194="","",'NILAI-UN'!E194)</f>
        <v/>
      </c>
      <c r="AN195" s="206" t="str">
        <f>IF('NILAI-UN'!F194="","",'NILAI-UN'!F194)</f>
        <v/>
      </c>
      <c r="AO195" s="206" t="str">
        <f>IF('NILAI-UN'!G194="","",'NILAI-UN'!G194)</f>
        <v/>
      </c>
      <c r="AP195" s="206" t="str">
        <f>IF('NILAI-UN'!H194="","",'NILAI-UN'!H194)</f>
        <v/>
      </c>
      <c r="AQ195" s="207" t="str">
        <f t="shared" si="5"/>
        <v/>
      </c>
      <c r="AR195" s="208" t="str">
        <f t="shared" si="6"/>
        <v/>
      </c>
      <c r="AS195" s="196" t="str">
        <f>IF(OR(C195="",E195=""),"",RANK(AQ195,$AQ$10:$AQ$409)+COUNTIF(AQ$10:AQ195,AQ195)-1)</f>
        <v/>
      </c>
      <c r="AT195" s="173"/>
    </row>
    <row r="196" spans="1:46" ht="20.100000000000001" customHeight="1">
      <c r="A196" s="173"/>
      <c r="B196" s="190" t="str">
        <f>BIODATA_SISWA!B196</f>
        <v/>
      </c>
      <c r="C196" s="191" t="str">
        <f>IF(BIODATA_SISWA!C196="","",BIODATA_SISWA!C196)</f>
        <v/>
      </c>
      <c r="D196" s="191" t="str">
        <f>IF(BIODATA_SISWA!L196="","",BIODATA_SISWA!L196)</f>
        <v/>
      </c>
      <c r="E196" s="206" t="str">
        <f>'NILAI-RAPOR'!K195</f>
        <v/>
      </c>
      <c r="F196" s="206" t="str">
        <f>'NILAI-RAPOR'!R195</f>
        <v/>
      </c>
      <c r="G196" s="206" t="str">
        <f>'NILAI-RAPOR'!Y195</f>
        <v/>
      </c>
      <c r="H196" s="206" t="str">
        <f>'NILAI-RAPOR'!AF195</f>
        <v/>
      </c>
      <c r="I196" s="206" t="str">
        <f>'NILAI-RAPOR'!AM195</f>
        <v/>
      </c>
      <c r="J196" s="206" t="str">
        <f>'NILAI-RAPOR'!AT195</f>
        <v/>
      </c>
      <c r="K196" s="206" t="str">
        <f>'NILAI-RAPOR'!BA195</f>
        <v/>
      </c>
      <c r="L196" s="206" t="str">
        <f>'NILAI-RAPOR'!BH195</f>
        <v/>
      </c>
      <c r="M196" s="206" t="str">
        <f>'NILAI-RAPOR'!BO195</f>
        <v/>
      </c>
      <c r="N196" s="206" t="str">
        <f>'NILAI-RAPOR'!BV195</f>
        <v/>
      </c>
      <c r="O196" s="206" t="str">
        <f>'NILAI-RAPOR'!CC195</f>
        <v/>
      </c>
      <c r="P196" s="206" t="str">
        <f>'NILAI-RAPOR'!CJ195</f>
        <v/>
      </c>
      <c r="Q196" s="206" t="str">
        <f>'NILAI-RAPOR'!CQ195</f>
        <v/>
      </c>
      <c r="R196" s="206" t="str">
        <f>'NILAI-RAPOR'!CX195</f>
        <v/>
      </c>
      <c r="S196" s="206" t="str">
        <f>'NILAI-RAPOR'!DE195</f>
        <v/>
      </c>
      <c r="T196" s="206" t="str">
        <f>'NILAI-RAPOR'!DL195</f>
        <v/>
      </c>
      <c r="U196" s="206" t="str">
        <f>'NILAI-RAPOR'!DS195</f>
        <v/>
      </c>
      <c r="V196" s="206" t="str">
        <f>IF('NILAI-USBN'!E195="","",'NILAI-USBN'!E195)</f>
        <v/>
      </c>
      <c r="W196" s="206" t="str">
        <f>IF('NILAI-USBN'!F195="","",'NILAI-USBN'!F195)</f>
        <v/>
      </c>
      <c r="X196" s="206" t="str">
        <f>IF('NILAI-USBN'!G195="","",'NILAI-USBN'!G195)</f>
        <v/>
      </c>
      <c r="Y196" s="206" t="str">
        <f>IF('NILAI-USBN'!H195="","",'NILAI-USBN'!H195)</f>
        <v/>
      </c>
      <c r="Z196" s="206" t="str">
        <f>IF('NILAI-USBN'!I195="","",'NILAI-USBN'!I195)</f>
        <v/>
      </c>
      <c r="AA196" s="206" t="str">
        <f>IF('NILAI-USBN'!J195="","",'NILAI-USBN'!J195)</f>
        <v/>
      </c>
      <c r="AB196" s="206" t="str">
        <f>IF('NILAI-USBN'!K195="","",'NILAI-USBN'!K195)</f>
        <v/>
      </c>
      <c r="AC196" s="206" t="str">
        <f>IF('NILAI-USBN'!L195="","",'NILAI-USBN'!L195)</f>
        <v/>
      </c>
      <c r="AD196" s="206" t="str">
        <f>IF('NILAI-USBN'!M195="","",'NILAI-USBN'!M195)</f>
        <v/>
      </c>
      <c r="AE196" s="206" t="str">
        <f>IF('NILAI-USBN'!N195="","",'NILAI-USBN'!N195)</f>
        <v/>
      </c>
      <c r="AF196" s="206" t="str">
        <f>IF('NILAI-USBN'!O195="","",'NILAI-USBN'!O195)</f>
        <v/>
      </c>
      <c r="AG196" s="206" t="str">
        <f>IF('NILAI-USBN'!P195="","",'NILAI-USBN'!P195)</f>
        <v/>
      </c>
      <c r="AH196" s="206" t="str">
        <f>IF('NILAI-USBN'!Q195="","",'NILAI-USBN'!Q195)</f>
        <v/>
      </c>
      <c r="AI196" s="206" t="str">
        <f>IF('NILAI-USBN'!R195="","",'NILAI-USBN'!R195)</f>
        <v/>
      </c>
      <c r="AJ196" s="206" t="str">
        <f>IF('NILAI-USBN'!S195="","",'NILAI-USBN'!S195)</f>
        <v/>
      </c>
      <c r="AK196" s="206" t="str">
        <f>IF('NILAI-USBN'!T195="","",'NILAI-USBN'!T195)</f>
        <v/>
      </c>
      <c r="AL196" s="206" t="str">
        <f>IF('NILAI-USBN'!U195="","",'NILAI-USBN'!U195)</f>
        <v/>
      </c>
      <c r="AM196" s="206" t="str">
        <f>IF('NILAI-UN'!E195="","",'NILAI-UN'!E195)</f>
        <v/>
      </c>
      <c r="AN196" s="206" t="str">
        <f>IF('NILAI-UN'!F195="","",'NILAI-UN'!F195)</f>
        <v/>
      </c>
      <c r="AO196" s="206" t="str">
        <f>IF('NILAI-UN'!G195="","",'NILAI-UN'!G195)</f>
        <v/>
      </c>
      <c r="AP196" s="206" t="str">
        <f>IF('NILAI-UN'!H195="","",'NILAI-UN'!H195)</f>
        <v/>
      </c>
      <c r="AQ196" s="207" t="str">
        <f t="shared" si="5"/>
        <v/>
      </c>
      <c r="AR196" s="208" t="str">
        <f t="shared" si="6"/>
        <v/>
      </c>
      <c r="AS196" s="196" t="str">
        <f>IF(OR(C196="",E196=""),"",RANK(AQ196,$AQ$10:$AQ$409)+COUNTIF(AQ$10:AQ196,AQ196)-1)</f>
        <v/>
      </c>
      <c r="AT196" s="173"/>
    </row>
    <row r="197" spans="1:46" ht="20.100000000000001" customHeight="1">
      <c r="A197" s="173"/>
      <c r="B197" s="190" t="str">
        <f>BIODATA_SISWA!B197</f>
        <v/>
      </c>
      <c r="C197" s="191" t="str">
        <f>IF(BIODATA_SISWA!C197="","",BIODATA_SISWA!C197)</f>
        <v/>
      </c>
      <c r="D197" s="191" t="str">
        <f>IF(BIODATA_SISWA!L197="","",BIODATA_SISWA!L197)</f>
        <v/>
      </c>
      <c r="E197" s="206" t="str">
        <f>'NILAI-RAPOR'!K196</f>
        <v/>
      </c>
      <c r="F197" s="206" t="str">
        <f>'NILAI-RAPOR'!R196</f>
        <v/>
      </c>
      <c r="G197" s="206" t="str">
        <f>'NILAI-RAPOR'!Y196</f>
        <v/>
      </c>
      <c r="H197" s="206" t="str">
        <f>'NILAI-RAPOR'!AF196</f>
        <v/>
      </c>
      <c r="I197" s="206" t="str">
        <f>'NILAI-RAPOR'!AM196</f>
        <v/>
      </c>
      <c r="J197" s="206" t="str">
        <f>'NILAI-RAPOR'!AT196</f>
        <v/>
      </c>
      <c r="K197" s="206" t="str">
        <f>'NILAI-RAPOR'!BA196</f>
        <v/>
      </c>
      <c r="L197" s="206" t="str">
        <f>'NILAI-RAPOR'!BH196</f>
        <v/>
      </c>
      <c r="M197" s="206" t="str">
        <f>'NILAI-RAPOR'!BO196</f>
        <v/>
      </c>
      <c r="N197" s="206" t="str">
        <f>'NILAI-RAPOR'!BV196</f>
        <v/>
      </c>
      <c r="O197" s="206" t="str">
        <f>'NILAI-RAPOR'!CC196</f>
        <v/>
      </c>
      <c r="P197" s="206" t="str">
        <f>'NILAI-RAPOR'!CJ196</f>
        <v/>
      </c>
      <c r="Q197" s="206" t="str">
        <f>'NILAI-RAPOR'!CQ196</f>
        <v/>
      </c>
      <c r="R197" s="206" t="str">
        <f>'NILAI-RAPOR'!CX196</f>
        <v/>
      </c>
      <c r="S197" s="206" t="str">
        <f>'NILAI-RAPOR'!DE196</f>
        <v/>
      </c>
      <c r="T197" s="206" t="str">
        <f>'NILAI-RAPOR'!DL196</f>
        <v/>
      </c>
      <c r="U197" s="206" t="str">
        <f>'NILAI-RAPOR'!DS196</f>
        <v/>
      </c>
      <c r="V197" s="206" t="str">
        <f>IF('NILAI-USBN'!E196="","",'NILAI-USBN'!E196)</f>
        <v/>
      </c>
      <c r="W197" s="206" t="str">
        <f>IF('NILAI-USBN'!F196="","",'NILAI-USBN'!F196)</f>
        <v/>
      </c>
      <c r="X197" s="206" t="str">
        <f>IF('NILAI-USBN'!G196="","",'NILAI-USBN'!G196)</f>
        <v/>
      </c>
      <c r="Y197" s="206" t="str">
        <f>IF('NILAI-USBN'!H196="","",'NILAI-USBN'!H196)</f>
        <v/>
      </c>
      <c r="Z197" s="206" t="str">
        <f>IF('NILAI-USBN'!I196="","",'NILAI-USBN'!I196)</f>
        <v/>
      </c>
      <c r="AA197" s="206" t="str">
        <f>IF('NILAI-USBN'!J196="","",'NILAI-USBN'!J196)</f>
        <v/>
      </c>
      <c r="AB197" s="206" t="str">
        <f>IF('NILAI-USBN'!K196="","",'NILAI-USBN'!K196)</f>
        <v/>
      </c>
      <c r="AC197" s="206" t="str">
        <f>IF('NILAI-USBN'!L196="","",'NILAI-USBN'!L196)</f>
        <v/>
      </c>
      <c r="AD197" s="206" t="str">
        <f>IF('NILAI-USBN'!M196="","",'NILAI-USBN'!M196)</f>
        <v/>
      </c>
      <c r="AE197" s="206" t="str">
        <f>IF('NILAI-USBN'!N196="","",'NILAI-USBN'!N196)</f>
        <v/>
      </c>
      <c r="AF197" s="206" t="str">
        <f>IF('NILAI-USBN'!O196="","",'NILAI-USBN'!O196)</f>
        <v/>
      </c>
      <c r="AG197" s="206" t="str">
        <f>IF('NILAI-USBN'!P196="","",'NILAI-USBN'!P196)</f>
        <v/>
      </c>
      <c r="AH197" s="206" t="str">
        <f>IF('NILAI-USBN'!Q196="","",'NILAI-USBN'!Q196)</f>
        <v/>
      </c>
      <c r="AI197" s="206" t="str">
        <f>IF('NILAI-USBN'!R196="","",'NILAI-USBN'!R196)</f>
        <v/>
      </c>
      <c r="AJ197" s="206" t="str">
        <f>IF('NILAI-USBN'!S196="","",'NILAI-USBN'!S196)</f>
        <v/>
      </c>
      <c r="AK197" s="206" t="str">
        <f>IF('NILAI-USBN'!T196="","",'NILAI-USBN'!T196)</f>
        <v/>
      </c>
      <c r="AL197" s="206" t="str">
        <f>IF('NILAI-USBN'!U196="","",'NILAI-USBN'!U196)</f>
        <v/>
      </c>
      <c r="AM197" s="206" t="str">
        <f>IF('NILAI-UN'!E196="","",'NILAI-UN'!E196)</f>
        <v/>
      </c>
      <c r="AN197" s="206" t="str">
        <f>IF('NILAI-UN'!F196="","",'NILAI-UN'!F196)</f>
        <v/>
      </c>
      <c r="AO197" s="206" t="str">
        <f>IF('NILAI-UN'!G196="","",'NILAI-UN'!G196)</f>
        <v/>
      </c>
      <c r="AP197" s="206" t="str">
        <f>IF('NILAI-UN'!H196="","",'NILAI-UN'!H196)</f>
        <v/>
      </c>
      <c r="AQ197" s="207" t="str">
        <f t="shared" si="5"/>
        <v/>
      </c>
      <c r="AR197" s="208" t="str">
        <f t="shared" si="6"/>
        <v/>
      </c>
      <c r="AS197" s="196" t="str">
        <f>IF(OR(C197="",E197=""),"",RANK(AQ197,$AQ$10:$AQ$409)+COUNTIF(AQ$10:AQ197,AQ197)-1)</f>
        <v/>
      </c>
      <c r="AT197" s="173"/>
    </row>
    <row r="198" spans="1:46" ht="20.100000000000001" customHeight="1">
      <c r="A198" s="173"/>
      <c r="B198" s="190" t="str">
        <f>BIODATA_SISWA!B198</f>
        <v/>
      </c>
      <c r="C198" s="191" t="str">
        <f>IF(BIODATA_SISWA!C198="","",BIODATA_SISWA!C198)</f>
        <v/>
      </c>
      <c r="D198" s="191" t="str">
        <f>IF(BIODATA_SISWA!L198="","",BIODATA_SISWA!L198)</f>
        <v/>
      </c>
      <c r="E198" s="206" t="str">
        <f>'NILAI-RAPOR'!K197</f>
        <v/>
      </c>
      <c r="F198" s="206" t="str">
        <f>'NILAI-RAPOR'!R197</f>
        <v/>
      </c>
      <c r="G198" s="206" t="str">
        <f>'NILAI-RAPOR'!Y197</f>
        <v/>
      </c>
      <c r="H198" s="206" t="str">
        <f>'NILAI-RAPOR'!AF197</f>
        <v/>
      </c>
      <c r="I198" s="206" t="str">
        <f>'NILAI-RAPOR'!AM197</f>
        <v/>
      </c>
      <c r="J198" s="206" t="str">
        <f>'NILAI-RAPOR'!AT197</f>
        <v/>
      </c>
      <c r="K198" s="206" t="str">
        <f>'NILAI-RAPOR'!BA197</f>
        <v/>
      </c>
      <c r="L198" s="206" t="str">
        <f>'NILAI-RAPOR'!BH197</f>
        <v/>
      </c>
      <c r="M198" s="206" t="str">
        <f>'NILAI-RAPOR'!BO197</f>
        <v/>
      </c>
      <c r="N198" s="206" t="str">
        <f>'NILAI-RAPOR'!BV197</f>
        <v/>
      </c>
      <c r="O198" s="206" t="str">
        <f>'NILAI-RAPOR'!CC197</f>
        <v/>
      </c>
      <c r="P198" s="206" t="str">
        <f>'NILAI-RAPOR'!CJ197</f>
        <v/>
      </c>
      <c r="Q198" s="206" t="str">
        <f>'NILAI-RAPOR'!CQ197</f>
        <v/>
      </c>
      <c r="R198" s="206" t="str">
        <f>'NILAI-RAPOR'!CX197</f>
        <v/>
      </c>
      <c r="S198" s="206" t="str">
        <f>'NILAI-RAPOR'!DE197</f>
        <v/>
      </c>
      <c r="T198" s="206" t="str">
        <f>'NILAI-RAPOR'!DL197</f>
        <v/>
      </c>
      <c r="U198" s="206" t="str">
        <f>'NILAI-RAPOR'!DS197</f>
        <v/>
      </c>
      <c r="V198" s="206" t="str">
        <f>IF('NILAI-USBN'!E197="","",'NILAI-USBN'!E197)</f>
        <v/>
      </c>
      <c r="W198" s="206" t="str">
        <f>IF('NILAI-USBN'!F197="","",'NILAI-USBN'!F197)</f>
        <v/>
      </c>
      <c r="X198" s="206" t="str">
        <f>IF('NILAI-USBN'!G197="","",'NILAI-USBN'!G197)</f>
        <v/>
      </c>
      <c r="Y198" s="206" t="str">
        <f>IF('NILAI-USBN'!H197="","",'NILAI-USBN'!H197)</f>
        <v/>
      </c>
      <c r="Z198" s="206" t="str">
        <f>IF('NILAI-USBN'!I197="","",'NILAI-USBN'!I197)</f>
        <v/>
      </c>
      <c r="AA198" s="206" t="str">
        <f>IF('NILAI-USBN'!J197="","",'NILAI-USBN'!J197)</f>
        <v/>
      </c>
      <c r="AB198" s="206" t="str">
        <f>IF('NILAI-USBN'!K197="","",'NILAI-USBN'!K197)</f>
        <v/>
      </c>
      <c r="AC198" s="206" t="str">
        <f>IF('NILAI-USBN'!L197="","",'NILAI-USBN'!L197)</f>
        <v/>
      </c>
      <c r="AD198" s="206" t="str">
        <f>IF('NILAI-USBN'!M197="","",'NILAI-USBN'!M197)</f>
        <v/>
      </c>
      <c r="AE198" s="206" t="str">
        <f>IF('NILAI-USBN'!N197="","",'NILAI-USBN'!N197)</f>
        <v/>
      </c>
      <c r="AF198" s="206" t="str">
        <f>IF('NILAI-USBN'!O197="","",'NILAI-USBN'!O197)</f>
        <v/>
      </c>
      <c r="AG198" s="206" t="str">
        <f>IF('NILAI-USBN'!P197="","",'NILAI-USBN'!P197)</f>
        <v/>
      </c>
      <c r="AH198" s="206" t="str">
        <f>IF('NILAI-USBN'!Q197="","",'NILAI-USBN'!Q197)</f>
        <v/>
      </c>
      <c r="AI198" s="206" t="str">
        <f>IF('NILAI-USBN'!R197="","",'NILAI-USBN'!R197)</f>
        <v/>
      </c>
      <c r="AJ198" s="206" t="str">
        <f>IF('NILAI-USBN'!S197="","",'NILAI-USBN'!S197)</f>
        <v/>
      </c>
      <c r="AK198" s="206" t="str">
        <f>IF('NILAI-USBN'!T197="","",'NILAI-USBN'!T197)</f>
        <v/>
      </c>
      <c r="AL198" s="206" t="str">
        <f>IF('NILAI-USBN'!U197="","",'NILAI-USBN'!U197)</f>
        <v/>
      </c>
      <c r="AM198" s="206" t="str">
        <f>IF('NILAI-UN'!E197="","",'NILAI-UN'!E197)</f>
        <v/>
      </c>
      <c r="AN198" s="206" t="str">
        <f>IF('NILAI-UN'!F197="","",'NILAI-UN'!F197)</f>
        <v/>
      </c>
      <c r="AO198" s="206" t="str">
        <f>IF('NILAI-UN'!G197="","",'NILAI-UN'!G197)</f>
        <v/>
      </c>
      <c r="AP198" s="206" t="str">
        <f>IF('NILAI-UN'!H197="","",'NILAI-UN'!H197)</f>
        <v/>
      </c>
      <c r="AQ198" s="207" t="str">
        <f t="shared" si="5"/>
        <v/>
      </c>
      <c r="AR198" s="208" t="str">
        <f t="shared" si="6"/>
        <v/>
      </c>
      <c r="AS198" s="196" t="str">
        <f>IF(OR(C198="",E198=""),"",RANK(AQ198,$AQ$10:$AQ$409)+COUNTIF(AQ$10:AQ198,AQ198)-1)</f>
        <v/>
      </c>
      <c r="AT198" s="173"/>
    </row>
    <row r="199" spans="1:46" ht="20.100000000000001" customHeight="1">
      <c r="A199" s="173"/>
      <c r="B199" s="190" t="str">
        <f>BIODATA_SISWA!B199</f>
        <v/>
      </c>
      <c r="C199" s="191" t="str">
        <f>IF(BIODATA_SISWA!C199="","",BIODATA_SISWA!C199)</f>
        <v/>
      </c>
      <c r="D199" s="191" t="str">
        <f>IF(BIODATA_SISWA!L199="","",BIODATA_SISWA!L199)</f>
        <v/>
      </c>
      <c r="E199" s="206" t="str">
        <f>'NILAI-RAPOR'!K198</f>
        <v/>
      </c>
      <c r="F199" s="206" t="str">
        <f>'NILAI-RAPOR'!R198</f>
        <v/>
      </c>
      <c r="G199" s="206" t="str">
        <f>'NILAI-RAPOR'!Y198</f>
        <v/>
      </c>
      <c r="H199" s="206" t="str">
        <f>'NILAI-RAPOR'!AF198</f>
        <v/>
      </c>
      <c r="I199" s="206" t="str">
        <f>'NILAI-RAPOR'!AM198</f>
        <v/>
      </c>
      <c r="J199" s="206" t="str">
        <f>'NILAI-RAPOR'!AT198</f>
        <v/>
      </c>
      <c r="K199" s="206" t="str">
        <f>'NILAI-RAPOR'!BA198</f>
        <v/>
      </c>
      <c r="L199" s="206" t="str">
        <f>'NILAI-RAPOR'!BH198</f>
        <v/>
      </c>
      <c r="M199" s="206" t="str">
        <f>'NILAI-RAPOR'!BO198</f>
        <v/>
      </c>
      <c r="N199" s="206" t="str">
        <f>'NILAI-RAPOR'!BV198</f>
        <v/>
      </c>
      <c r="O199" s="206" t="str">
        <f>'NILAI-RAPOR'!CC198</f>
        <v/>
      </c>
      <c r="P199" s="206" t="str">
        <f>'NILAI-RAPOR'!CJ198</f>
        <v/>
      </c>
      <c r="Q199" s="206" t="str">
        <f>'NILAI-RAPOR'!CQ198</f>
        <v/>
      </c>
      <c r="R199" s="206" t="str">
        <f>'NILAI-RAPOR'!CX198</f>
        <v/>
      </c>
      <c r="S199" s="206" t="str">
        <f>'NILAI-RAPOR'!DE198</f>
        <v/>
      </c>
      <c r="T199" s="206" t="str">
        <f>'NILAI-RAPOR'!DL198</f>
        <v/>
      </c>
      <c r="U199" s="206" t="str">
        <f>'NILAI-RAPOR'!DS198</f>
        <v/>
      </c>
      <c r="V199" s="206" t="str">
        <f>IF('NILAI-USBN'!E198="","",'NILAI-USBN'!E198)</f>
        <v/>
      </c>
      <c r="W199" s="206" t="str">
        <f>IF('NILAI-USBN'!F198="","",'NILAI-USBN'!F198)</f>
        <v/>
      </c>
      <c r="X199" s="206" t="str">
        <f>IF('NILAI-USBN'!G198="","",'NILAI-USBN'!G198)</f>
        <v/>
      </c>
      <c r="Y199" s="206" t="str">
        <f>IF('NILAI-USBN'!H198="","",'NILAI-USBN'!H198)</f>
        <v/>
      </c>
      <c r="Z199" s="206" t="str">
        <f>IF('NILAI-USBN'!I198="","",'NILAI-USBN'!I198)</f>
        <v/>
      </c>
      <c r="AA199" s="206" t="str">
        <f>IF('NILAI-USBN'!J198="","",'NILAI-USBN'!J198)</f>
        <v/>
      </c>
      <c r="AB199" s="206" t="str">
        <f>IF('NILAI-USBN'!K198="","",'NILAI-USBN'!K198)</f>
        <v/>
      </c>
      <c r="AC199" s="206" t="str">
        <f>IF('NILAI-USBN'!L198="","",'NILAI-USBN'!L198)</f>
        <v/>
      </c>
      <c r="AD199" s="206" t="str">
        <f>IF('NILAI-USBN'!M198="","",'NILAI-USBN'!M198)</f>
        <v/>
      </c>
      <c r="AE199" s="206" t="str">
        <f>IF('NILAI-USBN'!N198="","",'NILAI-USBN'!N198)</f>
        <v/>
      </c>
      <c r="AF199" s="206" t="str">
        <f>IF('NILAI-USBN'!O198="","",'NILAI-USBN'!O198)</f>
        <v/>
      </c>
      <c r="AG199" s="206" t="str">
        <f>IF('NILAI-USBN'!P198="","",'NILAI-USBN'!P198)</f>
        <v/>
      </c>
      <c r="AH199" s="206" t="str">
        <f>IF('NILAI-USBN'!Q198="","",'NILAI-USBN'!Q198)</f>
        <v/>
      </c>
      <c r="AI199" s="206" t="str">
        <f>IF('NILAI-USBN'!R198="","",'NILAI-USBN'!R198)</f>
        <v/>
      </c>
      <c r="AJ199" s="206" t="str">
        <f>IF('NILAI-USBN'!S198="","",'NILAI-USBN'!S198)</f>
        <v/>
      </c>
      <c r="AK199" s="206" t="str">
        <f>IF('NILAI-USBN'!T198="","",'NILAI-USBN'!T198)</f>
        <v/>
      </c>
      <c r="AL199" s="206" t="str">
        <f>IF('NILAI-USBN'!U198="","",'NILAI-USBN'!U198)</f>
        <v/>
      </c>
      <c r="AM199" s="206" t="str">
        <f>IF('NILAI-UN'!E198="","",'NILAI-UN'!E198)</f>
        <v/>
      </c>
      <c r="AN199" s="206" t="str">
        <f>IF('NILAI-UN'!F198="","",'NILAI-UN'!F198)</f>
        <v/>
      </c>
      <c r="AO199" s="206" t="str">
        <f>IF('NILAI-UN'!G198="","",'NILAI-UN'!G198)</f>
        <v/>
      </c>
      <c r="AP199" s="206" t="str">
        <f>IF('NILAI-UN'!H198="","",'NILAI-UN'!H198)</f>
        <v/>
      </c>
      <c r="AQ199" s="207" t="str">
        <f t="shared" si="5"/>
        <v/>
      </c>
      <c r="AR199" s="208" t="str">
        <f t="shared" si="6"/>
        <v/>
      </c>
      <c r="AS199" s="196" t="str">
        <f>IF(OR(C199="",E199=""),"",RANK(AQ199,$AQ$10:$AQ$409)+COUNTIF(AQ$10:AQ199,AQ199)-1)</f>
        <v/>
      </c>
      <c r="AT199" s="173"/>
    </row>
    <row r="200" spans="1:46" ht="20.100000000000001" customHeight="1">
      <c r="A200" s="173"/>
      <c r="B200" s="190" t="str">
        <f>BIODATA_SISWA!B200</f>
        <v/>
      </c>
      <c r="C200" s="191" t="str">
        <f>IF(BIODATA_SISWA!C200="","",BIODATA_SISWA!C200)</f>
        <v/>
      </c>
      <c r="D200" s="191" t="str">
        <f>IF(BIODATA_SISWA!L200="","",BIODATA_SISWA!L200)</f>
        <v/>
      </c>
      <c r="E200" s="206" t="str">
        <f>'NILAI-RAPOR'!K199</f>
        <v/>
      </c>
      <c r="F200" s="206" t="str">
        <f>'NILAI-RAPOR'!R199</f>
        <v/>
      </c>
      <c r="G200" s="206" t="str">
        <f>'NILAI-RAPOR'!Y199</f>
        <v/>
      </c>
      <c r="H200" s="206" t="str">
        <f>'NILAI-RAPOR'!AF199</f>
        <v/>
      </c>
      <c r="I200" s="206" t="str">
        <f>'NILAI-RAPOR'!AM199</f>
        <v/>
      </c>
      <c r="J200" s="206" t="str">
        <f>'NILAI-RAPOR'!AT199</f>
        <v/>
      </c>
      <c r="K200" s="206" t="str">
        <f>'NILAI-RAPOR'!BA199</f>
        <v/>
      </c>
      <c r="L200" s="206" t="str">
        <f>'NILAI-RAPOR'!BH199</f>
        <v/>
      </c>
      <c r="M200" s="206" t="str">
        <f>'NILAI-RAPOR'!BO199</f>
        <v/>
      </c>
      <c r="N200" s="206" t="str">
        <f>'NILAI-RAPOR'!BV199</f>
        <v/>
      </c>
      <c r="O200" s="206" t="str">
        <f>'NILAI-RAPOR'!CC199</f>
        <v/>
      </c>
      <c r="P200" s="206" t="str">
        <f>'NILAI-RAPOR'!CJ199</f>
        <v/>
      </c>
      <c r="Q200" s="206" t="str">
        <f>'NILAI-RAPOR'!CQ199</f>
        <v/>
      </c>
      <c r="R200" s="206" t="str">
        <f>'NILAI-RAPOR'!CX199</f>
        <v/>
      </c>
      <c r="S200" s="206" t="str">
        <f>'NILAI-RAPOR'!DE199</f>
        <v/>
      </c>
      <c r="T200" s="206" t="str">
        <f>'NILAI-RAPOR'!DL199</f>
        <v/>
      </c>
      <c r="U200" s="206" t="str">
        <f>'NILAI-RAPOR'!DS199</f>
        <v/>
      </c>
      <c r="V200" s="206" t="str">
        <f>IF('NILAI-USBN'!E199="","",'NILAI-USBN'!E199)</f>
        <v/>
      </c>
      <c r="W200" s="206" t="str">
        <f>IF('NILAI-USBN'!F199="","",'NILAI-USBN'!F199)</f>
        <v/>
      </c>
      <c r="X200" s="206" t="str">
        <f>IF('NILAI-USBN'!G199="","",'NILAI-USBN'!G199)</f>
        <v/>
      </c>
      <c r="Y200" s="206" t="str">
        <f>IF('NILAI-USBN'!H199="","",'NILAI-USBN'!H199)</f>
        <v/>
      </c>
      <c r="Z200" s="206" t="str">
        <f>IF('NILAI-USBN'!I199="","",'NILAI-USBN'!I199)</f>
        <v/>
      </c>
      <c r="AA200" s="206" t="str">
        <f>IF('NILAI-USBN'!J199="","",'NILAI-USBN'!J199)</f>
        <v/>
      </c>
      <c r="AB200" s="206" t="str">
        <f>IF('NILAI-USBN'!K199="","",'NILAI-USBN'!K199)</f>
        <v/>
      </c>
      <c r="AC200" s="206" t="str">
        <f>IF('NILAI-USBN'!L199="","",'NILAI-USBN'!L199)</f>
        <v/>
      </c>
      <c r="AD200" s="206" t="str">
        <f>IF('NILAI-USBN'!M199="","",'NILAI-USBN'!M199)</f>
        <v/>
      </c>
      <c r="AE200" s="206" t="str">
        <f>IF('NILAI-USBN'!N199="","",'NILAI-USBN'!N199)</f>
        <v/>
      </c>
      <c r="AF200" s="206" t="str">
        <f>IF('NILAI-USBN'!O199="","",'NILAI-USBN'!O199)</f>
        <v/>
      </c>
      <c r="AG200" s="206" t="str">
        <f>IF('NILAI-USBN'!P199="","",'NILAI-USBN'!P199)</f>
        <v/>
      </c>
      <c r="AH200" s="206" t="str">
        <f>IF('NILAI-USBN'!Q199="","",'NILAI-USBN'!Q199)</f>
        <v/>
      </c>
      <c r="AI200" s="206" t="str">
        <f>IF('NILAI-USBN'!R199="","",'NILAI-USBN'!R199)</f>
        <v/>
      </c>
      <c r="AJ200" s="206" t="str">
        <f>IF('NILAI-USBN'!S199="","",'NILAI-USBN'!S199)</f>
        <v/>
      </c>
      <c r="AK200" s="206" t="str">
        <f>IF('NILAI-USBN'!T199="","",'NILAI-USBN'!T199)</f>
        <v/>
      </c>
      <c r="AL200" s="206" t="str">
        <f>IF('NILAI-USBN'!U199="","",'NILAI-USBN'!U199)</f>
        <v/>
      </c>
      <c r="AM200" s="206" t="str">
        <f>IF('NILAI-UN'!E199="","",'NILAI-UN'!E199)</f>
        <v/>
      </c>
      <c r="AN200" s="206" t="str">
        <f>IF('NILAI-UN'!F199="","",'NILAI-UN'!F199)</f>
        <v/>
      </c>
      <c r="AO200" s="206" t="str">
        <f>IF('NILAI-UN'!G199="","",'NILAI-UN'!G199)</f>
        <v/>
      </c>
      <c r="AP200" s="206" t="str">
        <f>IF('NILAI-UN'!H199="","",'NILAI-UN'!H199)</f>
        <v/>
      </c>
      <c r="AQ200" s="207" t="str">
        <f t="shared" si="5"/>
        <v/>
      </c>
      <c r="AR200" s="208" t="str">
        <f t="shared" si="6"/>
        <v/>
      </c>
      <c r="AS200" s="196" t="str">
        <f>IF(OR(C200="",E200=""),"",RANK(AQ200,$AQ$10:$AQ$409)+COUNTIF(AQ$10:AQ200,AQ200)-1)</f>
        <v/>
      </c>
      <c r="AT200" s="173"/>
    </row>
    <row r="201" spans="1:46" ht="20.100000000000001" customHeight="1">
      <c r="A201" s="173"/>
      <c r="B201" s="190" t="str">
        <f>BIODATA_SISWA!B201</f>
        <v/>
      </c>
      <c r="C201" s="191" t="str">
        <f>IF(BIODATA_SISWA!C201="","",BIODATA_SISWA!C201)</f>
        <v/>
      </c>
      <c r="D201" s="191" t="str">
        <f>IF(BIODATA_SISWA!L201="","",BIODATA_SISWA!L201)</f>
        <v/>
      </c>
      <c r="E201" s="206" t="str">
        <f>'NILAI-RAPOR'!K200</f>
        <v/>
      </c>
      <c r="F201" s="206" t="str">
        <f>'NILAI-RAPOR'!R200</f>
        <v/>
      </c>
      <c r="G201" s="206" t="str">
        <f>'NILAI-RAPOR'!Y200</f>
        <v/>
      </c>
      <c r="H201" s="206" t="str">
        <f>'NILAI-RAPOR'!AF200</f>
        <v/>
      </c>
      <c r="I201" s="206" t="str">
        <f>'NILAI-RAPOR'!AM200</f>
        <v/>
      </c>
      <c r="J201" s="206" t="str">
        <f>'NILAI-RAPOR'!AT200</f>
        <v/>
      </c>
      <c r="K201" s="206" t="str">
        <f>'NILAI-RAPOR'!BA200</f>
        <v/>
      </c>
      <c r="L201" s="206" t="str">
        <f>'NILAI-RAPOR'!BH200</f>
        <v/>
      </c>
      <c r="M201" s="206" t="str">
        <f>'NILAI-RAPOR'!BO200</f>
        <v/>
      </c>
      <c r="N201" s="206" t="str">
        <f>'NILAI-RAPOR'!BV200</f>
        <v/>
      </c>
      <c r="O201" s="206" t="str">
        <f>'NILAI-RAPOR'!CC200</f>
        <v/>
      </c>
      <c r="P201" s="206" t="str">
        <f>'NILAI-RAPOR'!CJ200</f>
        <v/>
      </c>
      <c r="Q201" s="206" t="str">
        <f>'NILAI-RAPOR'!CQ200</f>
        <v/>
      </c>
      <c r="R201" s="206" t="str">
        <f>'NILAI-RAPOR'!CX200</f>
        <v/>
      </c>
      <c r="S201" s="206" t="str">
        <f>'NILAI-RAPOR'!DE200</f>
        <v/>
      </c>
      <c r="T201" s="206" t="str">
        <f>'NILAI-RAPOR'!DL200</f>
        <v/>
      </c>
      <c r="U201" s="206" t="str">
        <f>'NILAI-RAPOR'!DS200</f>
        <v/>
      </c>
      <c r="V201" s="206" t="str">
        <f>IF('NILAI-USBN'!E200="","",'NILAI-USBN'!E200)</f>
        <v/>
      </c>
      <c r="W201" s="206" t="str">
        <f>IF('NILAI-USBN'!F200="","",'NILAI-USBN'!F200)</f>
        <v/>
      </c>
      <c r="X201" s="206" t="str">
        <f>IF('NILAI-USBN'!G200="","",'NILAI-USBN'!G200)</f>
        <v/>
      </c>
      <c r="Y201" s="206" t="str">
        <f>IF('NILAI-USBN'!H200="","",'NILAI-USBN'!H200)</f>
        <v/>
      </c>
      <c r="Z201" s="206" t="str">
        <f>IF('NILAI-USBN'!I200="","",'NILAI-USBN'!I200)</f>
        <v/>
      </c>
      <c r="AA201" s="206" t="str">
        <f>IF('NILAI-USBN'!J200="","",'NILAI-USBN'!J200)</f>
        <v/>
      </c>
      <c r="AB201" s="206" t="str">
        <f>IF('NILAI-USBN'!K200="","",'NILAI-USBN'!K200)</f>
        <v/>
      </c>
      <c r="AC201" s="206" t="str">
        <f>IF('NILAI-USBN'!L200="","",'NILAI-USBN'!L200)</f>
        <v/>
      </c>
      <c r="AD201" s="206" t="str">
        <f>IF('NILAI-USBN'!M200="","",'NILAI-USBN'!M200)</f>
        <v/>
      </c>
      <c r="AE201" s="206" t="str">
        <f>IF('NILAI-USBN'!N200="","",'NILAI-USBN'!N200)</f>
        <v/>
      </c>
      <c r="AF201" s="206" t="str">
        <f>IF('NILAI-USBN'!O200="","",'NILAI-USBN'!O200)</f>
        <v/>
      </c>
      <c r="AG201" s="206" t="str">
        <f>IF('NILAI-USBN'!P200="","",'NILAI-USBN'!P200)</f>
        <v/>
      </c>
      <c r="AH201" s="206" t="str">
        <f>IF('NILAI-USBN'!Q200="","",'NILAI-USBN'!Q200)</f>
        <v/>
      </c>
      <c r="AI201" s="206" t="str">
        <f>IF('NILAI-USBN'!R200="","",'NILAI-USBN'!R200)</f>
        <v/>
      </c>
      <c r="AJ201" s="206" t="str">
        <f>IF('NILAI-USBN'!S200="","",'NILAI-USBN'!S200)</f>
        <v/>
      </c>
      <c r="AK201" s="206" t="str">
        <f>IF('NILAI-USBN'!T200="","",'NILAI-USBN'!T200)</f>
        <v/>
      </c>
      <c r="AL201" s="206" t="str">
        <f>IF('NILAI-USBN'!U200="","",'NILAI-USBN'!U200)</f>
        <v/>
      </c>
      <c r="AM201" s="206" t="str">
        <f>IF('NILAI-UN'!E200="","",'NILAI-UN'!E200)</f>
        <v/>
      </c>
      <c r="AN201" s="206" t="str">
        <f>IF('NILAI-UN'!F200="","",'NILAI-UN'!F200)</f>
        <v/>
      </c>
      <c r="AO201" s="206" t="str">
        <f>IF('NILAI-UN'!G200="","",'NILAI-UN'!G200)</f>
        <v/>
      </c>
      <c r="AP201" s="206" t="str">
        <f>IF('NILAI-UN'!H200="","",'NILAI-UN'!H200)</f>
        <v/>
      </c>
      <c r="AQ201" s="207" t="str">
        <f t="shared" si="5"/>
        <v/>
      </c>
      <c r="AR201" s="208" t="str">
        <f t="shared" si="6"/>
        <v/>
      </c>
      <c r="AS201" s="196" t="str">
        <f>IF(OR(C201="",E201=""),"",RANK(AQ201,$AQ$10:$AQ$409)+COUNTIF(AQ$10:AQ201,AQ201)-1)</f>
        <v/>
      </c>
      <c r="AT201" s="173"/>
    </row>
    <row r="202" spans="1:46" ht="20.100000000000001" customHeight="1">
      <c r="A202" s="173"/>
      <c r="B202" s="190" t="str">
        <f>BIODATA_SISWA!B202</f>
        <v/>
      </c>
      <c r="C202" s="191" t="str">
        <f>IF(BIODATA_SISWA!C202="","",BIODATA_SISWA!C202)</f>
        <v/>
      </c>
      <c r="D202" s="191" t="str">
        <f>IF(BIODATA_SISWA!L202="","",BIODATA_SISWA!L202)</f>
        <v/>
      </c>
      <c r="E202" s="206" t="str">
        <f>'NILAI-RAPOR'!K201</f>
        <v/>
      </c>
      <c r="F202" s="206" t="str">
        <f>'NILAI-RAPOR'!R201</f>
        <v/>
      </c>
      <c r="G202" s="206" t="str">
        <f>'NILAI-RAPOR'!Y201</f>
        <v/>
      </c>
      <c r="H202" s="206" t="str">
        <f>'NILAI-RAPOR'!AF201</f>
        <v/>
      </c>
      <c r="I202" s="206" t="str">
        <f>'NILAI-RAPOR'!AM201</f>
        <v/>
      </c>
      <c r="J202" s="206" t="str">
        <f>'NILAI-RAPOR'!AT201</f>
        <v/>
      </c>
      <c r="K202" s="206" t="str">
        <f>'NILAI-RAPOR'!BA201</f>
        <v/>
      </c>
      <c r="L202" s="206" t="str">
        <f>'NILAI-RAPOR'!BH201</f>
        <v/>
      </c>
      <c r="M202" s="206" t="str">
        <f>'NILAI-RAPOR'!BO201</f>
        <v/>
      </c>
      <c r="N202" s="206" t="str">
        <f>'NILAI-RAPOR'!BV201</f>
        <v/>
      </c>
      <c r="O202" s="206" t="str">
        <f>'NILAI-RAPOR'!CC201</f>
        <v/>
      </c>
      <c r="P202" s="206" t="str">
        <f>'NILAI-RAPOR'!CJ201</f>
        <v/>
      </c>
      <c r="Q202" s="206" t="str">
        <f>'NILAI-RAPOR'!CQ201</f>
        <v/>
      </c>
      <c r="R202" s="206" t="str">
        <f>'NILAI-RAPOR'!CX201</f>
        <v/>
      </c>
      <c r="S202" s="206" t="str">
        <f>'NILAI-RAPOR'!DE201</f>
        <v/>
      </c>
      <c r="T202" s="206" t="str">
        <f>'NILAI-RAPOR'!DL201</f>
        <v/>
      </c>
      <c r="U202" s="206" t="str">
        <f>'NILAI-RAPOR'!DS201</f>
        <v/>
      </c>
      <c r="V202" s="206" t="str">
        <f>IF('NILAI-USBN'!E201="","",'NILAI-USBN'!E201)</f>
        <v/>
      </c>
      <c r="W202" s="206" t="str">
        <f>IF('NILAI-USBN'!F201="","",'NILAI-USBN'!F201)</f>
        <v/>
      </c>
      <c r="X202" s="206" t="str">
        <f>IF('NILAI-USBN'!G201="","",'NILAI-USBN'!G201)</f>
        <v/>
      </c>
      <c r="Y202" s="206" t="str">
        <f>IF('NILAI-USBN'!H201="","",'NILAI-USBN'!H201)</f>
        <v/>
      </c>
      <c r="Z202" s="206" t="str">
        <f>IF('NILAI-USBN'!I201="","",'NILAI-USBN'!I201)</f>
        <v/>
      </c>
      <c r="AA202" s="206" t="str">
        <f>IF('NILAI-USBN'!J201="","",'NILAI-USBN'!J201)</f>
        <v/>
      </c>
      <c r="AB202" s="206" t="str">
        <f>IF('NILAI-USBN'!K201="","",'NILAI-USBN'!K201)</f>
        <v/>
      </c>
      <c r="AC202" s="206" t="str">
        <f>IF('NILAI-USBN'!L201="","",'NILAI-USBN'!L201)</f>
        <v/>
      </c>
      <c r="AD202" s="206" t="str">
        <f>IF('NILAI-USBN'!M201="","",'NILAI-USBN'!M201)</f>
        <v/>
      </c>
      <c r="AE202" s="206" t="str">
        <f>IF('NILAI-USBN'!N201="","",'NILAI-USBN'!N201)</f>
        <v/>
      </c>
      <c r="AF202" s="206" t="str">
        <f>IF('NILAI-USBN'!O201="","",'NILAI-USBN'!O201)</f>
        <v/>
      </c>
      <c r="AG202" s="206" t="str">
        <f>IF('NILAI-USBN'!P201="","",'NILAI-USBN'!P201)</f>
        <v/>
      </c>
      <c r="AH202" s="206" t="str">
        <f>IF('NILAI-USBN'!Q201="","",'NILAI-USBN'!Q201)</f>
        <v/>
      </c>
      <c r="AI202" s="206" t="str">
        <f>IF('NILAI-USBN'!R201="","",'NILAI-USBN'!R201)</f>
        <v/>
      </c>
      <c r="AJ202" s="206" t="str">
        <f>IF('NILAI-USBN'!S201="","",'NILAI-USBN'!S201)</f>
        <v/>
      </c>
      <c r="AK202" s="206" t="str">
        <f>IF('NILAI-USBN'!T201="","",'NILAI-USBN'!T201)</f>
        <v/>
      </c>
      <c r="AL202" s="206" t="str">
        <f>IF('NILAI-USBN'!U201="","",'NILAI-USBN'!U201)</f>
        <v/>
      </c>
      <c r="AM202" s="206" t="str">
        <f>IF('NILAI-UN'!E201="","",'NILAI-UN'!E201)</f>
        <v/>
      </c>
      <c r="AN202" s="206" t="str">
        <f>IF('NILAI-UN'!F201="","",'NILAI-UN'!F201)</f>
        <v/>
      </c>
      <c r="AO202" s="206" t="str">
        <f>IF('NILAI-UN'!G201="","",'NILAI-UN'!G201)</f>
        <v/>
      </c>
      <c r="AP202" s="206" t="str">
        <f>IF('NILAI-UN'!H201="","",'NILAI-UN'!H201)</f>
        <v/>
      </c>
      <c r="AQ202" s="207" t="str">
        <f t="shared" ref="AQ202:AQ265" si="7">IF(OR(C202="",E202=""),"",SUM(E202:AP202))</f>
        <v/>
      </c>
      <c r="AR202" s="208" t="str">
        <f t="shared" ref="AR202:AR265" si="8">IF(OR(C202="",E202=""),"",AVERAGE(E202:AP202))</f>
        <v/>
      </c>
      <c r="AS202" s="196" t="str">
        <f>IF(OR(C202="",E202=""),"",RANK(AQ202,$AQ$10:$AQ$409)+COUNTIF(AQ$10:AQ202,AQ202)-1)</f>
        <v/>
      </c>
      <c r="AT202" s="173"/>
    </row>
    <row r="203" spans="1:46" ht="20.100000000000001" customHeight="1">
      <c r="A203" s="173"/>
      <c r="B203" s="190" t="str">
        <f>BIODATA_SISWA!B203</f>
        <v/>
      </c>
      <c r="C203" s="191" t="str">
        <f>IF(BIODATA_SISWA!C203="","",BIODATA_SISWA!C203)</f>
        <v/>
      </c>
      <c r="D203" s="191" t="str">
        <f>IF(BIODATA_SISWA!L203="","",BIODATA_SISWA!L203)</f>
        <v/>
      </c>
      <c r="E203" s="206" t="str">
        <f>'NILAI-RAPOR'!K202</f>
        <v/>
      </c>
      <c r="F203" s="206" t="str">
        <f>'NILAI-RAPOR'!R202</f>
        <v/>
      </c>
      <c r="G203" s="206" t="str">
        <f>'NILAI-RAPOR'!Y202</f>
        <v/>
      </c>
      <c r="H203" s="206" t="str">
        <f>'NILAI-RAPOR'!AF202</f>
        <v/>
      </c>
      <c r="I203" s="206" t="str">
        <f>'NILAI-RAPOR'!AM202</f>
        <v/>
      </c>
      <c r="J203" s="206" t="str">
        <f>'NILAI-RAPOR'!AT202</f>
        <v/>
      </c>
      <c r="K203" s="206" t="str">
        <f>'NILAI-RAPOR'!BA202</f>
        <v/>
      </c>
      <c r="L203" s="206" t="str">
        <f>'NILAI-RAPOR'!BH202</f>
        <v/>
      </c>
      <c r="M203" s="206" t="str">
        <f>'NILAI-RAPOR'!BO202</f>
        <v/>
      </c>
      <c r="N203" s="206" t="str">
        <f>'NILAI-RAPOR'!BV202</f>
        <v/>
      </c>
      <c r="O203" s="206" t="str">
        <f>'NILAI-RAPOR'!CC202</f>
        <v/>
      </c>
      <c r="P203" s="206" t="str">
        <f>'NILAI-RAPOR'!CJ202</f>
        <v/>
      </c>
      <c r="Q203" s="206" t="str">
        <f>'NILAI-RAPOR'!CQ202</f>
        <v/>
      </c>
      <c r="R203" s="206" t="str">
        <f>'NILAI-RAPOR'!CX202</f>
        <v/>
      </c>
      <c r="S203" s="206" t="str">
        <f>'NILAI-RAPOR'!DE202</f>
        <v/>
      </c>
      <c r="T203" s="206" t="str">
        <f>'NILAI-RAPOR'!DL202</f>
        <v/>
      </c>
      <c r="U203" s="206" t="str">
        <f>'NILAI-RAPOR'!DS202</f>
        <v/>
      </c>
      <c r="V203" s="206" t="str">
        <f>IF('NILAI-USBN'!E202="","",'NILAI-USBN'!E202)</f>
        <v/>
      </c>
      <c r="W203" s="206" t="str">
        <f>IF('NILAI-USBN'!F202="","",'NILAI-USBN'!F202)</f>
        <v/>
      </c>
      <c r="X203" s="206" t="str">
        <f>IF('NILAI-USBN'!G202="","",'NILAI-USBN'!G202)</f>
        <v/>
      </c>
      <c r="Y203" s="206" t="str">
        <f>IF('NILAI-USBN'!H202="","",'NILAI-USBN'!H202)</f>
        <v/>
      </c>
      <c r="Z203" s="206" t="str">
        <f>IF('NILAI-USBN'!I202="","",'NILAI-USBN'!I202)</f>
        <v/>
      </c>
      <c r="AA203" s="206" t="str">
        <f>IF('NILAI-USBN'!J202="","",'NILAI-USBN'!J202)</f>
        <v/>
      </c>
      <c r="AB203" s="206" t="str">
        <f>IF('NILAI-USBN'!K202="","",'NILAI-USBN'!K202)</f>
        <v/>
      </c>
      <c r="AC203" s="206" t="str">
        <f>IF('NILAI-USBN'!L202="","",'NILAI-USBN'!L202)</f>
        <v/>
      </c>
      <c r="AD203" s="206" t="str">
        <f>IF('NILAI-USBN'!M202="","",'NILAI-USBN'!M202)</f>
        <v/>
      </c>
      <c r="AE203" s="206" t="str">
        <f>IF('NILAI-USBN'!N202="","",'NILAI-USBN'!N202)</f>
        <v/>
      </c>
      <c r="AF203" s="206" t="str">
        <f>IF('NILAI-USBN'!O202="","",'NILAI-USBN'!O202)</f>
        <v/>
      </c>
      <c r="AG203" s="206" t="str">
        <f>IF('NILAI-USBN'!P202="","",'NILAI-USBN'!P202)</f>
        <v/>
      </c>
      <c r="AH203" s="206" t="str">
        <f>IF('NILAI-USBN'!Q202="","",'NILAI-USBN'!Q202)</f>
        <v/>
      </c>
      <c r="AI203" s="206" t="str">
        <f>IF('NILAI-USBN'!R202="","",'NILAI-USBN'!R202)</f>
        <v/>
      </c>
      <c r="AJ203" s="206" t="str">
        <f>IF('NILAI-USBN'!S202="","",'NILAI-USBN'!S202)</f>
        <v/>
      </c>
      <c r="AK203" s="206" t="str">
        <f>IF('NILAI-USBN'!T202="","",'NILAI-USBN'!T202)</f>
        <v/>
      </c>
      <c r="AL203" s="206" t="str">
        <f>IF('NILAI-USBN'!U202="","",'NILAI-USBN'!U202)</f>
        <v/>
      </c>
      <c r="AM203" s="206" t="str">
        <f>IF('NILAI-UN'!E202="","",'NILAI-UN'!E202)</f>
        <v/>
      </c>
      <c r="AN203" s="206" t="str">
        <f>IF('NILAI-UN'!F202="","",'NILAI-UN'!F202)</f>
        <v/>
      </c>
      <c r="AO203" s="206" t="str">
        <f>IF('NILAI-UN'!G202="","",'NILAI-UN'!G202)</f>
        <v/>
      </c>
      <c r="AP203" s="206" t="str">
        <f>IF('NILAI-UN'!H202="","",'NILAI-UN'!H202)</f>
        <v/>
      </c>
      <c r="AQ203" s="207" t="str">
        <f t="shared" si="7"/>
        <v/>
      </c>
      <c r="AR203" s="208" t="str">
        <f t="shared" si="8"/>
        <v/>
      </c>
      <c r="AS203" s="196" t="str">
        <f>IF(OR(C203="",E203=""),"",RANK(AQ203,$AQ$10:$AQ$409)+COUNTIF(AQ$10:AQ203,AQ203)-1)</f>
        <v/>
      </c>
      <c r="AT203" s="173"/>
    </row>
    <row r="204" spans="1:46" ht="20.100000000000001" customHeight="1">
      <c r="A204" s="173"/>
      <c r="B204" s="190" t="str">
        <f>BIODATA_SISWA!B204</f>
        <v/>
      </c>
      <c r="C204" s="191" t="str">
        <f>IF(BIODATA_SISWA!C204="","",BIODATA_SISWA!C204)</f>
        <v/>
      </c>
      <c r="D204" s="191" t="str">
        <f>IF(BIODATA_SISWA!L204="","",BIODATA_SISWA!L204)</f>
        <v/>
      </c>
      <c r="E204" s="206" t="str">
        <f>'NILAI-RAPOR'!K203</f>
        <v/>
      </c>
      <c r="F204" s="206" t="str">
        <f>'NILAI-RAPOR'!R203</f>
        <v/>
      </c>
      <c r="G204" s="206" t="str">
        <f>'NILAI-RAPOR'!Y203</f>
        <v/>
      </c>
      <c r="H204" s="206" t="str">
        <f>'NILAI-RAPOR'!AF203</f>
        <v/>
      </c>
      <c r="I204" s="206" t="str">
        <f>'NILAI-RAPOR'!AM203</f>
        <v/>
      </c>
      <c r="J204" s="206" t="str">
        <f>'NILAI-RAPOR'!AT203</f>
        <v/>
      </c>
      <c r="K204" s="206" t="str">
        <f>'NILAI-RAPOR'!BA203</f>
        <v/>
      </c>
      <c r="L204" s="206" t="str">
        <f>'NILAI-RAPOR'!BH203</f>
        <v/>
      </c>
      <c r="M204" s="206" t="str">
        <f>'NILAI-RAPOR'!BO203</f>
        <v/>
      </c>
      <c r="N204" s="206" t="str">
        <f>'NILAI-RAPOR'!BV203</f>
        <v/>
      </c>
      <c r="O204" s="206" t="str">
        <f>'NILAI-RAPOR'!CC203</f>
        <v/>
      </c>
      <c r="P204" s="206" t="str">
        <f>'NILAI-RAPOR'!CJ203</f>
        <v/>
      </c>
      <c r="Q204" s="206" t="str">
        <f>'NILAI-RAPOR'!CQ203</f>
        <v/>
      </c>
      <c r="R204" s="206" t="str">
        <f>'NILAI-RAPOR'!CX203</f>
        <v/>
      </c>
      <c r="S204" s="206" t="str">
        <f>'NILAI-RAPOR'!DE203</f>
        <v/>
      </c>
      <c r="T204" s="206" t="str">
        <f>'NILAI-RAPOR'!DL203</f>
        <v/>
      </c>
      <c r="U204" s="206" t="str">
        <f>'NILAI-RAPOR'!DS203</f>
        <v/>
      </c>
      <c r="V204" s="206" t="str">
        <f>IF('NILAI-USBN'!E203="","",'NILAI-USBN'!E203)</f>
        <v/>
      </c>
      <c r="W204" s="206" t="str">
        <f>IF('NILAI-USBN'!F203="","",'NILAI-USBN'!F203)</f>
        <v/>
      </c>
      <c r="X204" s="206" t="str">
        <f>IF('NILAI-USBN'!G203="","",'NILAI-USBN'!G203)</f>
        <v/>
      </c>
      <c r="Y204" s="206" t="str">
        <f>IF('NILAI-USBN'!H203="","",'NILAI-USBN'!H203)</f>
        <v/>
      </c>
      <c r="Z204" s="206" t="str">
        <f>IF('NILAI-USBN'!I203="","",'NILAI-USBN'!I203)</f>
        <v/>
      </c>
      <c r="AA204" s="206" t="str">
        <f>IF('NILAI-USBN'!J203="","",'NILAI-USBN'!J203)</f>
        <v/>
      </c>
      <c r="AB204" s="206" t="str">
        <f>IF('NILAI-USBN'!K203="","",'NILAI-USBN'!K203)</f>
        <v/>
      </c>
      <c r="AC204" s="206" t="str">
        <f>IF('NILAI-USBN'!L203="","",'NILAI-USBN'!L203)</f>
        <v/>
      </c>
      <c r="AD204" s="206" t="str">
        <f>IF('NILAI-USBN'!M203="","",'NILAI-USBN'!M203)</f>
        <v/>
      </c>
      <c r="AE204" s="206" t="str">
        <f>IF('NILAI-USBN'!N203="","",'NILAI-USBN'!N203)</f>
        <v/>
      </c>
      <c r="AF204" s="206" t="str">
        <f>IF('NILAI-USBN'!O203="","",'NILAI-USBN'!O203)</f>
        <v/>
      </c>
      <c r="AG204" s="206" t="str">
        <f>IF('NILAI-USBN'!P203="","",'NILAI-USBN'!P203)</f>
        <v/>
      </c>
      <c r="AH204" s="206" t="str">
        <f>IF('NILAI-USBN'!Q203="","",'NILAI-USBN'!Q203)</f>
        <v/>
      </c>
      <c r="AI204" s="206" t="str">
        <f>IF('NILAI-USBN'!R203="","",'NILAI-USBN'!R203)</f>
        <v/>
      </c>
      <c r="AJ204" s="206" t="str">
        <f>IF('NILAI-USBN'!S203="","",'NILAI-USBN'!S203)</f>
        <v/>
      </c>
      <c r="AK204" s="206" t="str">
        <f>IF('NILAI-USBN'!T203="","",'NILAI-USBN'!T203)</f>
        <v/>
      </c>
      <c r="AL204" s="206" t="str">
        <f>IF('NILAI-USBN'!U203="","",'NILAI-USBN'!U203)</f>
        <v/>
      </c>
      <c r="AM204" s="206" t="str">
        <f>IF('NILAI-UN'!E203="","",'NILAI-UN'!E203)</f>
        <v/>
      </c>
      <c r="AN204" s="206" t="str">
        <f>IF('NILAI-UN'!F203="","",'NILAI-UN'!F203)</f>
        <v/>
      </c>
      <c r="AO204" s="206" t="str">
        <f>IF('NILAI-UN'!G203="","",'NILAI-UN'!G203)</f>
        <v/>
      </c>
      <c r="AP204" s="206" t="str">
        <f>IF('NILAI-UN'!H203="","",'NILAI-UN'!H203)</f>
        <v/>
      </c>
      <c r="AQ204" s="207" t="str">
        <f t="shared" si="7"/>
        <v/>
      </c>
      <c r="AR204" s="208" t="str">
        <f t="shared" si="8"/>
        <v/>
      </c>
      <c r="AS204" s="196" t="str">
        <f>IF(OR(C204="",E204=""),"",RANK(AQ204,$AQ$10:$AQ$409)+COUNTIF(AQ$10:AQ204,AQ204)-1)</f>
        <v/>
      </c>
      <c r="AT204" s="173"/>
    </row>
    <row r="205" spans="1:46" ht="20.100000000000001" customHeight="1">
      <c r="A205" s="173"/>
      <c r="B205" s="190" t="str">
        <f>BIODATA_SISWA!B205</f>
        <v/>
      </c>
      <c r="C205" s="191" t="str">
        <f>IF(BIODATA_SISWA!C205="","",BIODATA_SISWA!C205)</f>
        <v/>
      </c>
      <c r="D205" s="191" t="str">
        <f>IF(BIODATA_SISWA!L205="","",BIODATA_SISWA!L205)</f>
        <v/>
      </c>
      <c r="E205" s="206" t="str">
        <f>'NILAI-RAPOR'!K204</f>
        <v/>
      </c>
      <c r="F205" s="206" t="str">
        <f>'NILAI-RAPOR'!R204</f>
        <v/>
      </c>
      <c r="G205" s="206" t="str">
        <f>'NILAI-RAPOR'!Y204</f>
        <v/>
      </c>
      <c r="H205" s="206" t="str">
        <f>'NILAI-RAPOR'!AF204</f>
        <v/>
      </c>
      <c r="I205" s="206" t="str">
        <f>'NILAI-RAPOR'!AM204</f>
        <v/>
      </c>
      <c r="J205" s="206" t="str">
        <f>'NILAI-RAPOR'!AT204</f>
        <v/>
      </c>
      <c r="K205" s="206" t="str">
        <f>'NILAI-RAPOR'!BA204</f>
        <v/>
      </c>
      <c r="L205" s="206" t="str">
        <f>'NILAI-RAPOR'!BH204</f>
        <v/>
      </c>
      <c r="M205" s="206" t="str">
        <f>'NILAI-RAPOR'!BO204</f>
        <v/>
      </c>
      <c r="N205" s="206" t="str">
        <f>'NILAI-RAPOR'!BV204</f>
        <v/>
      </c>
      <c r="O205" s="206" t="str">
        <f>'NILAI-RAPOR'!CC204</f>
        <v/>
      </c>
      <c r="P205" s="206" t="str">
        <f>'NILAI-RAPOR'!CJ204</f>
        <v/>
      </c>
      <c r="Q205" s="206" t="str">
        <f>'NILAI-RAPOR'!CQ204</f>
        <v/>
      </c>
      <c r="R205" s="206" t="str">
        <f>'NILAI-RAPOR'!CX204</f>
        <v/>
      </c>
      <c r="S205" s="206" t="str">
        <f>'NILAI-RAPOR'!DE204</f>
        <v/>
      </c>
      <c r="T205" s="206" t="str">
        <f>'NILAI-RAPOR'!DL204</f>
        <v/>
      </c>
      <c r="U205" s="206" t="str">
        <f>'NILAI-RAPOR'!DS204</f>
        <v/>
      </c>
      <c r="V205" s="206" t="str">
        <f>IF('NILAI-USBN'!E204="","",'NILAI-USBN'!E204)</f>
        <v/>
      </c>
      <c r="W205" s="206" t="str">
        <f>IF('NILAI-USBN'!F204="","",'NILAI-USBN'!F204)</f>
        <v/>
      </c>
      <c r="X205" s="206" t="str">
        <f>IF('NILAI-USBN'!G204="","",'NILAI-USBN'!G204)</f>
        <v/>
      </c>
      <c r="Y205" s="206" t="str">
        <f>IF('NILAI-USBN'!H204="","",'NILAI-USBN'!H204)</f>
        <v/>
      </c>
      <c r="Z205" s="206" t="str">
        <f>IF('NILAI-USBN'!I204="","",'NILAI-USBN'!I204)</f>
        <v/>
      </c>
      <c r="AA205" s="206" t="str">
        <f>IF('NILAI-USBN'!J204="","",'NILAI-USBN'!J204)</f>
        <v/>
      </c>
      <c r="AB205" s="206" t="str">
        <f>IF('NILAI-USBN'!K204="","",'NILAI-USBN'!K204)</f>
        <v/>
      </c>
      <c r="AC205" s="206" t="str">
        <f>IF('NILAI-USBN'!L204="","",'NILAI-USBN'!L204)</f>
        <v/>
      </c>
      <c r="AD205" s="206" t="str">
        <f>IF('NILAI-USBN'!M204="","",'NILAI-USBN'!M204)</f>
        <v/>
      </c>
      <c r="AE205" s="206" t="str">
        <f>IF('NILAI-USBN'!N204="","",'NILAI-USBN'!N204)</f>
        <v/>
      </c>
      <c r="AF205" s="206" t="str">
        <f>IF('NILAI-USBN'!O204="","",'NILAI-USBN'!O204)</f>
        <v/>
      </c>
      <c r="AG205" s="206" t="str">
        <f>IF('NILAI-USBN'!P204="","",'NILAI-USBN'!P204)</f>
        <v/>
      </c>
      <c r="AH205" s="206" t="str">
        <f>IF('NILAI-USBN'!Q204="","",'NILAI-USBN'!Q204)</f>
        <v/>
      </c>
      <c r="AI205" s="206" t="str">
        <f>IF('NILAI-USBN'!R204="","",'NILAI-USBN'!R204)</f>
        <v/>
      </c>
      <c r="AJ205" s="206" t="str">
        <f>IF('NILAI-USBN'!S204="","",'NILAI-USBN'!S204)</f>
        <v/>
      </c>
      <c r="AK205" s="206" t="str">
        <f>IF('NILAI-USBN'!T204="","",'NILAI-USBN'!T204)</f>
        <v/>
      </c>
      <c r="AL205" s="206" t="str">
        <f>IF('NILAI-USBN'!U204="","",'NILAI-USBN'!U204)</f>
        <v/>
      </c>
      <c r="AM205" s="206" t="str">
        <f>IF('NILAI-UN'!E204="","",'NILAI-UN'!E204)</f>
        <v/>
      </c>
      <c r="AN205" s="206" t="str">
        <f>IF('NILAI-UN'!F204="","",'NILAI-UN'!F204)</f>
        <v/>
      </c>
      <c r="AO205" s="206" t="str">
        <f>IF('NILAI-UN'!G204="","",'NILAI-UN'!G204)</f>
        <v/>
      </c>
      <c r="AP205" s="206" t="str">
        <f>IF('NILAI-UN'!H204="","",'NILAI-UN'!H204)</f>
        <v/>
      </c>
      <c r="AQ205" s="207" t="str">
        <f t="shared" si="7"/>
        <v/>
      </c>
      <c r="AR205" s="208" t="str">
        <f t="shared" si="8"/>
        <v/>
      </c>
      <c r="AS205" s="196" t="str">
        <f>IF(OR(C205="",E205=""),"",RANK(AQ205,$AQ$10:$AQ$409)+COUNTIF(AQ$10:AQ205,AQ205)-1)</f>
        <v/>
      </c>
      <c r="AT205" s="173"/>
    </row>
    <row r="206" spans="1:46" ht="20.100000000000001" customHeight="1">
      <c r="A206" s="173"/>
      <c r="B206" s="190" t="str">
        <f>BIODATA_SISWA!B206</f>
        <v/>
      </c>
      <c r="C206" s="191" t="str">
        <f>IF(BIODATA_SISWA!C206="","",BIODATA_SISWA!C206)</f>
        <v/>
      </c>
      <c r="D206" s="191" t="str">
        <f>IF(BIODATA_SISWA!L206="","",BIODATA_SISWA!L206)</f>
        <v/>
      </c>
      <c r="E206" s="206" t="str">
        <f>'NILAI-RAPOR'!K205</f>
        <v/>
      </c>
      <c r="F206" s="206" t="str">
        <f>'NILAI-RAPOR'!R205</f>
        <v/>
      </c>
      <c r="G206" s="206" t="str">
        <f>'NILAI-RAPOR'!Y205</f>
        <v/>
      </c>
      <c r="H206" s="206" t="str">
        <f>'NILAI-RAPOR'!AF205</f>
        <v/>
      </c>
      <c r="I206" s="206" t="str">
        <f>'NILAI-RAPOR'!AM205</f>
        <v/>
      </c>
      <c r="J206" s="206" t="str">
        <f>'NILAI-RAPOR'!AT205</f>
        <v/>
      </c>
      <c r="K206" s="206" t="str">
        <f>'NILAI-RAPOR'!BA205</f>
        <v/>
      </c>
      <c r="L206" s="206" t="str">
        <f>'NILAI-RAPOR'!BH205</f>
        <v/>
      </c>
      <c r="M206" s="206" t="str">
        <f>'NILAI-RAPOR'!BO205</f>
        <v/>
      </c>
      <c r="N206" s="206" t="str">
        <f>'NILAI-RAPOR'!BV205</f>
        <v/>
      </c>
      <c r="O206" s="206" t="str">
        <f>'NILAI-RAPOR'!CC205</f>
        <v/>
      </c>
      <c r="P206" s="206" t="str">
        <f>'NILAI-RAPOR'!CJ205</f>
        <v/>
      </c>
      <c r="Q206" s="206" t="str">
        <f>'NILAI-RAPOR'!CQ205</f>
        <v/>
      </c>
      <c r="R206" s="206" t="str">
        <f>'NILAI-RAPOR'!CX205</f>
        <v/>
      </c>
      <c r="S206" s="206" t="str">
        <f>'NILAI-RAPOR'!DE205</f>
        <v/>
      </c>
      <c r="T206" s="206" t="str">
        <f>'NILAI-RAPOR'!DL205</f>
        <v/>
      </c>
      <c r="U206" s="206" t="str">
        <f>'NILAI-RAPOR'!DS205</f>
        <v/>
      </c>
      <c r="V206" s="206" t="str">
        <f>IF('NILAI-USBN'!E205="","",'NILAI-USBN'!E205)</f>
        <v/>
      </c>
      <c r="W206" s="206" t="str">
        <f>IF('NILAI-USBN'!F205="","",'NILAI-USBN'!F205)</f>
        <v/>
      </c>
      <c r="X206" s="206" t="str">
        <f>IF('NILAI-USBN'!G205="","",'NILAI-USBN'!G205)</f>
        <v/>
      </c>
      <c r="Y206" s="206" t="str">
        <f>IF('NILAI-USBN'!H205="","",'NILAI-USBN'!H205)</f>
        <v/>
      </c>
      <c r="Z206" s="206" t="str">
        <f>IF('NILAI-USBN'!I205="","",'NILAI-USBN'!I205)</f>
        <v/>
      </c>
      <c r="AA206" s="206" t="str">
        <f>IF('NILAI-USBN'!J205="","",'NILAI-USBN'!J205)</f>
        <v/>
      </c>
      <c r="AB206" s="206" t="str">
        <f>IF('NILAI-USBN'!K205="","",'NILAI-USBN'!K205)</f>
        <v/>
      </c>
      <c r="AC206" s="206" t="str">
        <f>IF('NILAI-USBN'!L205="","",'NILAI-USBN'!L205)</f>
        <v/>
      </c>
      <c r="AD206" s="206" t="str">
        <f>IF('NILAI-USBN'!M205="","",'NILAI-USBN'!M205)</f>
        <v/>
      </c>
      <c r="AE206" s="206" t="str">
        <f>IF('NILAI-USBN'!N205="","",'NILAI-USBN'!N205)</f>
        <v/>
      </c>
      <c r="AF206" s="206" t="str">
        <f>IF('NILAI-USBN'!O205="","",'NILAI-USBN'!O205)</f>
        <v/>
      </c>
      <c r="AG206" s="206" t="str">
        <f>IF('NILAI-USBN'!P205="","",'NILAI-USBN'!P205)</f>
        <v/>
      </c>
      <c r="AH206" s="206" t="str">
        <f>IF('NILAI-USBN'!Q205="","",'NILAI-USBN'!Q205)</f>
        <v/>
      </c>
      <c r="AI206" s="206" t="str">
        <f>IF('NILAI-USBN'!R205="","",'NILAI-USBN'!R205)</f>
        <v/>
      </c>
      <c r="AJ206" s="206" t="str">
        <f>IF('NILAI-USBN'!S205="","",'NILAI-USBN'!S205)</f>
        <v/>
      </c>
      <c r="AK206" s="206" t="str">
        <f>IF('NILAI-USBN'!T205="","",'NILAI-USBN'!T205)</f>
        <v/>
      </c>
      <c r="AL206" s="206" t="str">
        <f>IF('NILAI-USBN'!U205="","",'NILAI-USBN'!U205)</f>
        <v/>
      </c>
      <c r="AM206" s="206" t="str">
        <f>IF('NILAI-UN'!E205="","",'NILAI-UN'!E205)</f>
        <v/>
      </c>
      <c r="AN206" s="206" t="str">
        <f>IF('NILAI-UN'!F205="","",'NILAI-UN'!F205)</f>
        <v/>
      </c>
      <c r="AO206" s="206" t="str">
        <f>IF('NILAI-UN'!G205="","",'NILAI-UN'!G205)</f>
        <v/>
      </c>
      <c r="AP206" s="206" t="str">
        <f>IF('NILAI-UN'!H205="","",'NILAI-UN'!H205)</f>
        <v/>
      </c>
      <c r="AQ206" s="207" t="str">
        <f t="shared" si="7"/>
        <v/>
      </c>
      <c r="AR206" s="208" t="str">
        <f t="shared" si="8"/>
        <v/>
      </c>
      <c r="AS206" s="196" t="str">
        <f>IF(OR(C206="",E206=""),"",RANK(AQ206,$AQ$10:$AQ$409)+COUNTIF(AQ$10:AQ206,AQ206)-1)</f>
        <v/>
      </c>
      <c r="AT206" s="173"/>
    </row>
    <row r="207" spans="1:46" ht="20.100000000000001" customHeight="1">
      <c r="A207" s="173"/>
      <c r="B207" s="190" t="str">
        <f>BIODATA_SISWA!B207</f>
        <v/>
      </c>
      <c r="C207" s="191" t="str">
        <f>IF(BIODATA_SISWA!C207="","",BIODATA_SISWA!C207)</f>
        <v/>
      </c>
      <c r="D207" s="191" t="str">
        <f>IF(BIODATA_SISWA!L207="","",BIODATA_SISWA!L207)</f>
        <v/>
      </c>
      <c r="E207" s="206" t="str">
        <f>'NILAI-RAPOR'!K206</f>
        <v/>
      </c>
      <c r="F207" s="206" t="str">
        <f>'NILAI-RAPOR'!R206</f>
        <v/>
      </c>
      <c r="G207" s="206" t="str">
        <f>'NILAI-RAPOR'!Y206</f>
        <v/>
      </c>
      <c r="H207" s="206" t="str">
        <f>'NILAI-RAPOR'!AF206</f>
        <v/>
      </c>
      <c r="I207" s="206" t="str">
        <f>'NILAI-RAPOR'!AM206</f>
        <v/>
      </c>
      <c r="J207" s="206" t="str">
        <f>'NILAI-RAPOR'!AT206</f>
        <v/>
      </c>
      <c r="K207" s="206" t="str">
        <f>'NILAI-RAPOR'!BA206</f>
        <v/>
      </c>
      <c r="L207" s="206" t="str">
        <f>'NILAI-RAPOR'!BH206</f>
        <v/>
      </c>
      <c r="M207" s="206" t="str">
        <f>'NILAI-RAPOR'!BO206</f>
        <v/>
      </c>
      <c r="N207" s="206" t="str">
        <f>'NILAI-RAPOR'!BV206</f>
        <v/>
      </c>
      <c r="O207" s="206" t="str">
        <f>'NILAI-RAPOR'!CC206</f>
        <v/>
      </c>
      <c r="P207" s="206" t="str">
        <f>'NILAI-RAPOR'!CJ206</f>
        <v/>
      </c>
      <c r="Q207" s="206" t="str">
        <f>'NILAI-RAPOR'!CQ206</f>
        <v/>
      </c>
      <c r="R207" s="206" t="str">
        <f>'NILAI-RAPOR'!CX206</f>
        <v/>
      </c>
      <c r="S207" s="206" t="str">
        <f>'NILAI-RAPOR'!DE206</f>
        <v/>
      </c>
      <c r="T207" s="206" t="str">
        <f>'NILAI-RAPOR'!DL206</f>
        <v/>
      </c>
      <c r="U207" s="206" t="str">
        <f>'NILAI-RAPOR'!DS206</f>
        <v/>
      </c>
      <c r="V207" s="206" t="str">
        <f>IF('NILAI-USBN'!E206="","",'NILAI-USBN'!E206)</f>
        <v/>
      </c>
      <c r="W207" s="206" t="str">
        <f>IF('NILAI-USBN'!F206="","",'NILAI-USBN'!F206)</f>
        <v/>
      </c>
      <c r="X207" s="206" t="str">
        <f>IF('NILAI-USBN'!G206="","",'NILAI-USBN'!G206)</f>
        <v/>
      </c>
      <c r="Y207" s="206" t="str">
        <f>IF('NILAI-USBN'!H206="","",'NILAI-USBN'!H206)</f>
        <v/>
      </c>
      <c r="Z207" s="206" t="str">
        <f>IF('NILAI-USBN'!I206="","",'NILAI-USBN'!I206)</f>
        <v/>
      </c>
      <c r="AA207" s="206" t="str">
        <f>IF('NILAI-USBN'!J206="","",'NILAI-USBN'!J206)</f>
        <v/>
      </c>
      <c r="AB207" s="206" t="str">
        <f>IF('NILAI-USBN'!K206="","",'NILAI-USBN'!K206)</f>
        <v/>
      </c>
      <c r="AC207" s="206" t="str">
        <f>IF('NILAI-USBN'!L206="","",'NILAI-USBN'!L206)</f>
        <v/>
      </c>
      <c r="AD207" s="206" t="str">
        <f>IF('NILAI-USBN'!M206="","",'NILAI-USBN'!M206)</f>
        <v/>
      </c>
      <c r="AE207" s="206" t="str">
        <f>IF('NILAI-USBN'!N206="","",'NILAI-USBN'!N206)</f>
        <v/>
      </c>
      <c r="AF207" s="206" t="str">
        <f>IF('NILAI-USBN'!O206="","",'NILAI-USBN'!O206)</f>
        <v/>
      </c>
      <c r="AG207" s="206" t="str">
        <f>IF('NILAI-USBN'!P206="","",'NILAI-USBN'!P206)</f>
        <v/>
      </c>
      <c r="AH207" s="206" t="str">
        <f>IF('NILAI-USBN'!Q206="","",'NILAI-USBN'!Q206)</f>
        <v/>
      </c>
      <c r="AI207" s="206" t="str">
        <f>IF('NILAI-USBN'!R206="","",'NILAI-USBN'!R206)</f>
        <v/>
      </c>
      <c r="AJ207" s="206" t="str">
        <f>IF('NILAI-USBN'!S206="","",'NILAI-USBN'!S206)</f>
        <v/>
      </c>
      <c r="AK207" s="206" t="str">
        <f>IF('NILAI-USBN'!T206="","",'NILAI-USBN'!T206)</f>
        <v/>
      </c>
      <c r="AL207" s="206" t="str">
        <f>IF('NILAI-USBN'!U206="","",'NILAI-USBN'!U206)</f>
        <v/>
      </c>
      <c r="AM207" s="206" t="str">
        <f>IF('NILAI-UN'!E206="","",'NILAI-UN'!E206)</f>
        <v/>
      </c>
      <c r="AN207" s="206" t="str">
        <f>IF('NILAI-UN'!F206="","",'NILAI-UN'!F206)</f>
        <v/>
      </c>
      <c r="AO207" s="206" t="str">
        <f>IF('NILAI-UN'!G206="","",'NILAI-UN'!G206)</f>
        <v/>
      </c>
      <c r="AP207" s="206" t="str">
        <f>IF('NILAI-UN'!H206="","",'NILAI-UN'!H206)</f>
        <v/>
      </c>
      <c r="AQ207" s="207" t="str">
        <f t="shared" si="7"/>
        <v/>
      </c>
      <c r="AR207" s="208" t="str">
        <f t="shared" si="8"/>
        <v/>
      </c>
      <c r="AS207" s="196" t="str">
        <f>IF(OR(C207="",E207=""),"",RANK(AQ207,$AQ$10:$AQ$409)+COUNTIF(AQ$10:AQ207,AQ207)-1)</f>
        <v/>
      </c>
      <c r="AT207" s="173"/>
    </row>
    <row r="208" spans="1:46" ht="20.100000000000001" customHeight="1">
      <c r="A208" s="173"/>
      <c r="B208" s="190" t="str">
        <f>BIODATA_SISWA!B208</f>
        <v/>
      </c>
      <c r="C208" s="191" t="str">
        <f>IF(BIODATA_SISWA!C208="","",BIODATA_SISWA!C208)</f>
        <v/>
      </c>
      <c r="D208" s="191" t="str">
        <f>IF(BIODATA_SISWA!L208="","",BIODATA_SISWA!L208)</f>
        <v/>
      </c>
      <c r="E208" s="206" t="str">
        <f>'NILAI-RAPOR'!K207</f>
        <v/>
      </c>
      <c r="F208" s="206" t="str">
        <f>'NILAI-RAPOR'!R207</f>
        <v/>
      </c>
      <c r="G208" s="206" t="str">
        <f>'NILAI-RAPOR'!Y207</f>
        <v/>
      </c>
      <c r="H208" s="206" t="str">
        <f>'NILAI-RAPOR'!AF207</f>
        <v/>
      </c>
      <c r="I208" s="206" t="str">
        <f>'NILAI-RAPOR'!AM207</f>
        <v/>
      </c>
      <c r="J208" s="206" t="str">
        <f>'NILAI-RAPOR'!AT207</f>
        <v/>
      </c>
      <c r="K208" s="206" t="str">
        <f>'NILAI-RAPOR'!BA207</f>
        <v/>
      </c>
      <c r="L208" s="206" t="str">
        <f>'NILAI-RAPOR'!BH207</f>
        <v/>
      </c>
      <c r="M208" s="206" t="str">
        <f>'NILAI-RAPOR'!BO207</f>
        <v/>
      </c>
      <c r="N208" s="206" t="str">
        <f>'NILAI-RAPOR'!BV207</f>
        <v/>
      </c>
      <c r="O208" s="206" t="str">
        <f>'NILAI-RAPOR'!CC207</f>
        <v/>
      </c>
      <c r="P208" s="206" t="str">
        <f>'NILAI-RAPOR'!CJ207</f>
        <v/>
      </c>
      <c r="Q208" s="206" t="str">
        <f>'NILAI-RAPOR'!CQ207</f>
        <v/>
      </c>
      <c r="R208" s="206" t="str">
        <f>'NILAI-RAPOR'!CX207</f>
        <v/>
      </c>
      <c r="S208" s="206" t="str">
        <f>'NILAI-RAPOR'!DE207</f>
        <v/>
      </c>
      <c r="T208" s="206" t="str">
        <f>'NILAI-RAPOR'!DL207</f>
        <v/>
      </c>
      <c r="U208" s="206" t="str">
        <f>'NILAI-RAPOR'!DS207</f>
        <v/>
      </c>
      <c r="V208" s="206" t="str">
        <f>IF('NILAI-USBN'!E207="","",'NILAI-USBN'!E207)</f>
        <v/>
      </c>
      <c r="W208" s="206" t="str">
        <f>IF('NILAI-USBN'!F207="","",'NILAI-USBN'!F207)</f>
        <v/>
      </c>
      <c r="X208" s="206" t="str">
        <f>IF('NILAI-USBN'!G207="","",'NILAI-USBN'!G207)</f>
        <v/>
      </c>
      <c r="Y208" s="206" t="str">
        <f>IF('NILAI-USBN'!H207="","",'NILAI-USBN'!H207)</f>
        <v/>
      </c>
      <c r="Z208" s="206" t="str">
        <f>IF('NILAI-USBN'!I207="","",'NILAI-USBN'!I207)</f>
        <v/>
      </c>
      <c r="AA208" s="206" t="str">
        <f>IF('NILAI-USBN'!J207="","",'NILAI-USBN'!J207)</f>
        <v/>
      </c>
      <c r="AB208" s="206" t="str">
        <f>IF('NILAI-USBN'!K207="","",'NILAI-USBN'!K207)</f>
        <v/>
      </c>
      <c r="AC208" s="206" t="str">
        <f>IF('NILAI-USBN'!L207="","",'NILAI-USBN'!L207)</f>
        <v/>
      </c>
      <c r="AD208" s="206" t="str">
        <f>IF('NILAI-USBN'!M207="","",'NILAI-USBN'!M207)</f>
        <v/>
      </c>
      <c r="AE208" s="206" t="str">
        <f>IF('NILAI-USBN'!N207="","",'NILAI-USBN'!N207)</f>
        <v/>
      </c>
      <c r="AF208" s="206" t="str">
        <f>IF('NILAI-USBN'!O207="","",'NILAI-USBN'!O207)</f>
        <v/>
      </c>
      <c r="AG208" s="206" t="str">
        <f>IF('NILAI-USBN'!P207="","",'NILAI-USBN'!P207)</f>
        <v/>
      </c>
      <c r="AH208" s="206" t="str">
        <f>IF('NILAI-USBN'!Q207="","",'NILAI-USBN'!Q207)</f>
        <v/>
      </c>
      <c r="AI208" s="206" t="str">
        <f>IF('NILAI-USBN'!R207="","",'NILAI-USBN'!R207)</f>
        <v/>
      </c>
      <c r="AJ208" s="206" t="str">
        <f>IF('NILAI-USBN'!S207="","",'NILAI-USBN'!S207)</f>
        <v/>
      </c>
      <c r="AK208" s="206" t="str">
        <f>IF('NILAI-USBN'!T207="","",'NILAI-USBN'!T207)</f>
        <v/>
      </c>
      <c r="AL208" s="206" t="str">
        <f>IF('NILAI-USBN'!U207="","",'NILAI-USBN'!U207)</f>
        <v/>
      </c>
      <c r="AM208" s="206" t="str">
        <f>IF('NILAI-UN'!E207="","",'NILAI-UN'!E207)</f>
        <v/>
      </c>
      <c r="AN208" s="206" t="str">
        <f>IF('NILAI-UN'!F207="","",'NILAI-UN'!F207)</f>
        <v/>
      </c>
      <c r="AO208" s="206" t="str">
        <f>IF('NILAI-UN'!G207="","",'NILAI-UN'!G207)</f>
        <v/>
      </c>
      <c r="AP208" s="206" t="str">
        <f>IF('NILAI-UN'!H207="","",'NILAI-UN'!H207)</f>
        <v/>
      </c>
      <c r="AQ208" s="207" t="str">
        <f t="shared" si="7"/>
        <v/>
      </c>
      <c r="AR208" s="208" t="str">
        <f t="shared" si="8"/>
        <v/>
      </c>
      <c r="AS208" s="196" t="str">
        <f>IF(OR(C208="",E208=""),"",RANK(AQ208,$AQ$10:$AQ$409)+COUNTIF(AQ$10:AQ208,AQ208)-1)</f>
        <v/>
      </c>
      <c r="AT208" s="173"/>
    </row>
    <row r="209" spans="1:46" ht="20.100000000000001" customHeight="1">
      <c r="A209" s="173"/>
      <c r="B209" s="190" t="str">
        <f>BIODATA_SISWA!B209</f>
        <v/>
      </c>
      <c r="C209" s="191" t="str">
        <f>IF(BIODATA_SISWA!C209="","",BIODATA_SISWA!C209)</f>
        <v/>
      </c>
      <c r="D209" s="191" t="str">
        <f>IF(BIODATA_SISWA!L209="","",BIODATA_SISWA!L209)</f>
        <v/>
      </c>
      <c r="E209" s="206" t="str">
        <f>'NILAI-RAPOR'!K208</f>
        <v/>
      </c>
      <c r="F209" s="206" t="str">
        <f>'NILAI-RAPOR'!R208</f>
        <v/>
      </c>
      <c r="G209" s="206" t="str">
        <f>'NILAI-RAPOR'!Y208</f>
        <v/>
      </c>
      <c r="H209" s="206" t="str">
        <f>'NILAI-RAPOR'!AF208</f>
        <v/>
      </c>
      <c r="I209" s="206" t="str">
        <f>'NILAI-RAPOR'!AM208</f>
        <v/>
      </c>
      <c r="J209" s="206" t="str">
        <f>'NILAI-RAPOR'!AT208</f>
        <v/>
      </c>
      <c r="K209" s="206" t="str">
        <f>'NILAI-RAPOR'!BA208</f>
        <v/>
      </c>
      <c r="L209" s="206" t="str">
        <f>'NILAI-RAPOR'!BH208</f>
        <v/>
      </c>
      <c r="M209" s="206" t="str">
        <f>'NILAI-RAPOR'!BO208</f>
        <v/>
      </c>
      <c r="N209" s="206" t="str">
        <f>'NILAI-RAPOR'!BV208</f>
        <v/>
      </c>
      <c r="O209" s="206" t="str">
        <f>'NILAI-RAPOR'!CC208</f>
        <v/>
      </c>
      <c r="P209" s="206" t="str">
        <f>'NILAI-RAPOR'!CJ208</f>
        <v/>
      </c>
      <c r="Q209" s="206" t="str">
        <f>'NILAI-RAPOR'!CQ208</f>
        <v/>
      </c>
      <c r="R209" s="206" t="str">
        <f>'NILAI-RAPOR'!CX208</f>
        <v/>
      </c>
      <c r="S209" s="206" t="str">
        <f>'NILAI-RAPOR'!DE208</f>
        <v/>
      </c>
      <c r="T209" s="206" t="str">
        <f>'NILAI-RAPOR'!DL208</f>
        <v/>
      </c>
      <c r="U209" s="206" t="str">
        <f>'NILAI-RAPOR'!DS208</f>
        <v/>
      </c>
      <c r="V209" s="206" t="str">
        <f>IF('NILAI-USBN'!E208="","",'NILAI-USBN'!E208)</f>
        <v/>
      </c>
      <c r="W209" s="206" t="str">
        <f>IF('NILAI-USBN'!F208="","",'NILAI-USBN'!F208)</f>
        <v/>
      </c>
      <c r="X209" s="206" t="str">
        <f>IF('NILAI-USBN'!G208="","",'NILAI-USBN'!G208)</f>
        <v/>
      </c>
      <c r="Y209" s="206" t="str">
        <f>IF('NILAI-USBN'!H208="","",'NILAI-USBN'!H208)</f>
        <v/>
      </c>
      <c r="Z209" s="206" t="str">
        <f>IF('NILAI-USBN'!I208="","",'NILAI-USBN'!I208)</f>
        <v/>
      </c>
      <c r="AA209" s="206" t="str">
        <f>IF('NILAI-USBN'!J208="","",'NILAI-USBN'!J208)</f>
        <v/>
      </c>
      <c r="AB209" s="206" t="str">
        <f>IF('NILAI-USBN'!K208="","",'NILAI-USBN'!K208)</f>
        <v/>
      </c>
      <c r="AC209" s="206" t="str">
        <f>IF('NILAI-USBN'!L208="","",'NILAI-USBN'!L208)</f>
        <v/>
      </c>
      <c r="AD209" s="206" t="str">
        <f>IF('NILAI-USBN'!M208="","",'NILAI-USBN'!M208)</f>
        <v/>
      </c>
      <c r="AE209" s="206" t="str">
        <f>IF('NILAI-USBN'!N208="","",'NILAI-USBN'!N208)</f>
        <v/>
      </c>
      <c r="AF209" s="206" t="str">
        <f>IF('NILAI-USBN'!O208="","",'NILAI-USBN'!O208)</f>
        <v/>
      </c>
      <c r="AG209" s="206" t="str">
        <f>IF('NILAI-USBN'!P208="","",'NILAI-USBN'!P208)</f>
        <v/>
      </c>
      <c r="AH209" s="206" t="str">
        <f>IF('NILAI-USBN'!Q208="","",'NILAI-USBN'!Q208)</f>
        <v/>
      </c>
      <c r="AI209" s="206" t="str">
        <f>IF('NILAI-USBN'!R208="","",'NILAI-USBN'!R208)</f>
        <v/>
      </c>
      <c r="AJ209" s="206" t="str">
        <f>IF('NILAI-USBN'!S208="","",'NILAI-USBN'!S208)</f>
        <v/>
      </c>
      <c r="AK209" s="206" t="str">
        <f>IF('NILAI-USBN'!T208="","",'NILAI-USBN'!T208)</f>
        <v/>
      </c>
      <c r="AL209" s="206" t="str">
        <f>IF('NILAI-USBN'!U208="","",'NILAI-USBN'!U208)</f>
        <v/>
      </c>
      <c r="AM209" s="206" t="str">
        <f>IF('NILAI-UN'!E208="","",'NILAI-UN'!E208)</f>
        <v/>
      </c>
      <c r="AN209" s="206" t="str">
        <f>IF('NILAI-UN'!F208="","",'NILAI-UN'!F208)</f>
        <v/>
      </c>
      <c r="AO209" s="206" t="str">
        <f>IF('NILAI-UN'!G208="","",'NILAI-UN'!G208)</f>
        <v/>
      </c>
      <c r="AP209" s="206" t="str">
        <f>IF('NILAI-UN'!H208="","",'NILAI-UN'!H208)</f>
        <v/>
      </c>
      <c r="AQ209" s="207" t="str">
        <f t="shared" si="7"/>
        <v/>
      </c>
      <c r="AR209" s="208" t="str">
        <f t="shared" si="8"/>
        <v/>
      </c>
      <c r="AS209" s="196" t="str">
        <f>IF(OR(C209="",E209=""),"",RANK(AQ209,$AQ$10:$AQ$409)+COUNTIF(AQ$10:AQ209,AQ209)-1)</f>
        <v/>
      </c>
      <c r="AT209" s="173"/>
    </row>
    <row r="210" spans="1:46" ht="20.100000000000001" customHeight="1">
      <c r="A210" s="173"/>
      <c r="B210" s="190" t="str">
        <f>BIODATA_SISWA!B210</f>
        <v/>
      </c>
      <c r="C210" s="191" t="str">
        <f>IF(BIODATA_SISWA!C210="","",BIODATA_SISWA!C210)</f>
        <v/>
      </c>
      <c r="D210" s="191" t="str">
        <f>IF(BIODATA_SISWA!L210="","",BIODATA_SISWA!L210)</f>
        <v/>
      </c>
      <c r="E210" s="206" t="str">
        <f>'NILAI-RAPOR'!K209</f>
        <v/>
      </c>
      <c r="F210" s="206" t="str">
        <f>'NILAI-RAPOR'!R209</f>
        <v/>
      </c>
      <c r="G210" s="206" t="str">
        <f>'NILAI-RAPOR'!Y209</f>
        <v/>
      </c>
      <c r="H210" s="206" t="str">
        <f>'NILAI-RAPOR'!AF209</f>
        <v/>
      </c>
      <c r="I210" s="206" t="str">
        <f>'NILAI-RAPOR'!AM209</f>
        <v/>
      </c>
      <c r="J210" s="206" t="str">
        <f>'NILAI-RAPOR'!AT209</f>
        <v/>
      </c>
      <c r="K210" s="206" t="str">
        <f>'NILAI-RAPOR'!BA209</f>
        <v/>
      </c>
      <c r="L210" s="206" t="str">
        <f>'NILAI-RAPOR'!BH209</f>
        <v/>
      </c>
      <c r="M210" s="206" t="str">
        <f>'NILAI-RAPOR'!BO209</f>
        <v/>
      </c>
      <c r="N210" s="206" t="str">
        <f>'NILAI-RAPOR'!BV209</f>
        <v/>
      </c>
      <c r="O210" s="206" t="str">
        <f>'NILAI-RAPOR'!CC209</f>
        <v/>
      </c>
      <c r="P210" s="206" t="str">
        <f>'NILAI-RAPOR'!CJ209</f>
        <v/>
      </c>
      <c r="Q210" s="206" t="str">
        <f>'NILAI-RAPOR'!CQ209</f>
        <v/>
      </c>
      <c r="R210" s="206" t="str">
        <f>'NILAI-RAPOR'!CX209</f>
        <v/>
      </c>
      <c r="S210" s="206" t="str">
        <f>'NILAI-RAPOR'!DE209</f>
        <v/>
      </c>
      <c r="T210" s="206" t="str">
        <f>'NILAI-RAPOR'!DL209</f>
        <v/>
      </c>
      <c r="U210" s="206" t="str">
        <f>'NILAI-RAPOR'!DS209</f>
        <v/>
      </c>
      <c r="V210" s="206" t="str">
        <f>IF('NILAI-USBN'!E209="","",'NILAI-USBN'!E209)</f>
        <v/>
      </c>
      <c r="W210" s="206" t="str">
        <f>IF('NILAI-USBN'!F209="","",'NILAI-USBN'!F209)</f>
        <v/>
      </c>
      <c r="X210" s="206" t="str">
        <f>IF('NILAI-USBN'!G209="","",'NILAI-USBN'!G209)</f>
        <v/>
      </c>
      <c r="Y210" s="206" t="str">
        <f>IF('NILAI-USBN'!H209="","",'NILAI-USBN'!H209)</f>
        <v/>
      </c>
      <c r="Z210" s="206" t="str">
        <f>IF('NILAI-USBN'!I209="","",'NILAI-USBN'!I209)</f>
        <v/>
      </c>
      <c r="AA210" s="206" t="str">
        <f>IF('NILAI-USBN'!J209="","",'NILAI-USBN'!J209)</f>
        <v/>
      </c>
      <c r="AB210" s="206" t="str">
        <f>IF('NILAI-USBN'!K209="","",'NILAI-USBN'!K209)</f>
        <v/>
      </c>
      <c r="AC210" s="206" t="str">
        <f>IF('NILAI-USBN'!L209="","",'NILAI-USBN'!L209)</f>
        <v/>
      </c>
      <c r="AD210" s="206" t="str">
        <f>IF('NILAI-USBN'!M209="","",'NILAI-USBN'!M209)</f>
        <v/>
      </c>
      <c r="AE210" s="206" t="str">
        <f>IF('NILAI-USBN'!N209="","",'NILAI-USBN'!N209)</f>
        <v/>
      </c>
      <c r="AF210" s="206" t="str">
        <f>IF('NILAI-USBN'!O209="","",'NILAI-USBN'!O209)</f>
        <v/>
      </c>
      <c r="AG210" s="206" t="str">
        <f>IF('NILAI-USBN'!P209="","",'NILAI-USBN'!P209)</f>
        <v/>
      </c>
      <c r="AH210" s="206" t="str">
        <f>IF('NILAI-USBN'!Q209="","",'NILAI-USBN'!Q209)</f>
        <v/>
      </c>
      <c r="AI210" s="206" t="str">
        <f>IF('NILAI-USBN'!R209="","",'NILAI-USBN'!R209)</f>
        <v/>
      </c>
      <c r="AJ210" s="206" t="str">
        <f>IF('NILAI-USBN'!S209="","",'NILAI-USBN'!S209)</f>
        <v/>
      </c>
      <c r="AK210" s="206" t="str">
        <f>IF('NILAI-USBN'!T209="","",'NILAI-USBN'!T209)</f>
        <v/>
      </c>
      <c r="AL210" s="206" t="str">
        <f>IF('NILAI-USBN'!U209="","",'NILAI-USBN'!U209)</f>
        <v/>
      </c>
      <c r="AM210" s="206" t="str">
        <f>IF('NILAI-UN'!E209="","",'NILAI-UN'!E209)</f>
        <v/>
      </c>
      <c r="AN210" s="206" t="str">
        <f>IF('NILAI-UN'!F209="","",'NILAI-UN'!F209)</f>
        <v/>
      </c>
      <c r="AO210" s="206" t="str">
        <f>IF('NILAI-UN'!G209="","",'NILAI-UN'!G209)</f>
        <v/>
      </c>
      <c r="AP210" s="206" t="str">
        <f>IF('NILAI-UN'!H209="","",'NILAI-UN'!H209)</f>
        <v/>
      </c>
      <c r="AQ210" s="207" t="str">
        <f t="shared" si="7"/>
        <v/>
      </c>
      <c r="AR210" s="208" t="str">
        <f t="shared" si="8"/>
        <v/>
      </c>
      <c r="AS210" s="196" t="str">
        <f>IF(OR(C210="",E210=""),"",RANK(AQ210,$AQ$10:$AQ$409)+COUNTIF(AQ$10:AQ210,AQ210)-1)</f>
        <v/>
      </c>
      <c r="AT210" s="173"/>
    </row>
    <row r="211" spans="1:46" ht="20.100000000000001" customHeight="1">
      <c r="A211" s="173"/>
      <c r="B211" s="190" t="str">
        <f>BIODATA_SISWA!B211</f>
        <v/>
      </c>
      <c r="C211" s="191" t="str">
        <f>IF(BIODATA_SISWA!C211="","",BIODATA_SISWA!C211)</f>
        <v/>
      </c>
      <c r="D211" s="191" t="str">
        <f>IF(BIODATA_SISWA!L211="","",BIODATA_SISWA!L211)</f>
        <v/>
      </c>
      <c r="E211" s="206" t="str">
        <f>'NILAI-RAPOR'!K210</f>
        <v/>
      </c>
      <c r="F211" s="206" t="str">
        <f>'NILAI-RAPOR'!R210</f>
        <v/>
      </c>
      <c r="G211" s="206" t="str">
        <f>'NILAI-RAPOR'!Y210</f>
        <v/>
      </c>
      <c r="H211" s="206" t="str">
        <f>'NILAI-RAPOR'!AF210</f>
        <v/>
      </c>
      <c r="I211" s="206" t="str">
        <f>'NILAI-RAPOR'!AM210</f>
        <v/>
      </c>
      <c r="J211" s="206" t="str">
        <f>'NILAI-RAPOR'!AT210</f>
        <v/>
      </c>
      <c r="K211" s="206" t="str">
        <f>'NILAI-RAPOR'!BA210</f>
        <v/>
      </c>
      <c r="L211" s="206" t="str">
        <f>'NILAI-RAPOR'!BH210</f>
        <v/>
      </c>
      <c r="M211" s="206" t="str">
        <f>'NILAI-RAPOR'!BO210</f>
        <v/>
      </c>
      <c r="N211" s="206" t="str">
        <f>'NILAI-RAPOR'!BV210</f>
        <v/>
      </c>
      <c r="O211" s="206" t="str">
        <f>'NILAI-RAPOR'!CC210</f>
        <v/>
      </c>
      <c r="P211" s="206" t="str">
        <f>'NILAI-RAPOR'!CJ210</f>
        <v/>
      </c>
      <c r="Q211" s="206" t="str">
        <f>'NILAI-RAPOR'!CQ210</f>
        <v/>
      </c>
      <c r="R211" s="206" t="str">
        <f>'NILAI-RAPOR'!CX210</f>
        <v/>
      </c>
      <c r="S211" s="206" t="str">
        <f>'NILAI-RAPOR'!DE210</f>
        <v/>
      </c>
      <c r="T211" s="206" t="str">
        <f>'NILAI-RAPOR'!DL210</f>
        <v/>
      </c>
      <c r="U211" s="206" t="str">
        <f>'NILAI-RAPOR'!DS210</f>
        <v/>
      </c>
      <c r="V211" s="206" t="str">
        <f>IF('NILAI-USBN'!E210="","",'NILAI-USBN'!E210)</f>
        <v/>
      </c>
      <c r="W211" s="206" t="str">
        <f>IF('NILAI-USBN'!F210="","",'NILAI-USBN'!F210)</f>
        <v/>
      </c>
      <c r="X211" s="206" t="str">
        <f>IF('NILAI-USBN'!G210="","",'NILAI-USBN'!G210)</f>
        <v/>
      </c>
      <c r="Y211" s="206" t="str">
        <f>IF('NILAI-USBN'!H210="","",'NILAI-USBN'!H210)</f>
        <v/>
      </c>
      <c r="Z211" s="206" t="str">
        <f>IF('NILAI-USBN'!I210="","",'NILAI-USBN'!I210)</f>
        <v/>
      </c>
      <c r="AA211" s="206" t="str">
        <f>IF('NILAI-USBN'!J210="","",'NILAI-USBN'!J210)</f>
        <v/>
      </c>
      <c r="AB211" s="206" t="str">
        <f>IF('NILAI-USBN'!K210="","",'NILAI-USBN'!K210)</f>
        <v/>
      </c>
      <c r="AC211" s="206" t="str">
        <f>IF('NILAI-USBN'!L210="","",'NILAI-USBN'!L210)</f>
        <v/>
      </c>
      <c r="AD211" s="206" t="str">
        <f>IF('NILAI-USBN'!M210="","",'NILAI-USBN'!M210)</f>
        <v/>
      </c>
      <c r="AE211" s="206" t="str">
        <f>IF('NILAI-USBN'!N210="","",'NILAI-USBN'!N210)</f>
        <v/>
      </c>
      <c r="AF211" s="206" t="str">
        <f>IF('NILAI-USBN'!O210="","",'NILAI-USBN'!O210)</f>
        <v/>
      </c>
      <c r="AG211" s="206" t="str">
        <f>IF('NILAI-USBN'!P210="","",'NILAI-USBN'!P210)</f>
        <v/>
      </c>
      <c r="AH211" s="206" t="str">
        <f>IF('NILAI-USBN'!Q210="","",'NILAI-USBN'!Q210)</f>
        <v/>
      </c>
      <c r="AI211" s="206" t="str">
        <f>IF('NILAI-USBN'!R210="","",'NILAI-USBN'!R210)</f>
        <v/>
      </c>
      <c r="AJ211" s="206" t="str">
        <f>IF('NILAI-USBN'!S210="","",'NILAI-USBN'!S210)</f>
        <v/>
      </c>
      <c r="AK211" s="206" t="str">
        <f>IF('NILAI-USBN'!T210="","",'NILAI-USBN'!T210)</f>
        <v/>
      </c>
      <c r="AL211" s="206" t="str">
        <f>IF('NILAI-USBN'!U210="","",'NILAI-USBN'!U210)</f>
        <v/>
      </c>
      <c r="AM211" s="206" t="str">
        <f>IF('NILAI-UN'!E210="","",'NILAI-UN'!E210)</f>
        <v/>
      </c>
      <c r="AN211" s="206" t="str">
        <f>IF('NILAI-UN'!F210="","",'NILAI-UN'!F210)</f>
        <v/>
      </c>
      <c r="AO211" s="206" t="str">
        <f>IF('NILAI-UN'!G210="","",'NILAI-UN'!G210)</f>
        <v/>
      </c>
      <c r="AP211" s="206" t="str">
        <f>IF('NILAI-UN'!H210="","",'NILAI-UN'!H210)</f>
        <v/>
      </c>
      <c r="AQ211" s="207" t="str">
        <f t="shared" si="7"/>
        <v/>
      </c>
      <c r="AR211" s="208" t="str">
        <f t="shared" si="8"/>
        <v/>
      </c>
      <c r="AS211" s="196" t="str">
        <f>IF(OR(C211="",E211=""),"",RANK(AQ211,$AQ$10:$AQ$409)+COUNTIF(AQ$10:AQ211,AQ211)-1)</f>
        <v/>
      </c>
      <c r="AT211" s="173"/>
    </row>
    <row r="212" spans="1:46" ht="20.100000000000001" customHeight="1">
      <c r="A212" s="173"/>
      <c r="B212" s="190" t="str">
        <f>BIODATA_SISWA!B212</f>
        <v/>
      </c>
      <c r="C212" s="191" t="str">
        <f>IF(BIODATA_SISWA!C212="","",BIODATA_SISWA!C212)</f>
        <v/>
      </c>
      <c r="D212" s="191" t="str">
        <f>IF(BIODATA_SISWA!L212="","",BIODATA_SISWA!L212)</f>
        <v/>
      </c>
      <c r="E212" s="206" t="str">
        <f>'NILAI-RAPOR'!K211</f>
        <v/>
      </c>
      <c r="F212" s="206" t="str">
        <f>'NILAI-RAPOR'!R211</f>
        <v/>
      </c>
      <c r="G212" s="206" t="str">
        <f>'NILAI-RAPOR'!Y211</f>
        <v/>
      </c>
      <c r="H212" s="206" t="str">
        <f>'NILAI-RAPOR'!AF211</f>
        <v/>
      </c>
      <c r="I212" s="206" t="str">
        <f>'NILAI-RAPOR'!AM211</f>
        <v/>
      </c>
      <c r="J212" s="206" t="str">
        <f>'NILAI-RAPOR'!AT211</f>
        <v/>
      </c>
      <c r="K212" s="206" t="str">
        <f>'NILAI-RAPOR'!BA211</f>
        <v/>
      </c>
      <c r="L212" s="206" t="str">
        <f>'NILAI-RAPOR'!BH211</f>
        <v/>
      </c>
      <c r="M212" s="206" t="str">
        <f>'NILAI-RAPOR'!BO211</f>
        <v/>
      </c>
      <c r="N212" s="206" t="str">
        <f>'NILAI-RAPOR'!BV211</f>
        <v/>
      </c>
      <c r="O212" s="206" t="str">
        <f>'NILAI-RAPOR'!CC211</f>
        <v/>
      </c>
      <c r="P212" s="206" t="str">
        <f>'NILAI-RAPOR'!CJ211</f>
        <v/>
      </c>
      <c r="Q212" s="206" t="str">
        <f>'NILAI-RAPOR'!CQ211</f>
        <v/>
      </c>
      <c r="R212" s="206" t="str">
        <f>'NILAI-RAPOR'!CX211</f>
        <v/>
      </c>
      <c r="S212" s="206" t="str">
        <f>'NILAI-RAPOR'!DE211</f>
        <v/>
      </c>
      <c r="T212" s="206" t="str">
        <f>'NILAI-RAPOR'!DL211</f>
        <v/>
      </c>
      <c r="U212" s="206" t="str">
        <f>'NILAI-RAPOR'!DS211</f>
        <v/>
      </c>
      <c r="V212" s="206" t="str">
        <f>IF('NILAI-USBN'!E211="","",'NILAI-USBN'!E211)</f>
        <v/>
      </c>
      <c r="W212" s="206" t="str">
        <f>IF('NILAI-USBN'!F211="","",'NILAI-USBN'!F211)</f>
        <v/>
      </c>
      <c r="X212" s="206" t="str">
        <f>IF('NILAI-USBN'!G211="","",'NILAI-USBN'!G211)</f>
        <v/>
      </c>
      <c r="Y212" s="206" t="str">
        <f>IF('NILAI-USBN'!H211="","",'NILAI-USBN'!H211)</f>
        <v/>
      </c>
      <c r="Z212" s="206" t="str">
        <f>IF('NILAI-USBN'!I211="","",'NILAI-USBN'!I211)</f>
        <v/>
      </c>
      <c r="AA212" s="206" t="str">
        <f>IF('NILAI-USBN'!J211="","",'NILAI-USBN'!J211)</f>
        <v/>
      </c>
      <c r="AB212" s="206" t="str">
        <f>IF('NILAI-USBN'!K211="","",'NILAI-USBN'!K211)</f>
        <v/>
      </c>
      <c r="AC212" s="206" t="str">
        <f>IF('NILAI-USBN'!L211="","",'NILAI-USBN'!L211)</f>
        <v/>
      </c>
      <c r="AD212" s="206" t="str">
        <f>IF('NILAI-USBN'!M211="","",'NILAI-USBN'!M211)</f>
        <v/>
      </c>
      <c r="AE212" s="206" t="str">
        <f>IF('NILAI-USBN'!N211="","",'NILAI-USBN'!N211)</f>
        <v/>
      </c>
      <c r="AF212" s="206" t="str">
        <f>IF('NILAI-USBN'!O211="","",'NILAI-USBN'!O211)</f>
        <v/>
      </c>
      <c r="AG212" s="206" t="str">
        <f>IF('NILAI-USBN'!P211="","",'NILAI-USBN'!P211)</f>
        <v/>
      </c>
      <c r="AH212" s="206" t="str">
        <f>IF('NILAI-USBN'!Q211="","",'NILAI-USBN'!Q211)</f>
        <v/>
      </c>
      <c r="AI212" s="206" t="str">
        <f>IF('NILAI-USBN'!R211="","",'NILAI-USBN'!R211)</f>
        <v/>
      </c>
      <c r="AJ212" s="206" t="str">
        <f>IF('NILAI-USBN'!S211="","",'NILAI-USBN'!S211)</f>
        <v/>
      </c>
      <c r="AK212" s="206" t="str">
        <f>IF('NILAI-USBN'!T211="","",'NILAI-USBN'!T211)</f>
        <v/>
      </c>
      <c r="AL212" s="206" t="str">
        <f>IF('NILAI-USBN'!U211="","",'NILAI-USBN'!U211)</f>
        <v/>
      </c>
      <c r="AM212" s="206" t="str">
        <f>IF('NILAI-UN'!E211="","",'NILAI-UN'!E211)</f>
        <v/>
      </c>
      <c r="AN212" s="206" t="str">
        <f>IF('NILAI-UN'!F211="","",'NILAI-UN'!F211)</f>
        <v/>
      </c>
      <c r="AO212" s="206" t="str">
        <f>IF('NILAI-UN'!G211="","",'NILAI-UN'!G211)</f>
        <v/>
      </c>
      <c r="AP212" s="206" t="str">
        <f>IF('NILAI-UN'!H211="","",'NILAI-UN'!H211)</f>
        <v/>
      </c>
      <c r="AQ212" s="207" t="str">
        <f t="shared" si="7"/>
        <v/>
      </c>
      <c r="AR212" s="208" t="str">
        <f t="shared" si="8"/>
        <v/>
      </c>
      <c r="AS212" s="196" t="str">
        <f>IF(OR(C212="",E212=""),"",RANK(AQ212,$AQ$10:$AQ$409)+COUNTIF(AQ$10:AQ212,AQ212)-1)</f>
        <v/>
      </c>
      <c r="AT212" s="173"/>
    </row>
    <row r="213" spans="1:46" ht="20.100000000000001" customHeight="1">
      <c r="A213" s="173"/>
      <c r="B213" s="190" t="str">
        <f>BIODATA_SISWA!B213</f>
        <v/>
      </c>
      <c r="C213" s="191" t="str">
        <f>IF(BIODATA_SISWA!C213="","",BIODATA_SISWA!C213)</f>
        <v/>
      </c>
      <c r="D213" s="191" t="str">
        <f>IF(BIODATA_SISWA!L213="","",BIODATA_SISWA!L213)</f>
        <v/>
      </c>
      <c r="E213" s="206" t="str">
        <f>'NILAI-RAPOR'!K212</f>
        <v/>
      </c>
      <c r="F213" s="206" t="str">
        <f>'NILAI-RAPOR'!R212</f>
        <v/>
      </c>
      <c r="G213" s="206" t="str">
        <f>'NILAI-RAPOR'!Y212</f>
        <v/>
      </c>
      <c r="H213" s="206" t="str">
        <f>'NILAI-RAPOR'!AF212</f>
        <v/>
      </c>
      <c r="I213" s="206" t="str">
        <f>'NILAI-RAPOR'!AM212</f>
        <v/>
      </c>
      <c r="J213" s="206" t="str">
        <f>'NILAI-RAPOR'!AT212</f>
        <v/>
      </c>
      <c r="K213" s="206" t="str">
        <f>'NILAI-RAPOR'!BA212</f>
        <v/>
      </c>
      <c r="L213" s="206" t="str">
        <f>'NILAI-RAPOR'!BH212</f>
        <v/>
      </c>
      <c r="M213" s="206" t="str">
        <f>'NILAI-RAPOR'!BO212</f>
        <v/>
      </c>
      <c r="N213" s="206" t="str">
        <f>'NILAI-RAPOR'!BV212</f>
        <v/>
      </c>
      <c r="O213" s="206" t="str">
        <f>'NILAI-RAPOR'!CC212</f>
        <v/>
      </c>
      <c r="P213" s="206" t="str">
        <f>'NILAI-RAPOR'!CJ212</f>
        <v/>
      </c>
      <c r="Q213" s="206" t="str">
        <f>'NILAI-RAPOR'!CQ212</f>
        <v/>
      </c>
      <c r="R213" s="206" t="str">
        <f>'NILAI-RAPOR'!CX212</f>
        <v/>
      </c>
      <c r="S213" s="206" t="str">
        <f>'NILAI-RAPOR'!DE212</f>
        <v/>
      </c>
      <c r="T213" s="206" t="str">
        <f>'NILAI-RAPOR'!DL212</f>
        <v/>
      </c>
      <c r="U213" s="206" t="str">
        <f>'NILAI-RAPOR'!DS212</f>
        <v/>
      </c>
      <c r="V213" s="206" t="str">
        <f>IF('NILAI-USBN'!E212="","",'NILAI-USBN'!E212)</f>
        <v/>
      </c>
      <c r="W213" s="206" t="str">
        <f>IF('NILAI-USBN'!F212="","",'NILAI-USBN'!F212)</f>
        <v/>
      </c>
      <c r="X213" s="206" t="str">
        <f>IF('NILAI-USBN'!G212="","",'NILAI-USBN'!G212)</f>
        <v/>
      </c>
      <c r="Y213" s="206" t="str">
        <f>IF('NILAI-USBN'!H212="","",'NILAI-USBN'!H212)</f>
        <v/>
      </c>
      <c r="Z213" s="206" t="str">
        <f>IF('NILAI-USBN'!I212="","",'NILAI-USBN'!I212)</f>
        <v/>
      </c>
      <c r="AA213" s="206" t="str">
        <f>IF('NILAI-USBN'!J212="","",'NILAI-USBN'!J212)</f>
        <v/>
      </c>
      <c r="AB213" s="206" t="str">
        <f>IF('NILAI-USBN'!K212="","",'NILAI-USBN'!K212)</f>
        <v/>
      </c>
      <c r="AC213" s="206" t="str">
        <f>IF('NILAI-USBN'!L212="","",'NILAI-USBN'!L212)</f>
        <v/>
      </c>
      <c r="AD213" s="206" t="str">
        <f>IF('NILAI-USBN'!M212="","",'NILAI-USBN'!M212)</f>
        <v/>
      </c>
      <c r="AE213" s="206" t="str">
        <f>IF('NILAI-USBN'!N212="","",'NILAI-USBN'!N212)</f>
        <v/>
      </c>
      <c r="AF213" s="206" t="str">
        <f>IF('NILAI-USBN'!O212="","",'NILAI-USBN'!O212)</f>
        <v/>
      </c>
      <c r="AG213" s="206" t="str">
        <f>IF('NILAI-USBN'!P212="","",'NILAI-USBN'!P212)</f>
        <v/>
      </c>
      <c r="AH213" s="206" t="str">
        <f>IF('NILAI-USBN'!Q212="","",'NILAI-USBN'!Q212)</f>
        <v/>
      </c>
      <c r="AI213" s="206" t="str">
        <f>IF('NILAI-USBN'!R212="","",'NILAI-USBN'!R212)</f>
        <v/>
      </c>
      <c r="AJ213" s="206" t="str">
        <f>IF('NILAI-USBN'!S212="","",'NILAI-USBN'!S212)</f>
        <v/>
      </c>
      <c r="AK213" s="206" t="str">
        <f>IF('NILAI-USBN'!T212="","",'NILAI-USBN'!T212)</f>
        <v/>
      </c>
      <c r="AL213" s="206" t="str">
        <f>IF('NILAI-USBN'!U212="","",'NILAI-USBN'!U212)</f>
        <v/>
      </c>
      <c r="AM213" s="206" t="str">
        <f>IF('NILAI-UN'!E212="","",'NILAI-UN'!E212)</f>
        <v/>
      </c>
      <c r="AN213" s="206" t="str">
        <f>IF('NILAI-UN'!F212="","",'NILAI-UN'!F212)</f>
        <v/>
      </c>
      <c r="AO213" s="206" t="str">
        <f>IF('NILAI-UN'!G212="","",'NILAI-UN'!G212)</f>
        <v/>
      </c>
      <c r="AP213" s="206" t="str">
        <f>IF('NILAI-UN'!H212="","",'NILAI-UN'!H212)</f>
        <v/>
      </c>
      <c r="AQ213" s="207" t="str">
        <f t="shared" si="7"/>
        <v/>
      </c>
      <c r="AR213" s="208" t="str">
        <f t="shared" si="8"/>
        <v/>
      </c>
      <c r="AS213" s="196" t="str">
        <f>IF(OR(C213="",E213=""),"",RANK(AQ213,$AQ$10:$AQ$409)+COUNTIF(AQ$10:AQ213,AQ213)-1)</f>
        <v/>
      </c>
      <c r="AT213" s="173"/>
    </row>
    <row r="214" spans="1:46" ht="20.100000000000001" customHeight="1">
      <c r="A214" s="173"/>
      <c r="B214" s="190" t="str">
        <f>BIODATA_SISWA!B214</f>
        <v/>
      </c>
      <c r="C214" s="191" t="str">
        <f>IF(BIODATA_SISWA!C214="","",BIODATA_SISWA!C214)</f>
        <v/>
      </c>
      <c r="D214" s="191" t="str">
        <f>IF(BIODATA_SISWA!L214="","",BIODATA_SISWA!L214)</f>
        <v/>
      </c>
      <c r="E214" s="206" t="str">
        <f>'NILAI-RAPOR'!K213</f>
        <v/>
      </c>
      <c r="F214" s="206" t="str">
        <f>'NILAI-RAPOR'!R213</f>
        <v/>
      </c>
      <c r="G214" s="206" t="str">
        <f>'NILAI-RAPOR'!Y213</f>
        <v/>
      </c>
      <c r="H214" s="206" t="str">
        <f>'NILAI-RAPOR'!AF213</f>
        <v/>
      </c>
      <c r="I214" s="206" t="str">
        <f>'NILAI-RAPOR'!AM213</f>
        <v/>
      </c>
      <c r="J214" s="206" t="str">
        <f>'NILAI-RAPOR'!AT213</f>
        <v/>
      </c>
      <c r="K214" s="206" t="str">
        <f>'NILAI-RAPOR'!BA213</f>
        <v/>
      </c>
      <c r="L214" s="206" t="str">
        <f>'NILAI-RAPOR'!BH213</f>
        <v/>
      </c>
      <c r="M214" s="206" t="str">
        <f>'NILAI-RAPOR'!BO213</f>
        <v/>
      </c>
      <c r="N214" s="206" t="str">
        <f>'NILAI-RAPOR'!BV213</f>
        <v/>
      </c>
      <c r="O214" s="206" t="str">
        <f>'NILAI-RAPOR'!CC213</f>
        <v/>
      </c>
      <c r="P214" s="206" t="str">
        <f>'NILAI-RAPOR'!CJ213</f>
        <v/>
      </c>
      <c r="Q214" s="206" t="str">
        <f>'NILAI-RAPOR'!CQ213</f>
        <v/>
      </c>
      <c r="R214" s="206" t="str">
        <f>'NILAI-RAPOR'!CX213</f>
        <v/>
      </c>
      <c r="S214" s="206" t="str">
        <f>'NILAI-RAPOR'!DE213</f>
        <v/>
      </c>
      <c r="T214" s="206" t="str">
        <f>'NILAI-RAPOR'!DL213</f>
        <v/>
      </c>
      <c r="U214" s="206" t="str">
        <f>'NILAI-RAPOR'!DS213</f>
        <v/>
      </c>
      <c r="V214" s="206" t="str">
        <f>IF('NILAI-USBN'!E213="","",'NILAI-USBN'!E213)</f>
        <v/>
      </c>
      <c r="W214" s="206" t="str">
        <f>IF('NILAI-USBN'!F213="","",'NILAI-USBN'!F213)</f>
        <v/>
      </c>
      <c r="X214" s="206" t="str">
        <f>IF('NILAI-USBN'!G213="","",'NILAI-USBN'!G213)</f>
        <v/>
      </c>
      <c r="Y214" s="206" t="str">
        <f>IF('NILAI-USBN'!H213="","",'NILAI-USBN'!H213)</f>
        <v/>
      </c>
      <c r="Z214" s="206" t="str">
        <f>IF('NILAI-USBN'!I213="","",'NILAI-USBN'!I213)</f>
        <v/>
      </c>
      <c r="AA214" s="206" t="str">
        <f>IF('NILAI-USBN'!J213="","",'NILAI-USBN'!J213)</f>
        <v/>
      </c>
      <c r="AB214" s="206" t="str">
        <f>IF('NILAI-USBN'!K213="","",'NILAI-USBN'!K213)</f>
        <v/>
      </c>
      <c r="AC214" s="206" t="str">
        <f>IF('NILAI-USBN'!L213="","",'NILAI-USBN'!L213)</f>
        <v/>
      </c>
      <c r="AD214" s="206" t="str">
        <f>IF('NILAI-USBN'!M213="","",'NILAI-USBN'!M213)</f>
        <v/>
      </c>
      <c r="AE214" s="206" t="str">
        <f>IF('NILAI-USBN'!N213="","",'NILAI-USBN'!N213)</f>
        <v/>
      </c>
      <c r="AF214" s="206" t="str">
        <f>IF('NILAI-USBN'!O213="","",'NILAI-USBN'!O213)</f>
        <v/>
      </c>
      <c r="AG214" s="206" t="str">
        <f>IF('NILAI-USBN'!P213="","",'NILAI-USBN'!P213)</f>
        <v/>
      </c>
      <c r="AH214" s="206" t="str">
        <f>IF('NILAI-USBN'!Q213="","",'NILAI-USBN'!Q213)</f>
        <v/>
      </c>
      <c r="AI214" s="206" t="str">
        <f>IF('NILAI-USBN'!R213="","",'NILAI-USBN'!R213)</f>
        <v/>
      </c>
      <c r="AJ214" s="206" t="str">
        <f>IF('NILAI-USBN'!S213="","",'NILAI-USBN'!S213)</f>
        <v/>
      </c>
      <c r="AK214" s="206" t="str">
        <f>IF('NILAI-USBN'!T213="","",'NILAI-USBN'!T213)</f>
        <v/>
      </c>
      <c r="AL214" s="206" t="str">
        <f>IF('NILAI-USBN'!U213="","",'NILAI-USBN'!U213)</f>
        <v/>
      </c>
      <c r="AM214" s="206" t="str">
        <f>IF('NILAI-UN'!E213="","",'NILAI-UN'!E213)</f>
        <v/>
      </c>
      <c r="AN214" s="206" t="str">
        <f>IF('NILAI-UN'!F213="","",'NILAI-UN'!F213)</f>
        <v/>
      </c>
      <c r="AO214" s="206" t="str">
        <f>IF('NILAI-UN'!G213="","",'NILAI-UN'!G213)</f>
        <v/>
      </c>
      <c r="AP214" s="206" t="str">
        <f>IF('NILAI-UN'!H213="","",'NILAI-UN'!H213)</f>
        <v/>
      </c>
      <c r="AQ214" s="207" t="str">
        <f t="shared" si="7"/>
        <v/>
      </c>
      <c r="AR214" s="208" t="str">
        <f t="shared" si="8"/>
        <v/>
      </c>
      <c r="AS214" s="196" t="str">
        <f>IF(OR(C214="",E214=""),"",RANK(AQ214,$AQ$10:$AQ$409)+COUNTIF(AQ$10:AQ214,AQ214)-1)</f>
        <v/>
      </c>
      <c r="AT214" s="173"/>
    </row>
    <row r="215" spans="1:46" ht="20.100000000000001" customHeight="1">
      <c r="A215" s="173"/>
      <c r="B215" s="190" t="str">
        <f>BIODATA_SISWA!B215</f>
        <v/>
      </c>
      <c r="C215" s="191" t="str">
        <f>IF(BIODATA_SISWA!C215="","",BIODATA_SISWA!C215)</f>
        <v/>
      </c>
      <c r="D215" s="191" t="str">
        <f>IF(BIODATA_SISWA!L215="","",BIODATA_SISWA!L215)</f>
        <v/>
      </c>
      <c r="E215" s="206" t="str">
        <f>'NILAI-RAPOR'!K214</f>
        <v/>
      </c>
      <c r="F215" s="206" t="str">
        <f>'NILAI-RAPOR'!R214</f>
        <v/>
      </c>
      <c r="G215" s="206" t="str">
        <f>'NILAI-RAPOR'!Y214</f>
        <v/>
      </c>
      <c r="H215" s="206" t="str">
        <f>'NILAI-RAPOR'!AF214</f>
        <v/>
      </c>
      <c r="I215" s="206" t="str">
        <f>'NILAI-RAPOR'!AM214</f>
        <v/>
      </c>
      <c r="J215" s="206" t="str">
        <f>'NILAI-RAPOR'!AT214</f>
        <v/>
      </c>
      <c r="K215" s="206" t="str">
        <f>'NILAI-RAPOR'!BA214</f>
        <v/>
      </c>
      <c r="L215" s="206" t="str">
        <f>'NILAI-RAPOR'!BH214</f>
        <v/>
      </c>
      <c r="M215" s="206" t="str">
        <f>'NILAI-RAPOR'!BO214</f>
        <v/>
      </c>
      <c r="N215" s="206" t="str">
        <f>'NILAI-RAPOR'!BV214</f>
        <v/>
      </c>
      <c r="O215" s="206" t="str">
        <f>'NILAI-RAPOR'!CC214</f>
        <v/>
      </c>
      <c r="P215" s="206" t="str">
        <f>'NILAI-RAPOR'!CJ214</f>
        <v/>
      </c>
      <c r="Q215" s="206" t="str">
        <f>'NILAI-RAPOR'!CQ214</f>
        <v/>
      </c>
      <c r="R215" s="206" t="str">
        <f>'NILAI-RAPOR'!CX214</f>
        <v/>
      </c>
      <c r="S215" s="206" t="str">
        <f>'NILAI-RAPOR'!DE214</f>
        <v/>
      </c>
      <c r="T215" s="206" t="str">
        <f>'NILAI-RAPOR'!DL214</f>
        <v/>
      </c>
      <c r="U215" s="206" t="str">
        <f>'NILAI-RAPOR'!DS214</f>
        <v/>
      </c>
      <c r="V215" s="206" t="str">
        <f>IF('NILAI-USBN'!E214="","",'NILAI-USBN'!E214)</f>
        <v/>
      </c>
      <c r="W215" s="206" t="str">
        <f>IF('NILAI-USBN'!F214="","",'NILAI-USBN'!F214)</f>
        <v/>
      </c>
      <c r="X215" s="206" t="str">
        <f>IF('NILAI-USBN'!G214="","",'NILAI-USBN'!G214)</f>
        <v/>
      </c>
      <c r="Y215" s="206" t="str">
        <f>IF('NILAI-USBN'!H214="","",'NILAI-USBN'!H214)</f>
        <v/>
      </c>
      <c r="Z215" s="206" t="str">
        <f>IF('NILAI-USBN'!I214="","",'NILAI-USBN'!I214)</f>
        <v/>
      </c>
      <c r="AA215" s="206" t="str">
        <f>IF('NILAI-USBN'!J214="","",'NILAI-USBN'!J214)</f>
        <v/>
      </c>
      <c r="AB215" s="206" t="str">
        <f>IF('NILAI-USBN'!K214="","",'NILAI-USBN'!K214)</f>
        <v/>
      </c>
      <c r="AC215" s="206" t="str">
        <f>IF('NILAI-USBN'!L214="","",'NILAI-USBN'!L214)</f>
        <v/>
      </c>
      <c r="AD215" s="206" t="str">
        <f>IF('NILAI-USBN'!M214="","",'NILAI-USBN'!M214)</f>
        <v/>
      </c>
      <c r="AE215" s="206" t="str">
        <f>IF('NILAI-USBN'!N214="","",'NILAI-USBN'!N214)</f>
        <v/>
      </c>
      <c r="AF215" s="206" t="str">
        <f>IF('NILAI-USBN'!O214="","",'NILAI-USBN'!O214)</f>
        <v/>
      </c>
      <c r="AG215" s="206" t="str">
        <f>IF('NILAI-USBN'!P214="","",'NILAI-USBN'!P214)</f>
        <v/>
      </c>
      <c r="AH215" s="206" t="str">
        <f>IF('NILAI-USBN'!Q214="","",'NILAI-USBN'!Q214)</f>
        <v/>
      </c>
      <c r="AI215" s="206" t="str">
        <f>IF('NILAI-USBN'!R214="","",'NILAI-USBN'!R214)</f>
        <v/>
      </c>
      <c r="AJ215" s="206" t="str">
        <f>IF('NILAI-USBN'!S214="","",'NILAI-USBN'!S214)</f>
        <v/>
      </c>
      <c r="AK215" s="206" t="str">
        <f>IF('NILAI-USBN'!T214="","",'NILAI-USBN'!T214)</f>
        <v/>
      </c>
      <c r="AL215" s="206" t="str">
        <f>IF('NILAI-USBN'!U214="","",'NILAI-USBN'!U214)</f>
        <v/>
      </c>
      <c r="AM215" s="206" t="str">
        <f>IF('NILAI-UN'!E214="","",'NILAI-UN'!E214)</f>
        <v/>
      </c>
      <c r="AN215" s="206" t="str">
        <f>IF('NILAI-UN'!F214="","",'NILAI-UN'!F214)</f>
        <v/>
      </c>
      <c r="AO215" s="206" t="str">
        <f>IF('NILAI-UN'!G214="","",'NILAI-UN'!G214)</f>
        <v/>
      </c>
      <c r="AP215" s="206" t="str">
        <f>IF('NILAI-UN'!H214="","",'NILAI-UN'!H214)</f>
        <v/>
      </c>
      <c r="AQ215" s="207" t="str">
        <f t="shared" si="7"/>
        <v/>
      </c>
      <c r="AR215" s="208" t="str">
        <f t="shared" si="8"/>
        <v/>
      </c>
      <c r="AS215" s="196" t="str">
        <f>IF(OR(C215="",E215=""),"",RANK(AQ215,$AQ$10:$AQ$409)+COUNTIF(AQ$10:AQ215,AQ215)-1)</f>
        <v/>
      </c>
      <c r="AT215" s="173"/>
    </row>
    <row r="216" spans="1:46" ht="20.100000000000001" customHeight="1">
      <c r="A216" s="173"/>
      <c r="B216" s="190" t="str">
        <f>BIODATA_SISWA!B216</f>
        <v/>
      </c>
      <c r="C216" s="191" t="str">
        <f>IF(BIODATA_SISWA!C216="","",BIODATA_SISWA!C216)</f>
        <v/>
      </c>
      <c r="D216" s="191" t="str">
        <f>IF(BIODATA_SISWA!L216="","",BIODATA_SISWA!L216)</f>
        <v/>
      </c>
      <c r="E216" s="206" t="str">
        <f>'NILAI-RAPOR'!K215</f>
        <v/>
      </c>
      <c r="F216" s="206" t="str">
        <f>'NILAI-RAPOR'!R215</f>
        <v/>
      </c>
      <c r="G216" s="206" t="str">
        <f>'NILAI-RAPOR'!Y215</f>
        <v/>
      </c>
      <c r="H216" s="206" t="str">
        <f>'NILAI-RAPOR'!AF215</f>
        <v/>
      </c>
      <c r="I216" s="206" t="str">
        <f>'NILAI-RAPOR'!AM215</f>
        <v/>
      </c>
      <c r="J216" s="206" t="str">
        <f>'NILAI-RAPOR'!AT215</f>
        <v/>
      </c>
      <c r="K216" s="206" t="str">
        <f>'NILAI-RAPOR'!BA215</f>
        <v/>
      </c>
      <c r="L216" s="206" t="str">
        <f>'NILAI-RAPOR'!BH215</f>
        <v/>
      </c>
      <c r="M216" s="206" t="str">
        <f>'NILAI-RAPOR'!BO215</f>
        <v/>
      </c>
      <c r="N216" s="206" t="str">
        <f>'NILAI-RAPOR'!BV215</f>
        <v/>
      </c>
      <c r="O216" s="206" t="str">
        <f>'NILAI-RAPOR'!CC215</f>
        <v/>
      </c>
      <c r="P216" s="206" t="str">
        <f>'NILAI-RAPOR'!CJ215</f>
        <v/>
      </c>
      <c r="Q216" s="206" t="str">
        <f>'NILAI-RAPOR'!CQ215</f>
        <v/>
      </c>
      <c r="R216" s="206" t="str">
        <f>'NILAI-RAPOR'!CX215</f>
        <v/>
      </c>
      <c r="S216" s="206" t="str">
        <f>'NILAI-RAPOR'!DE215</f>
        <v/>
      </c>
      <c r="T216" s="206" t="str">
        <f>'NILAI-RAPOR'!DL215</f>
        <v/>
      </c>
      <c r="U216" s="206" t="str">
        <f>'NILAI-RAPOR'!DS215</f>
        <v/>
      </c>
      <c r="V216" s="206" t="str">
        <f>IF('NILAI-USBN'!E215="","",'NILAI-USBN'!E215)</f>
        <v/>
      </c>
      <c r="W216" s="206" t="str">
        <f>IF('NILAI-USBN'!F215="","",'NILAI-USBN'!F215)</f>
        <v/>
      </c>
      <c r="X216" s="206" t="str">
        <f>IF('NILAI-USBN'!G215="","",'NILAI-USBN'!G215)</f>
        <v/>
      </c>
      <c r="Y216" s="206" t="str">
        <f>IF('NILAI-USBN'!H215="","",'NILAI-USBN'!H215)</f>
        <v/>
      </c>
      <c r="Z216" s="206" t="str">
        <f>IF('NILAI-USBN'!I215="","",'NILAI-USBN'!I215)</f>
        <v/>
      </c>
      <c r="AA216" s="206" t="str">
        <f>IF('NILAI-USBN'!J215="","",'NILAI-USBN'!J215)</f>
        <v/>
      </c>
      <c r="AB216" s="206" t="str">
        <f>IF('NILAI-USBN'!K215="","",'NILAI-USBN'!K215)</f>
        <v/>
      </c>
      <c r="AC216" s="206" t="str">
        <f>IF('NILAI-USBN'!L215="","",'NILAI-USBN'!L215)</f>
        <v/>
      </c>
      <c r="AD216" s="206" t="str">
        <f>IF('NILAI-USBN'!M215="","",'NILAI-USBN'!M215)</f>
        <v/>
      </c>
      <c r="AE216" s="206" t="str">
        <f>IF('NILAI-USBN'!N215="","",'NILAI-USBN'!N215)</f>
        <v/>
      </c>
      <c r="AF216" s="206" t="str">
        <f>IF('NILAI-USBN'!O215="","",'NILAI-USBN'!O215)</f>
        <v/>
      </c>
      <c r="AG216" s="206" t="str">
        <f>IF('NILAI-USBN'!P215="","",'NILAI-USBN'!P215)</f>
        <v/>
      </c>
      <c r="AH216" s="206" t="str">
        <f>IF('NILAI-USBN'!Q215="","",'NILAI-USBN'!Q215)</f>
        <v/>
      </c>
      <c r="AI216" s="206" t="str">
        <f>IF('NILAI-USBN'!R215="","",'NILAI-USBN'!R215)</f>
        <v/>
      </c>
      <c r="AJ216" s="206" t="str">
        <f>IF('NILAI-USBN'!S215="","",'NILAI-USBN'!S215)</f>
        <v/>
      </c>
      <c r="AK216" s="206" t="str">
        <f>IF('NILAI-USBN'!T215="","",'NILAI-USBN'!T215)</f>
        <v/>
      </c>
      <c r="AL216" s="206" t="str">
        <f>IF('NILAI-USBN'!U215="","",'NILAI-USBN'!U215)</f>
        <v/>
      </c>
      <c r="AM216" s="206" t="str">
        <f>IF('NILAI-UN'!E215="","",'NILAI-UN'!E215)</f>
        <v/>
      </c>
      <c r="AN216" s="206" t="str">
        <f>IF('NILAI-UN'!F215="","",'NILAI-UN'!F215)</f>
        <v/>
      </c>
      <c r="AO216" s="206" t="str">
        <f>IF('NILAI-UN'!G215="","",'NILAI-UN'!G215)</f>
        <v/>
      </c>
      <c r="AP216" s="206" t="str">
        <f>IF('NILAI-UN'!H215="","",'NILAI-UN'!H215)</f>
        <v/>
      </c>
      <c r="AQ216" s="207" t="str">
        <f t="shared" si="7"/>
        <v/>
      </c>
      <c r="AR216" s="208" t="str">
        <f t="shared" si="8"/>
        <v/>
      </c>
      <c r="AS216" s="196" t="str">
        <f>IF(OR(C216="",E216=""),"",RANK(AQ216,$AQ$10:$AQ$409)+COUNTIF(AQ$10:AQ216,AQ216)-1)</f>
        <v/>
      </c>
      <c r="AT216" s="173"/>
    </row>
    <row r="217" spans="1:46" ht="20.100000000000001" customHeight="1">
      <c r="A217" s="173"/>
      <c r="B217" s="190" t="str">
        <f>BIODATA_SISWA!B217</f>
        <v/>
      </c>
      <c r="C217" s="191" t="str">
        <f>IF(BIODATA_SISWA!C217="","",BIODATA_SISWA!C217)</f>
        <v/>
      </c>
      <c r="D217" s="191" t="str">
        <f>IF(BIODATA_SISWA!L217="","",BIODATA_SISWA!L217)</f>
        <v/>
      </c>
      <c r="E217" s="206" t="str">
        <f>'NILAI-RAPOR'!K216</f>
        <v/>
      </c>
      <c r="F217" s="206" t="str">
        <f>'NILAI-RAPOR'!R216</f>
        <v/>
      </c>
      <c r="G217" s="206" t="str">
        <f>'NILAI-RAPOR'!Y216</f>
        <v/>
      </c>
      <c r="H217" s="206" t="str">
        <f>'NILAI-RAPOR'!AF216</f>
        <v/>
      </c>
      <c r="I217" s="206" t="str">
        <f>'NILAI-RAPOR'!AM216</f>
        <v/>
      </c>
      <c r="J217" s="206" t="str">
        <f>'NILAI-RAPOR'!AT216</f>
        <v/>
      </c>
      <c r="K217" s="206" t="str">
        <f>'NILAI-RAPOR'!BA216</f>
        <v/>
      </c>
      <c r="L217" s="206" t="str">
        <f>'NILAI-RAPOR'!BH216</f>
        <v/>
      </c>
      <c r="M217" s="206" t="str">
        <f>'NILAI-RAPOR'!BO216</f>
        <v/>
      </c>
      <c r="N217" s="206" t="str">
        <f>'NILAI-RAPOR'!BV216</f>
        <v/>
      </c>
      <c r="O217" s="206" t="str">
        <f>'NILAI-RAPOR'!CC216</f>
        <v/>
      </c>
      <c r="P217" s="206" t="str">
        <f>'NILAI-RAPOR'!CJ216</f>
        <v/>
      </c>
      <c r="Q217" s="206" t="str">
        <f>'NILAI-RAPOR'!CQ216</f>
        <v/>
      </c>
      <c r="R217" s="206" t="str">
        <f>'NILAI-RAPOR'!CX216</f>
        <v/>
      </c>
      <c r="S217" s="206" t="str">
        <f>'NILAI-RAPOR'!DE216</f>
        <v/>
      </c>
      <c r="T217" s="206" t="str">
        <f>'NILAI-RAPOR'!DL216</f>
        <v/>
      </c>
      <c r="U217" s="206" t="str">
        <f>'NILAI-RAPOR'!DS216</f>
        <v/>
      </c>
      <c r="V217" s="206" t="str">
        <f>IF('NILAI-USBN'!E216="","",'NILAI-USBN'!E216)</f>
        <v/>
      </c>
      <c r="W217" s="206" t="str">
        <f>IF('NILAI-USBN'!F216="","",'NILAI-USBN'!F216)</f>
        <v/>
      </c>
      <c r="X217" s="206" t="str">
        <f>IF('NILAI-USBN'!G216="","",'NILAI-USBN'!G216)</f>
        <v/>
      </c>
      <c r="Y217" s="206" t="str">
        <f>IF('NILAI-USBN'!H216="","",'NILAI-USBN'!H216)</f>
        <v/>
      </c>
      <c r="Z217" s="206" t="str">
        <f>IF('NILAI-USBN'!I216="","",'NILAI-USBN'!I216)</f>
        <v/>
      </c>
      <c r="AA217" s="206" t="str">
        <f>IF('NILAI-USBN'!J216="","",'NILAI-USBN'!J216)</f>
        <v/>
      </c>
      <c r="AB217" s="206" t="str">
        <f>IF('NILAI-USBN'!K216="","",'NILAI-USBN'!K216)</f>
        <v/>
      </c>
      <c r="AC217" s="206" t="str">
        <f>IF('NILAI-USBN'!L216="","",'NILAI-USBN'!L216)</f>
        <v/>
      </c>
      <c r="AD217" s="206" t="str">
        <f>IF('NILAI-USBN'!M216="","",'NILAI-USBN'!M216)</f>
        <v/>
      </c>
      <c r="AE217" s="206" t="str">
        <f>IF('NILAI-USBN'!N216="","",'NILAI-USBN'!N216)</f>
        <v/>
      </c>
      <c r="AF217" s="206" t="str">
        <f>IF('NILAI-USBN'!O216="","",'NILAI-USBN'!O216)</f>
        <v/>
      </c>
      <c r="AG217" s="206" t="str">
        <f>IF('NILAI-USBN'!P216="","",'NILAI-USBN'!P216)</f>
        <v/>
      </c>
      <c r="AH217" s="206" t="str">
        <f>IF('NILAI-USBN'!Q216="","",'NILAI-USBN'!Q216)</f>
        <v/>
      </c>
      <c r="AI217" s="206" t="str">
        <f>IF('NILAI-USBN'!R216="","",'NILAI-USBN'!R216)</f>
        <v/>
      </c>
      <c r="AJ217" s="206" t="str">
        <f>IF('NILAI-USBN'!S216="","",'NILAI-USBN'!S216)</f>
        <v/>
      </c>
      <c r="AK217" s="206" t="str">
        <f>IF('NILAI-USBN'!T216="","",'NILAI-USBN'!T216)</f>
        <v/>
      </c>
      <c r="AL217" s="206" t="str">
        <f>IF('NILAI-USBN'!U216="","",'NILAI-USBN'!U216)</f>
        <v/>
      </c>
      <c r="AM217" s="206" t="str">
        <f>IF('NILAI-UN'!E216="","",'NILAI-UN'!E216)</f>
        <v/>
      </c>
      <c r="AN217" s="206" t="str">
        <f>IF('NILAI-UN'!F216="","",'NILAI-UN'!F216)</f>
        <v/>
      </c>
      <c r="AO217" s="206" t="str">
        <f>IF('NILAI-UN'!G216="","",'NILAI-UN'!G216)</f>
        <v/>
      </c>
      <c r="AP217" s="206" t="str">
        <f>IF('NILAI-UN'!H216="","",'NILAI-UN'!H216)</f>
        <v/>
      </c>
      <c r="AQ217" s="207" t="str">
        <f t="shared" si="7"/>
        <v/>
      </c>
      <c r="AR217" s="208" t="str">
        <f t="shared" si="8"/>
        <v/>
      </c>
      <c r="AS217" s="196" t="str">
        <f>IF(OR(C217="",E217=""),"",RANK(AQ217,$AQ$10:$AQ$409)+COUNTIF(AQ$10:AQ217,AQ217)-1)</f>
        <v/>
      </c>
      <c r="AT217" s="173"/>
    </row>
    <row r="218" spans="1:46" ht="20.100000000000001" customHeight="1">
      <c r="A218" s="173"/>
      <c r="B218" s="190" t="str">
        <f>BIODATA_SISWA!B218</f>
        <v/>
      </c>
      <c r="C218" s="191" t="str">
        <f>IF(BIODATA_SISWA!C218="","",BIODATA_SISWA!C218)</f>
        <v/>
      </c>
      <c r="D218" s="191" t="str">
        <f>IF(BIODATA_SISWA!L218="","",BIODATA_SISWA!L218)</f>
        <v/>
      </c>
      <c r="E218" s="206" t="str">
        <f>'NILAI-RAPOR'!K217</f>
        <v/>
      </c>
      <c r="F218" s="206" t="str">
        <f>'NILAI-RAPOR'!R217</f>
        <v/>
      </c>
      <c r="G218" s="206" t="str">
        <f>'NILAI-RAPOR'!Y217</f>
        <v/>
      </c>
      <c r="H218" s="206" t="str">
        <f>'NILAI-RAPOR'!AF217</f>
        <v/>
      </c>
      <c r="I218" s="206" t="str">
        <f>'NILAI-RAPOR'!AM217</f>
        <v/>
      </c>
      <c r="J218" s="206" t="str">
        <f>'NILAI-RAPOR'!AT217</f>
        <v/>
      </c>
      <c r="K218" s="206" t="str">
        <f>'NILAI-RAPOR'!BA217</f>
        <v/>
      </c>
      <c r="L218" s="206" t="str">
        <f>'NILAI-RAPOR'!BH217</f>
        <v/>
      </c>
      <c r="M218" s="206" t="str">
        <f>'NILAI-RAPOR'!BO217</f>
        <v/>
      </c>
      <c r="N218" s="206" t="str">
        <f>'NILAI-RAPOR'!BV217</f>
        <v/>
      </c>
      <c r="O218" s="206" t="str">
        <f>'NILAI-RAPOR'!CC217</f>
        <v/>
      </c>
      <c r="P218" s="206" t="str">
        <f>'NILAI-RAPOR'!CJ217</f>
        <v/>
      </c>
      <c r="Q218" s="206" t="str">
        <f>'NILAI-RAPOR'!CQ217</f>
        <v/>
      </c>
      <c r="R218" s="206" t="str">
        <f>'NILAI-RAPOR'!CX217</f>
        <v/>
      </c>
      <c r="S218" s="206" t="str">
        <f>'NILAI-RAPOR'!DE217</f>
        <v/>
      </c>
      <c r="T218" s="206" t="str">
        <f>'NILAI-RAPOR'!DL217</f>
        <v/>
      </c>
      <c r="U218" s="206" t="str">
        <f>'NILAI-RAPOR'!DS217</f>
        <v/>
      </c>
      <c r="V218" s="206" t="str">
        <f>IF('NILAI-USBN'!E217="","",'NILAI-USBN'!E217)</f>
        <v/>
      </c>
      <c r="W218" s="206" t="str">
        <f>IF('NILAI-USBN'!F217="","",'NILAI-USBN'!F217)</f>
        <v/>
      </c>
      <c r="X218" s="206" t="str">
        <f>IF('NILAI-USBN'!G217="","",'NILAI-USBN'!G217)</f>
        <v/>
      </c>
      <c r="Y218" s="206" t="str">
        <f>IF('NILAI-USBN'!H217="","",'NILAI-USBN'!H217)</f>
        <v/>
      </c>
      <c r="Z218" s="206" t="str">
        <f>IF('NILAI-USBN'!I217="","",'NILAI-USBN'!I217)</f>
        <v/>
      </c>
      <c r="AA218" s="206" t="str">
        <f>IF('NILAI-USBN'!J217="","",'NILAI-USBN'!J217)</f>
        <v/>
      </c>
      <c r="AB218" s="206" t="str">
        <f>IF('NILAI-USBN'!K217="","",'NILAI-USBN'!K217)</f>
        <v/>
      </c>
      <c r="AC218" s="206" t="str">
        <f>IF('NILAI-USBN'!L217="","",'NILAI-USBN'!L217)</f>
        <v/>
      </c>
      <c r="AD218" s="206" t="str">
        <f>IF('NILAI-USBN'!M217="","",'NILAI-USBN'!M217)</f>
        <v/>
      </c>
      <c r="AE218" s="206" t="str">
        <f>IF('NILAI-USBN'!N217="","",'NILAI-USBN'!N217)</f>
        <v/>
      </c>
      <c r="AF218" s="206" t="str">
        <f>IF('NILAI-USBN'!O217="","",'NILAI-USBN'!O217)</f>
        <v/>
      </c>
      <c r="AG218" s="206" t="str">
        <f>IF('NILAI-USBN'!P217="","",'NILAI-USBN'!P217)</f>
        <v/>
      </c>
      <c r="AH218" s="206" t="str">
        <f>IF('NILAI-USBN'!Q217="","",'NILAI-USBN'!Q217)</f>
        <v/>
      </c>
      <c r="AI218" s="206" t="str">
        <f>IF('NILAI-USBN'!R217="","",'NILAI-USBN'!R217)</f>
        <v/>
      </c>
      <c r="AJ218" s="206" t="str">
        <f>IF('NILAI-USBN'!S217="","",'NILAI-USBN'!S217)</f>
        <v/>
      </c>
      <c r="AK218" s="206" t="str">
        <f>IF('NILAI-USBN'!T217="","",'NILAI-USBN'!T217)</f>
        <v/>
      </c>
      <c r="AL218" s="206" t="str">
        <f>IF('NILAI-USBN'!U217="","",'NILAI-USBN'!U217)</f>
        <v/>
      </c>
      <c r="AM218" s="206" t="str">
        <f>IF('NILAI-UN'!E217="","",'NILAI-UN'!E217)</f>
        <v/>
      </c>
      <c r="AN218" s="206" t="str">
        <f>IF('NILAI-UN'!F217="","",'NILAI-UN'!F217)</f>
        <v/>
      </c>
      <c r="AO218" s="206" t="str">
        <f>IF('NILAI-UN'!G217="","",'NILAI-UN'!G217)</f>
        <v/>
      </c>
      <c r="AP218" s="206" t="str">
        <f>IF('NILAI-UN'!H217="","",'NILAI-UN'!H217)</f>
        <v/>
      </c>
      <c r="AQ218" s="207" t="str">
        <f t="shared" si="7"/>
        <v/>
      </c>
      <c r="AR218" s="208" t="str">
        <f t="shared" si="8"/>
        <v/>
      </c>
      <c r="AS218" s="196" t="str">
        <f>IF(OR(C218="",E218=""),"",RANK(AQ218,$AQ$10:$AQ$409)+COUNTIF(AQ$10:AQ218,AQ218)-1)</f>
        <v/>
      </c>
      <c r="AT218" s="173"/>
    </row>
    <row r="219" spans="1:46" ht="20.100000000000001" customHeight="1">
      <c r="A219" s="173"/>
      <c r="B219" s="190" t="str">
        <f>BIODATA_SISWA!B219</f>
        <v/>
      </c>
      <c r="C219" s="191" t="str">
        <f>IF(BIODATA_SISWA!C219="","",BIODATA_SISWA!C219)</f>
        <v/>
      </c>
      <c r="D219" s="191" t="str">
        <f>IF(BIODATA_SISWA!L219="","",BIODATA_SISWA!L219)</f>
        <v/>
      </c>
      <c r="E219" s="206" t="str">
        <f>'NILAI-RAPOR'!K218</f>
        <v/>
      </c>
      <c r="F219" s="206" t="str">
        <f>'NILAI-RAPOR'!R218</f>
        <v/>
      </c>
      <c r="G219" s="206" t="str">
        <f>'NILAI-RAPOR'!Y218</f>
        <v/>
      </c>
      <c r="H219" s="206" t="str">
        <f>'NILAI-RAPOR'!AF218</f>
        <v/>
      </c>
      <c r="I219" s="206" t="str">
        <f>'NILAI-RAPOR'!AM218</f>
        <v/>
      </c>
      <c r="J219" s="206" t="str">
        <f>'NILAI-RAPOR'!AT218</f>
        <v/>
      </c>
      <c r="K219" s="206" t="str">
        <f>'NILAI-RAPOR'!BA218</f>
        <v/>
      </c>
      <c r="L219" s="206" t="str">
        <f>'NILAI-RAPOR'!BH218</f>
        <v/>
      </c>
      <c r="M219" s="206" t="str">
        <f>'NILAI-RAPOR'!BO218</f>
        <v/>
      </c>
      <c r="N219" s="206" t="str">
        <f>'NILAI-RAPOR'!BV218</f>
        <v/>
      </c>
      <c r="O219" s="206" t="str">
        <f>'NILAI-RAPOR'!CC218</f>
        <v/>
      </c>
      <c r="P219" s="206" t="str">
        <f>'NILAI-RAPOR'!CJ218</f>
        <v/>
      </c>
      <c r="Q219" s="206" t="str">
        <f>'NILAI-RAPOR'!CQ218</f>
        <v/>
      </c>
      <c r="R219" s="206" t="str">
        <f>'NILAI-RAPOR'!CX218</f>
        <v/>
      </c>
      <c r="S219" s="206" t="str">
        <f>'NILAI-RAPOR'!DE218</f>
        <v/>
      </c>
      <c r="T219" s="206" t="str">
        <f>'NILAI-RAPOR'!DL218</f>
        <v/>
      </c>
      <c r="U219" s="206" t="str">
        <f>'NILAI-RAPOR'!DS218</f>
        <v/>
      </c>
      <c r="V219" s="206" t="str">
        <f>IF('NILAI-USBN'!E218="","",'NILAI-USBN'!E218)</f>
        <v/>
      </c>
      <c r="W219" s="206" t="str">
        <f>IF('NILAI-USBN'!F218="","",'NILAI-USBN'!F218)</f>
        <v/>
      </c>
      <c r="X219" s="206" t="str">
        <f>IF('NILAI-USBN'!G218="","",'NILAI-USBN'!G218)</f>
        <v/>
      </c>
      <c r="Y219" s="206" t="str">
        <f>IF('NILAI-USBN'!H218="","",'NILAI-USBN'!H218)</f>
        <v/>
      </c>
      <c r="Z219" s="206" t="str">
        <f>IF('NILAI-USBN'!I218="","",'NILAI-USBN'!I218)</f>
        <v/>
      </c>
      <c r="AA219" s="206" t="str">
        <f>IF('NILAI-USBN'!J218="","",'NILAI-USBN'!J218)</f>
        <v/>
      </c>
      <c r="AB219" s="206" t="str">
        <f>IF('NILAI-USBN'!K218="","",'NILAI-USBN'!K218)</f>
        <v/>
      </c>
      <c r="AC219" s="206" t="str">
        <f>IF('NILAI-USBN'!L218="","",'NILAI-USBN'!L218)</f>
        <v/>
      </c>
      <c r="AD219" s="206" t="str">
        <f>IF('NILAI-USBN'!M218="","",'NILAI-USBN'!M218)</f>
        <v/>
      </c>
      <c r="AE219" s="206" t="str">
        <f>IF('NILAI-USBN'!N218="","",'NILAI-USBN'!N218)</f>
        <v/>
      </c>
      <c r="AF219" s="206" t="str">
        <f>IF('NILAI-USBN'!O218="","",'NILAI-USBN'!O218)</f>
        <v/>
      </c>
      <c r="AG219" s="206" t="str">
        <f>IF('NILAI-USBN'!P218="","",'NILAI-USBN'!P218)</f>
        <v/>
      </c>
      <c r="AH219" s="206" t="str">
        <f>IF('NILAI-USBN'!Q218="","",'NILAI-USBN'!Q218)</f>
        <v/>
      </c>
      <c r="AI219" s="206" t="str">
        <f>IF('NILAI-USBN'!R218="","",'NILAI-USBN'!R218)</f>
        <v/>
      </c>
      <c r="AJ219" s="206" t="str">
        <f>IF('NILAI-USBN'!S218="","",'NILAI-USBN'!S218)</f>
        <v/>
      </c>
      <c r="AK219" s="206" t="str">
        <f>IF('NILAI-USBN'!T218="","",'NILAI-USBN'!T218)</f>
        <v/>
      </c>
      <c r="AL219" s="206" t="str">
        <f>IF('NILAI-USBN'!U218="","",'NILAI-USBN'!U218)</f>
        <v/>
      </c>
      <c r="AM219" s="206" t="str">
        <f>IF('NILAI-UN'!E218="","",'NILAI-UN'!E218)</f>
        <v/>
      </c>
      <c r="AN219" s="206" t="str">
        <f>IF('NILAI-UN'!F218="","",'NILAI-UN'!F218)</f>
        <v/>
      </c>
      <c r="AO219" s="206" t="str">
        <f>IF('NILAI-UN'!G218="","",'NILAI-UN'!G218)</f>
        <v/>
      </c>
      <c r="AP219" s="206" t="str">
        <f>IF('NILAI-UN'!H218="","",'NILAI-UN'!H218)</f>
        <v/>
      </c>
      <c r="AQ219" s="207" t="str">
        <f t="shared" si="7"/>
        <v/>
      </c>
      <c r="AR219" s="208" t="str">
        <f t="shared" si="8"/>
        <v/>
      </c>
      <c r="AS219" s="196" t="str">
        <f>IF(OR(C219="",E219=""),"",RANK(AQ219,$AQ$10:$AQ$409)+COUNTIF(AQ$10:AQ219,AQ219)-1)</f>
        <v/>
      </c>
      <c r="AT219" s="173"/>
    </row>
    <row r="220" spans="1:46" ht="20.100000000000001" customHeight="1">
      <c r="A220" s="173"/>
      <c r="B220" s="190" t="str">
        <f>BIODATA_SISWA!B220</f>
        <v/>
      </c>
      <c r="C220" s="191" t="str">
        <f>IF(BIODATA_SISWA!C220="","",BIODATA_SISWA!C220)</f>
        <v/>
      </c>
      <c r="D220" s="191" t="str">
        <f>IF(BIODATA_SISWA!L220="","",BIODATA_SISWA!L220)</f>
        <v/>
      </c>
      <c r="E220" s="206" t="str">
        <f>'NILAI-RAPOR'!K219</f>
        <v/>
      </c>
      <c r="F220" s="206" t="str">
        <f>'NILAI-RAPOR'!R219</f>
        <v/>
      </c>
      <c r="G220" s="206" t="str">
        <f>'NILAI-RAPOR'!Y219</f>
        <v/>
      </c>
      <c r="H220" s="206" t="str">
        <f>'NILAI-RAPOR'!AF219</f>
        <v/>
      </c>
      <c r="I220" s="206" t="str">
        <f>'NILAI-RAPOR'!AM219</f>
        <v/>
      </c>
      <c r="J220" s="206" t="str">
        <f>'NILAI-RAPOR'!AT219</f>
        <v/>
      </c>
      <c r="K220" s="206" t="str">
        <f>'NILAI-RAPOR'!BA219</f>
        <v/>
      </c>
      <c r="L220" s="206" t="str">
        <f>'NILAI-RAPOR'!BH219</f>
        <v/>
      </c>
      <c r="M220" s="206" t="str">
        <f>'NILAI-RAPOR'!BO219</f>
        <v/>
      </c>
      <c r="N220" s="206" t="str">
        <f>'NILAI-RAPOR'!BV219</f>
        <v/>
      </c>
      <c r="O220" s="206" t="str">
        <f>'NILAI-RAPOR'!CC219</f>
        <v/>
      </c>
      <c r="P220" s="206" t="str">
        <f>'NILAI-RAPOR'!CJ219</f>
        <v/>
      </c>
      <c r="Q220" s="206" t="str">
        <f>'NILAI-RAPOR'!CQ219</f>
        <v/>
      </c>
      <c r="R220" s="206" t="str">
        <f>'NILAI-RAPOR'!CX219</f>
        <v/>
      </c>
      <c r="S220" s="206" t="str">
        <f>'NILAI-RAPOR'!DE219</f>
        <v/>
      </c>
      <c r="T220" s="206" t="str">
        <f>'NILAI-RAPOR'!DL219</f>
        <v/>
      </c>
      <c r="U220" s="206" t="str">
        <f>'NILAI-RAPOR'!DS219</f>
        <v/>
      </c>
      <c r="V220" s="206" t="str">
        <f>IF('NILAI-USBN'!E219="","",'NILAI-USBN'!E219)</f>
        <v/>
      </c>
      <c r="W220" s="206" t="str">
        <f>IF('NILAI-USBN'!F219="","",'NILAI-USBN'!F219)</f>
        <v/>
      </c>
      <c r="X220" s="206" t="str">
        <f>IF('NILAI-USBN'!G219="","",'NILAI-USBN'!G219)</f>
        <v/>
      </c>
      <c r="Y220" s="206" t="str">
        <f>IF('NILAI-USBN'!H219="","",'NILAI-USBN'!H219)</f>
        <v/>
      </c>
      <c r="Z220" s="206" t="str">
        <f>IF('NILAI-USBN'!I219="","",'NILAI-USBN'!I219)</f>
        <v/>
      </c>
      <c r="AA220" s="206" t="str">
        <f>IF('NILAI-USBN'!J219="","",'NILAI-USBN'!J219)</f>
        <v/>
      </c>
      <c r="AB220" s="206" t="str">
        <f>IF('NILAI-USBN'!K219="","",'NILAI-USBN'!K219)</f>
        <v/>
      </c>
      <c r="AC220" s="206" t="str">
        <f>IF('NILAI-USBN'!L219="","",'NILAI-USBN'!L219)</f>
        <v/>
      </c>
      <c r="AD220" s="206" t="str">
        <f>IF('NILAI-USBN'!M219="","",'NILAI-USBN'!M219)</f>
        <v/>
      </c>
      <c r="AE220" s="206" t="str">
        <f>IF('NILAI-USBN'!N219="","",'NILAI-USBN'!N219)</f>
        <v/>
      </c>
      <c r="AF220" s="206" t="str">
        <f>IF('NILAI-USBN'!O219="","",'NILAI-USBN'!O219)</f>
        <v/>
      </c>
      <c r="AG220" s="206" t="str">
        <f>IF('NILAI-USBN'!P219="","",'NILAI-USBN'!P219)</f>
        <v/>
      </c>
      <c r="AH220" s="206" t="str">
        <f>IF('NILAI-USBN'!Q219="","",'NILAI-USBN'!Q219)</f>
        <v/>
      </c>
      <c r="AI220" s="206" t="str">
        <f>IF('NILAI-USBN'!R219="","",'NILAI-USBN'!R219)</f>
        <v/>
      </c>
      <c r="AJ220" s="206" t="str">
        <f>IF('NILAI-USBN'!S219="","",'NILAI-USBN'!S219)</f>
        <v/>
      </c>
      <c r="AK220" s="206" t="str">
        <f>IF('NILAI-USBN'!T219="","",'NILAI-USBN'!T219)</f>
        <v/>
      </c>
      <c r="AL220" s="206" t="str">
        <f>IF('NILAI-USBN'!U219="","",'NILAI-USBN'!U219)</f>
        <v/>
      </c>
      <c r="AM220" s="206" t="str">
        <f>IF('NILAI-UN'!E219="","",'NILAI-UN'!E219)</f>
        <v/>
      </c>
      <c r="AN220" s="206" t="str">
        <f>IF('NILAI-UN'!F219="","",'NILAI-UN'!F219)</f>
        <v/>
      </c>
      <c r="AO220" s="206" t="str">
        <f>IF('NILAI-UN'!G219="","",'NILAI-UN'!G219)</f>
        <v/>
      </c>
      <c r="AP220" s="206" t="str">
        <f>IF('NILAI-UN'!H219="","",'NILAI-UN'!H219)</f>
        <v/>
      </c>
      <c r="AQ220" s="207" t="str">
        <f t="shared" si="7"/>
        <v/>
      </c>
      <c r="AR220" s="208" t="str">
        <f t="shared" si="8"/>
        <v/>
      </c>
      <c r="AS220" s="196" t="str">
        <f>IF(OR(C220="",E220=""),"",RANK(AQ220,$AQ$10:$AQ$409)+COUNTIF(AQ$10:AQ220,AQ220)-1)</f>
        <v/>
      </c>
      <c r="AT220" s="173"/>
    </row>
    <row r="221" spans="1:46" ht="20.100000000000001" customHeight="1">
      <c r="A221" s="173"/>
      <c r="B221" s="190" t="str">
        <f>BIODATA_SISWA!B221</f>
        <v/>
      </c>
      <c r="C221" s="191" t="str">
        <f>IF(BIODATA_SISWA!C221="","",BIODATA_SISWA!C221)</f>
        <v/>
      </c>
      <c r="D221" s="191" t="str">
        <f>IF(BIODATA_SISWA!L221="","",BIODATA_SISWA!L221)</f>
        <v/>
      </c>
      <c r="E221" s="206" t="str">
        <f>'NILAI-RAPOR'!K220</f>
        <v/>
      </c>
      <c r="F221" s="206" t="str">
        <f>'NILAI-RAPOR'!R220</f>
        <v/>
      </c>
      <c r="G221" s="206" t="str">
        <f>'NILAI-RAPOR'!Y220</f>
        <v/>
      </c>
      <c r="H221" s="206" t="str">
        <f>'NILAI-RAPOR'!AF220</f>
        <v/>
      </c>
      <c r="I221" s="206" t="str">
        <f>'NILAI-RAPOR'!AM220</f>
        <v/>
      </c>
      <c r="J221" s="206" t="str">
        <f>'NILAI-RAPOR'!AT220</f>
        <v/>
      </c>
      <c r="K221" s="206" t="str">
        <f>'NILAI-RAPOR'!BA220</f>
        <v/>
      </c>
      <c r="L221" s="206" t="str">
        <f>'NILAI-RAPOR'!BH220</f>
        <v/>
      </c>
      <c r="M221" s="206" t="str">
        <f>'NILAI-RAPOR'!BO220</f>
        <v/>
      </c>
      <c r="N221" s="206" t="str">
        <f>'NILAI-RAPOR'!BV220</f>
        <v/>
      </c>
      <c r="O221" s="206" t="str">
        <f>'NILAI-RAPOR'!CC220</f>
        <v/>
      </c>
      <c r="P221" s="206" t="str">
        <f>'NILAI-RAPOR'!CJ220</f>
        <v/>
      </c>
      <c r="Q221" s="206" t="str">
        <f>'NILAI-RAPOR'!CQ220</f>
        <v/>
      </c>
      <c r="R221" s="206" t="str">
        <f>'NILAI-RAPOR'!CX220</f>
        <v/>
      </c>
      <c r="S221" s="206" t="str">
        <f>'NILAI-RAPOR'!DE220</f>
        <v/>
      </c>
      <c r="T221" s="206" t="str">
        <f>'NILAI-RAPOR'!DL220</f>
        <v/>
      </c>
      <c r="U221" s="206" t="str">
        <f>'NILAI-RAPOR'!DS220</f>
        <v/>
      </c>
      <c r="V221" s="206" t="str">
        <f>IF('NILAI-USBN'!E220="","",'NILAI-USBN'!E220)</f>
        <v/>
      </c>
      <c r="W221" s="206" t="str">
        <f>IF('NILAI-USBN'!F220="","",'NILAI-USBN'!F220)</f>
        <v/>
      </c>
      <c r="X221" s="206" t="str">
        <f>IF('NILAI-USBN'!G220="","",'NILAI-USBN'!G220)</f>
        <v/>
      </c>
      <c r="Y221" s="206" t="str">
        <f>IF('NILAI-USBN'!H220="","",'NILAI-USBN'!H220)</f>
        <v/>
      </c>
      <c r="Z221" s="206" t="str">
        <f>IF('NILAI-USBN'!I220="","",'NILAI-USBN'!I220)</f>
        <v/>
      </c>
      <c r="AA221" s="206" t="str">
        <f>IF('NILAI-USBN'!J220="","",'NILAI-USBN'!J220)</f>
        <v/>
      </c>
      <c r="AB221" s="206" t="str">
        <f>IF('NILAI-USBN'!K220="","",'NILAI-USBN'!K220)</f>
        <v/>
      </c>
      <c r="AC221" s="206" t="str">
        <f>IF('NILAI-USBN'!L220="","",'NILAI-USBN'!L220)</f>
        <v/>
      </c>
      <c r="AD221" s="206" t="str">
        <f>IF('NILAI-USBN'!M220="","",'NILAI-USBN'!M220)</f>
        <v/>
      </c>
      <c r="AE221" s="206" t="str">
        <f>IF('NILAI-USBN'!N220="","",'NILAI-USBN'!N220)</f>
        <v/>
      </c>
      <c r="AF221" s="206" t="str">
        <f>IF('NILAI-USBN'!O220="","",'NILAI-USBN'!O220)</f>
        <v/>
      </c>
      <c r="AG221" s="206" t="str">
        <f>IF('NILAI-USBN'!P220="","",'NILAI-USBN'!P220)</f>
        <v/>
      </c>
      <c r="AH221" s="206" t="str">
        <f>IF('NILAI-USBN'!Q220="","",'NILAI-USBN'!Q220)</f>
        <v/>
      </c>
      <c r="AI221" s="206" t="str">
        <f>IF('NILAI-USBN'!R220="","",'NILAI-USBN'!R220)</f>
        <v/>
      </c>
      <c r="AJ221" s="206" t="str">
        <f>IF('NILAI-USBN'!S220="","",'NILAI-USBN'!S220)</f>
        <v/>
      </c>
      <c r="AK221" s="206" t="str">
        <f>IF('NILAI-USBN'!T220="","",'NILAI-USBN'!T220)</f>
        <v/>
      </c>
      <c r="AL221" s="206" t="str">
        <f>IF('NILAI-USBN'!U220="","",'NILAI-USBN'!U220)</f>
        <v/>
      </c>
      <c r="AM221" s="206" t="str">
        <f>IF('NILAI-UN'!E220="","",'NILAI-UN'!E220)</f>
        <v/>
      </c>
      <c r="AN221" s="206" t="str">
        <f>IF('NILAI-UN'!F220="","",'NILAI-UN'!F220)</f>
        <v/>
      </c>
      <c r="AO221" s="206" t="str">
        <f>IF('NILAI-UN'!G220="","",'NILAI-UN'!G220)</f>
        <v/>
      </c>
      <c r="AP221" s="206" t="str">
        <f>IF('NILAI-UN'!H220="","",'NILAI-UN'!H220)</f>
        <v/>
      </c>
      <c r="AQ221" s="207" t="str">
        <f t="shared" si="7"/>
        <v/>
      </c>
      <c r="AR221" s="208" t="str">
        <f t="shared" si="8"/>
        <v/>
      </c>
      <c r="AS221" s="196" t="str">
        <f>IF(OR(C221="",E221=""),"",RANK(AQ221,$AQ$10:$AQ$409)+COUNTIF(AQ$10:AQ221,AQ221)-1)</f>
        <v/>
      </c>
      <c r="AT221" s="173"/>
    </row>
    <row r="222" spans="1:46" ht="20.100000000000001" customHeight="1">
      <c r="A222" s="173"/>
      <c r="B222" s="190" t="str">
        <f>BIODATA_SISWA!B222</f>
        <v/>
      </c>
      <c r="C222" s="191" t="str">
        <f>IF(BIODATA_SISWA!C222="","",BIODATA_SISWA!C222)</f>
        <v/>
      </c>
      <c r="D222" s="191" t="str">
        <f>IF(BIODATA_SISWA!L222="","",BIODATA_SISWA!L222)</f>
        <v/>
      </c>
      <c r="E222" s="206" t="str">
        <f>'NILAI-RAPOR'!K221</f>
        <v/>
      </c>
      <c r="F222" s="206" t="str">
        <f>'NILAI-RAPOR'!R221</f>
        <v/>
      </c>
      <c r="G222" s="206" t="str">
        <f>'NILAI-RAPOR'!Y221</f>
        <v/>
      </c>
      <c r="H222" s="206" t="str">
        <f>'NILAI-RAPOR'!AF221</f>
        <v/>
      </c>
      <c r="I222" s="206" t="str">
        <f>'NILAI-RAPOR'!AM221</f>
        <v/>
      </c>
      <c r="J222" s="206" t="str">
        <f>'NILAI-RAPOR'!AT221</f>
        <v/>
      </c>
      <c r="K222" s="206" t="str">
        <f>'NILAI-RAPOR'!BA221</f>
        <v/>
      </c>
      <c r="L222" s="206" t="str">
        <f>'NILAI-RAPOR'!BH221</f>
        <v/>
      </c>
      <c r="M222" s="206" t="str">
        <f>'NILAI-RAPOR'!BO221</f>
        <v/>
      </c>
      <c r="N222" s="206" t="str">
        <f>'NILAI-RAPOR'!BV221</f>
        <v/>
      </c>
      <c r="O222" s="206" t="str">
        <f>'NILAI-RAPOR'!CC221</f>
        <v/>
      </c>
      <c r="P222" s="206" t="str">
        <f>'NILAI-RAPOR'!CJ221</f>
        <v/>
      </c>
      <c r="Q222" s="206" t="str">
        <f>'NILAI-RAPOR'!CQ221</f>
        <v/>
      </c>
      <c r="R222" s="206" t="str">
        <f>'NILAI-RAPOR'!CX221</f>
        <v/>
      </c>
      <c r="S222" s="206" t="str">
        <f>'NILAI-RAPOR'!DE221</f>
        <v/>
      </c>
      <c r="T222" s="206" t="str">
        <f>'NILAI-RAPOR'!DL221</f>
        <v/>
      </c>
      <c r="U222" s="206" t="str">
        <f>'NILAI-RAPOR'!DS221</f>
        <v/>
      </c>
      <c r="V222" s="206" t="str">
        <f>IF('NILAI-USBN'!E221="","",'NILAI-USBN'!E221)</f>
        <v/>
      </c>
      <c r="W222" s="206" t="str">
        <f>IF('NILAI-USBN'!F221="","",'NILAI-USBN'!F221)</f>
        <v/>
      </c>
      <c r="X222" s="206" t="str">
        <f>IF('NILAI-USBN'!G221="","",'NILAI-USBN'!G221)</f>
        <v/>
      </c>
      <c r="Y222" s="206" t="str">
        <f>IF('NILAI-USBN'!H221="","",'NILAI-USBN'!H221)</f>
        <v/>
      </c>
      <c r="Z222" s="206" t="str">
        <f>IF('NILAI-USBN'!I221="","",'NILAI-USBN'!I221)</f>
        <v/>
      </c>
      <c r="AA222" s="206" t="str">
        <f>IF('NILAI-USBN'!J221="","",'NILAI-USBN'!J221)</f>
        <v/>
      </c>
      <c r="AB222" s="206" t="str">
        <f>IF('NILAI-USBN'!K221="","",'NILAI-USBN'!K221)</f>
        <v/>
      </c>
      <c r="AC222" s="206" t="str">
        <f>IF('NILAI-USBN'!L221="","",'NILAI-USBN'!L221)</f>
        <v/>
      </c>
      <c r="AD222" s="206" t="str">
        <f>IF('NILAI-USBN'!M221="","",'NILAI-USBN'!M221)</f>
        <v/>
      </c>
      <c r="AE222" s="206" t="str">
        <f>IF('NILAI-USBN'!N221="","",'NILAI-USBN'!N221)</f>
        <v/>
      </c>
      <c r="AF222" s="206" t="str">
        <f>IF('NILAI-USBN'!O221="","",'NILAI-USBN'!O221)</f>
        <v/>
      </c>
      <c r="AG222" s="206" t="str">
        <f>IF('NILAI-USBN'!P221="","",'NILAI-USBN'!P221)</f>
        <v/>
      </c>
      <c r="AH222" s="206" t="str">
        <f>IF('NILAI-USBN'!Q221="","",'NILAI-USBN'!Q221)</f>
        <v/>
      </c>
      <c r="AI222" s="206" t="str">
        <f>IF('NILAI-USBN'!R221="","",'NILAI-USBN'!R221)</f>
        <v/>
      </c>
      <c r="AJ222" s="206" t="str">
        <f>IF('NILAI-USBN'!S221="","",'NILAI-USBN'!S221)</f>
        <v/>
      </c>
      <c r="AK222" s="206" t="str">
        <f>IF('NILAI-USBN'!T221="","",'NILAI-USBN'!T221)</f>
        <v/>
      </c>
      <c r="AL222" s="206" t="str">
        <f>IF('NILAI-USBN'!U221="","",'NILAI-USBN'!U221)</f>
        <v/>
      </c>
      <c r="AM222" s="206" t="str">
        <f>IF('NILAI-UN'!E221="","",'NILAI-UN'!E221)</f>
        <v/>
      </c>
      <c r="AN222" s="206" t="str">
        <f>IF('NILAI-UN'!F221="","",'NILAI-UN'!F221)</f>
        <v/>
      </c>
      <c r="AO222" s="206" t="str">
        <f>IF('NILAI-UN'!G221="","",'NILAI-UN'!G221)</f>
        <v/>
      </c>
      <c r="AP222" s="206" t="str">
        <f>IF('NILAI-UN'!H221="","",'NILAI-UN'!H221)</f>
        <v/>
      </c>
      <c r="AQ222" s="207" t="str">
        <f t="shared" si="7"/>
        <v/>
      </c>
      <c r="AR222" s="208" t="str">
        <f t="shared" si="8"/>
        <v/>
      </c>
      <c r="AS222" s="196" t="str">
        <f>IF(OR(C222="",E222=""),"",RANK(AQ222,$AQ$10:$AQ$409)+COUNTIF(AQ$10:AQ222,AQ222)-1)</f>
        <v/>
      </c>
      <c r="AT222" s="173"/>
    </row>
    <row r="223" spans="1:46" ht="20.100000000000001" customHeight="1">
      <c r="A223" s="173"/>
      <c r="B223" s="190" t="str">
        <f>BIODATA_SISWA!B223</f>
        <v/>
      </c>
      <c r="C223" s="191" t="str">
        <f>IF(BIODATA_SISWA!C223="","",BIODATA_SISWA!C223)</f>
        <v/>
      </c>
      <c r="D223" s="191" t="str">
        <f>IF(BIODATA_SISWA!L223="","",BIODATA_SISWA!L223)</f>
        <v/>
      </c>
      <c r="E223" s="206" t="str">
        <f>'NILAI-RAPOR'!K222</f>
        <v/>
      </c>
      <c r="F223" s="206" t="str">
        <f>'NILAI-RAPOR'!R222</f>
        <v/>
      </c>
      <c r="G223" s="206" t="str">
        <f>'NILAI-RAPOR'!Y222</f>
        <v/>
      </c>
      <c r="H223" s="206" t="str">
        <f>'NILAI-RAPOR'!AF222</f>
        <v/>
      </c>
      <c r="I223" s="206" t="str">
        <f>'NILAI-RAPOR'!AM222</f>
        <v/>
      </c>
      <c r="J223" s="206" t="str">
        <f>'NILAI-RAPOR'!AT222</f>
        <v/>
      </c>
      <c r="K223" s="206" t="str">
        <f>'NILAI-RAPOR'!BA222</f>
        <v/>
      </c>
      <c r="L223" s="206" t="str">
        <f>'NILAI-RAPOR'!BH222</f>
        <v/>
      </c>
      <c r="M223" s="206" t="str">
        <f>'NILAI-RAPOR'!BO222</f>
        <v/>
      </c>
      <c r="N223" s="206" t="str">
        <f>'NILAI-RAPOR'!BV222</f>
        <v/>
      </c>
      <c r="O223" s="206" t="str">
        <f>'NILAI-RAPOR'!CC222</f>
        <v/>
      </c>
      <c r="P223" s="206" t="str">
        <f>'NILAI-RAPOR'!CJ222</f>
        <v/>
      </c>
      <c r="Q223" s="206" t="str">
        <f>'NILAI-RAPOR'!CQ222</f>
        <v/>
      </c>
      <c r="R223" s="206" t="str">
        <f>'NILAI-RAPOR'!CX222</f>
        <v/>
      </c>
      <c r="S223" s="206" t="str">
        <f>'NILAI-RAPOR'!DE222</f>
        <v/>
      </c>
      <c r="T223" s="206" t="str">
        <f>'NILAI-RAPOR'!DL222</f>
        <v/>
      </c>
      <c r="U223" s="206" t="str">
        <f>'NILAI-RAPOR'!DS222</f>
        <v/>
      </c>
      <c r="V223" s="206" t="str">
        <f>IF('NILAI-USBN'!E222="","",'NILAI-USBN'!E222)</f>
        <v/>
      </c>
      <c r="W223" s="206" t="str">
        <f>IF('NILAI-USBN'!F222="","",'NILAI-USBN'!F222)</f>
        <v/>
      </c>
      <c r="X223" s="206" t="str">
        <f>IF('NILAI-USBN'!G222="","",'NILAI-USBN'!G222)</f>
        <v/>
      </c>
      <c r="Y223" s="206" t="str">
        <f>IF('NILAI-USBN'!H222="","",'NILAI-USBN'!H222)</f>
        <v/>
      </c>
      <c r="Z223" s="206" t="str">
        <f>IF('NILAI-USBN'!I222="","",'NILAI-USBN'!I222)</f>
        <v/>
      </c>
      <c r="AA223" s="206" t="str">
        <f>IF('NILAI-USBN'!J222="","",'NILAI-USBN'!J222)</f>
        <v/>
      </c>
      <c r="AB223" s="206" t="str">
        <f>IF('NILAI-USBN'!K222="","",'NILAI-USBN'!K222)</f>
        <v/>
      </c>
      <c r="AC223" s="206" t="str">
        <f>IF('NILAI-USBN'!L222="","",'NILAI-USBN'!L222)</f>
        <v/>
      </c>
      <c r="AD223" s="206" t="str">
        <f>IF('NILAI-USBN'!M222="","",'NILAI-USBN'!M222)</f>
        <v/>
      </c>
      <c r="AE223" s="206" t="str">
        <f>IF('NILAI-USBN'!N222="","",'NILAI-USBN'!N222)</f>
        <v/>
      </c>
      <c r="AF223" s="206" t="str">
        <f>IF('NILAI-USBN'!O222="","",'NILAI-USBN'!O222)</f>
        <v/>
      </c>
      <c r="AG223" s="206" t="str">
        <f>IF('NILAI-USBN'!P222="","",'NILAI-USBN'!P222)</f>
        <v/>
      </c>
      <c r="AH223" s="206" t="str">
        <f>IF('NILAI-USBN'!Q222="","",'NILAI-USBN'!Q222)</f>
        <v/>
      </c>
      <c r="AI223" s="206" t="str">
        <f>IF('NILAI-USBN'!R222="","",'NILAI-USBN'!R222)</f>
        <v/>
      </c>
      <c r="AJ223" s="206" t="str">
        <f>IF('NILAI-USBN'!S222="","",'NILAI-USBN'!S222)</f>
        <v/>
      </c>
      <c r="AK223" s="206" t="str">
        <f>IF('NILAI-USBN'!T222="","",'NILAI-USBN'!T222)</f>
        <v/>
      </c>
      <c r="AL223" s="206" t="str">
        <f>IF('NILAI-USBN'!U222="","",'NILAI-USBN'!U222)</f>
        <v/>
      </c>
      <c r="AM223" s="206" t="str">
        <f>IF('NILAI-UN'!E222="","",'NILAI-UN'!E222)</f>
        <v/>
      </c>
      <c r="AN223" s="206" t="str">
        <f>IF('NILAI-UN'!F222="","",'NILAI-UN'!F222)</f>
        <v/>
      </c>
      <c r="AO223" s="206" t="str">
        <f>IF('NILAI-UN'!G222="","",'NILAI-UN'!G222)</f>
        <v/>
      </c>
      <c r="AP223" s="206" t="str">
        <f>IF('NILAI-UN'!H222="","",'NILAI-UN'!H222)</f>
        <v/>
      </c>
      <c r="AQ223" s="207" t="str">
        <f t="shared" si="7"/>
        <v/>
      </c>
      <c r="AR223" s="208" t="str">
        <f t="shared" si="8"/>
        <v/>
      </c>
      <c r="AS223" s="196" t="str">
        <f>IF(OR(C223="",E223=""),"",RANK(AQ223,$AQ$10:$AQ$409)+COUNTIF(AQ$10:AQ223,AQ223)-1)</f>
        <v/>
      </c>
      <c r="AT223" s="173"/>
    </row>
    <row r="224" spans="1:46" ht="20.100000000000001" customHeight="1">
      <c r="A224" s="173"/>
      <c r="B224" s="190" t="str">
        <f>BIODATA_SISWA!B224</f>
        <v/>
      </c>
      <c r="C224" s="191" t="str">
        <f>IF(BIODATA_SISWA!C224="","",BIODATA_SISWA!C224)</f>
        <v/>
      </c>
      <c r="D224" s="191" t="str">
        <f>IF(BIODATA_SISWA!L224="","",BIODATA_SISWA!L224)</f>
        <v/>
      </c>
      <c r="E224" s="206" t="str">
        <f>'NILAI-RAPOR'!K223</f>
        <v/>
      </c>
      <c r="F224" s="206" t="str">
        <f>'NILAI-RAPOR'!R223</f>
        <v/>
      </c>
      <c r="G224" s="206" t="str">
        <f>'NILAI-RAPOR'!Y223</f>
        <v/>
      </c>
      <c r="H224" s="206" t="str">
        <f>'NILAI-RAPOR'!AF223</f>
        <v/>
      </c>
      <c r="I224" s="206" t="str">
        <f>'NILAI-RAPOR'!AM223</f>
        <v/>
      </c>
      <c r="J224" s="206" t="str">
        <f>'NILAI-RAPOR'!AT223</f>
        <v/>
      </c>
      <c r="K224" s="206" t="str">
        <f>'NILAI-RAPOR'!BA223</f>
        <v/>
      </c>
      <c r="L224" s="206" t="str">
        <f>'NILAI-RAPOR'!BH223</f>
        <v/>
      </c>
      <c r="M224" s="206" t="str">
        <f>'NILAI-RAPOR'!BO223</f>
        <v/>
      </c>
      <c r="N224" s="206" t="str">
        <f>'NILAI-RAPOR'!BV223</f>
        <v/>
      </c>
      <c r="O224" s="206" t="str">
        <f>'NILAI-RAPOR'!CC223</f>
        <v/>
      </c>
      <c r="P224" s="206" t="str">
        <f>'NILAI-RAPOR'!CJ223</f>
        <v/>
      </c>
      <c r="Q224" s="206" t="str">
        <f>'NILAI-RAPOR'!CQ223</f>
        <v/>
      </c>
      <c r="R224" s="206" t="str">
        <f>'NILAI-RAPOR'!CX223</f>
        <v/>
      </c>
      <c r="S224" s="206" t="str">
        <f>'NILAI-RAPOR'!DE223</f>
        <v/>
      </c>
      <c r="T224" s="206" t="str">
        <f>'NILAI-RAPOR'!DL223</f>
        <v/>
      </c>
      <c r="U224" s="206" t="str">
        <f>'NILAI-RAPOR'!DS223</f>
        <v/>
      </c>
      <c r="V224" s="206" t="str">
        <f>IF('NILAI-USBN'!E223="","",'NILAI-USBN'!E223)</f>
        <v/>
      </c>
      <c r="W224" s="206" t="str">
        <f>IF('NILAI-USBN'!F223="","",'NILAI-USBN'!F223)</f>
        <v/>
      </c>
      <c r="X224" s="206" t="str">
        <f>IF('NILAI-USBN'!G223="","",'NILAI-USBN'!G223)</f>
        <v/>
      </c>
      <c r="Y224" s="206" t="str">
        <f>IF('NILAI-USBN'!H223="","",'NILAI-USBN'!H223)</f>
        <v/>
      </c>
      <c r="Z224" s="206" t="str">
        <f>IF('NILAI-USBN'!I223="","",'NILAI-USBN'!I223)</f>
        <v/>
      </c>
      <c r="AA224" s="206" t="str">
        <f>IF('NILAI-USBN'!J223="","",'NILAI-USBN'!J223)</f>
        <v/>
      </c>
      <c r="AB224" s="206" t="str">
        <f>IF('NILAI-USBN'!K223="","",'NILAI-USBN'!K223)</f>
        <v/>
      </c>
      <c r="AC224" s="206" t="str">
        <f>IF('NILAI-USBN'!L223="","",'NILAI-USBN'!L223)</f>
        <v/>
      </c>
      <c r="AD224" s="206" t="str">
        <f>IF('NILAI-USBN'!M223="","",'NILAI-USBN'!M223)</f>
        <v/>
      </c>
      <c r="AE224" s="206" t="str">
        <f>IF('NILAI-USBN'!N223="","",'NILAI-USBN'!N223)</f>
        <v/>
      </c>
      <c r="AF224" s="206" t="str">
        <f>IF('NILAI-USBN'!O223="","",'NILAI-USBN'!O223)</f>
        <v/>
      </c>
      <c r="AG224" s="206" t="str">
        <f>IF('NILAI-USBN'!P223="","",'NILAI-USBN'!P223)</f>
        <v/>
      </c>
      <c r="AH224" s="206" t="str">
        <f>IF('NILAI-USBN'!Q223="","",'NILAI-USBN'!Q223)</f>
        <v/>
      </c>
      <c r="AI224" s="206" t="str">
        <f>IF('NILAI-USBN'!R223="","",'NILAI-USBN'!R223)</f>
        <v/>
      </c>
      <c r="AJ224" s="206" t="str">
        <f>IF('NILAI-USBN'!S223="","",'NILAI-USBN'!S223)</f>
        <v/>
      </c>
      <c r="AK224" s="206" t="str">
        <f>IF('NILAI-USBN'!T223="","",'NILAI-USBN'!T223)</f>
        <v/>
      </c>
      <c r="AL224" s="206" t="str">
        <f>IF('NILAI-USBN'!U223="","",'NILAI-USBN'!U223)</f>
        <v/>
      </c>
      <c r="AM224" s="206" t="str">
        <f>IF('NILAI-UN'!E223="","",'NILAI-UN'!E223)</f>
        <v/>
      </c>
      <c r="AN224" s="206" t="str">
        <f>IF('NILAI-UN'!F223="","",'NILAI-UN'!F223)</f>
        <v/>
      </c>
      <c r="AO224" s="206" t="str">
        <f>IF('NILAI-UN'!G223="","",'NILAI-UN'!G223)</f>
        <v/>
      </c>
      <c r="AP224" s="206" t="str">
        <f>IF('NILAI-UN'!H223="","",'NILAI-UN'!H223)</f>
        <v/>
      </c>
      <c r="AQ224" s="207" t="str">
        <f t="shared" si="7"/>
        <v/>
      </c>
      <c r="AR224" s="208" t="str">
        <f t="shared" si="8"/>
        <v/>
      </c>
      <c r="AS224" s="196" t="str">
        <f>IF(OR(C224="",E224=""),"",RANK(AQ224,$AQ$10:$AQ$409)+COUNTIF(AQ$10:AQ224,AQ224)-1)</f>
        <v/>
      </c>
      <c r="AT224" s="173"/>
    </row>
    <row r="225" spans="1:46" ht="20.100000000000001" customHeight="1">
      <c r="A225" s="173"/>
      <c r="B225" s="190" t="str">
        <f>BIODATA_SISWA!B225</f>
        <v/>
      </c>
      <c r="C225" s="191" t="str">
        <f>IF(BIODATA_SISWA!C225="","",BIODATA_SISWA!C225)</f>
        <v/>
      </c>
      <c r="D225" s="191" t="str">
        <f>IF(BIODATA_SISWA!L225="","",BIODATA_SISWA!L225)</f>
        <v/>
      </c>
      <c r="E225" s="206" t="str">
        <f>'NILAI-RAPOR'!K224</f>
        <v/>
      </c>
      <c r="F225" s="206" t="str">
        <f>'NILAI-RAPOR'!R224</f>
        <v/>
      </c>
      <c r="G225" s="206" t="str">
        <f>'NILAI-RAPOR'!Y224</f>
        <v/>
      </c>
      <c r="H225" s="206" t="str">
        <f>'NILAI-RAPOR'!AF224</f>
        <v/>
      </c>
      <c r="I225" s="206" t="str">
        <f>'NILAI-RAPOR'!AM224</f>
        <v/>
      </c>
      <c r="J225" s="206" t="str">
        <f>'NILAI-RAPOR'!AT224</f>
        <v/>
      </c>
      <c r="K225" s="206" t="str">
        <f>'NILAI-RAPOR'!BA224</f>
        <v/>
      </c>
      <c r="L225" s="206" t="str">
        <f>'NILAI-RAPOR'!BH224</f>
        <v/>
      </c>
      <c r="M225" s="206" t="str">
        <f>'NILAI-RAPOR'!BO224</f>
        <v/>
      </c>
      <c r="N225" s="206" t="str">
        <f>'NILAI-RAPOR'!BV224</f>
        <v/>
      </c>
      <c r="O225" s="206" t="str">
        <f>'NILAI-RAPOR'!CC224</f>
        <v/>
      </c>
      <c r="P225" s="206" t="str">
        <f>'NILAI-RAPOR'!CJ224</f>
        <v/>
      </c>
      <c r="Q225" s="206" t="str">
        <f>'NILAI-RAPOR'!CQ224</f>
        <v/>
      </c>
      <c r="R225" s="206" t="str">
        <f>'NILAI-RAPOR'!CX224</f>
        <v/>
      </c>
      <c r="S225" s="206" t="str">
        <f>'NILAI-RAPOR'!DE224</f>
        <v/>
      </c>
      <c r="T225" s="206" t="str">
        <f>'NILAI-RAPOR'!DL224</f>
        <v/>
      </c>
      <c r="U225" s="206" t="str">
        <f>'NILAI-RAPOR'!DS224</f>
        <v/>
      </c>
      <c r="V225" s="206" t="str">
        <f>IF('NILAI-USBN'!E224="","",'NILAI-USBN'!E224)</f>
        <v/>
      </c>
      <c r="W225" s="206" t="str">
        <f>IF('NILAI-USBN'!F224="","",'NILAI-USBN'!F224)</f>
        <v/>
      </c>
      <c r="X225" s="206" t="str">
        <f>IF('NILAI-USBN'!G224="","",'NILAI-USBN'!G224)</f>
        <v/>
      </c>
      <c r="Y225" s="206" t="str">
        <f>IF('NILAI-USBN'!H224="","",'NILAI-USBN'!H224)</f>
        <v/>
      </c>
      <c r="Z225" s="206" t="str">
        <f>IF('NILAI-USBN'!I224="","",'NILAI-USBN'!I224)</f>
        <v/>
      </c>
      <c r="AA225" s="206" t="str">
        <f>IF('NILAI-USBN'!J224="","",'NILAI-USBN'!J224)</f>
        <v/>
      </c>
      <c r="AB225" s="206" t="str">
        <f>IF('NILAI-USBN'!K224="","",'NILAI-USBN'!K224)</f>
        <v/>
      </c>
      <c r="AC225" s="206" t="str">
        <f>IF('NILAI-USBN'!L224="","",'NILAI-USBN'!L224)</f>
        <v/>
      </c>
      <c r="AD225" s="206" t="str">
        <f>IF('NILAI-USBN'!M224="","",'NILAI-USBN'!M224)</f>
        <v/>
      </c>
      <c r="AE225" s="206" t="str">
        <f>IF('NILAI-USBN'!N224="","",'NILAI-USBN'!N224)</f>
        <v/>
      </c>
      <c r="AF225" s="206" t="str">
        <f>IF('NILAI-USBN'!O224="","",'NILAI-USBN'!O224)</f>
        <v/>
      </c>
      <c r="AG225" s="206" t="str">
        <f>IF('NILAI-USBN'!P224="","",'NILAI-USBN'!P224)</f>
        <v/>
      </c>
      <c r="AH225" s="206" t="str">
        <f>IF('NILAI-USBN'!Q224="","",'NILAI-USBN'!Q224)</f>
        <v/>
      </c>
      <c r="AI225" s="206" t="str">
        <f>IF('NILAI-USBN'!R224="","",'NILAI-USBN'!R224)</f>
        <v/>
      </c>
      <c r="AJ225" s="206" t="str">
        <f>IF('NILAI-USBN'!S224="","",'NILAI-USBN'!S224)</f>
        <v/>
      </c>
      <c r="AK225" s="206" t="str">
        <f>IF('NILAI-USBN'!T224="","",'NILAI-USBN'!T224)</f>
        <v/>
      </c>
      <c r="AL225" s="206" t="str">
        <f>IF('NILAI-USBN'!U224="","",'NILAI-USBN'!U224)</f>
        <v/>
      </c>
      <c r="AM225" s="206" t="str">
        <f>IF('NILAI-UN'!E224="","",'NILAI-UN'!E224)</f>
        <v/>
      </c>
      <c r="AN225" s="206" t="str">
        <f>IF('NILAI-UN'!F224="","",'NILAI-UN'!F224)</f>
        <v/>
      </c>
      <c r="AO225" s="206" t="str">
        <f>IF('NILAI-UN'!G224="","",'NILAI-UN'!G224)</f>
        <v/>
      </c>
      <c r="AP225" s="206" t="str">
        <f>IF('NILAI-UN'!H224="","",'NILAI-UN'!H224)</f>
        <v/>
      </c>
      <c r="AQ225" s="207" t="str">
        <f t="shared" si="7"/>
        <v/>
      </c>
      <c r="AR225" s="208" t="str">
        <f t="shared" si="8"/>
        <v/>
      </c>
      <c r="AS225" s="196" t="str">
        <f>IF(OR(C225="",E225=""),"",RANK(AQ225,$AQ$10:$AQ$409)+COUNTIF(AQ$10:AQ225,AQ225)-1)</f>
        <v/>
      </c>
      <c r="AT225" s="173"/>
    </row>
    <row r="226" spans="1:46" ht="20.100000000000001" customHeight="1">
      <c r="A226" s="173"/>
      <c r="B226" s="190" t="str">
        <f>BIODATA_SISWA!B226</f>
        <v/>
      </c>
      <c r="C226" s="191" t="str">
        <f>IF(BIODATA_SISWA!C226="","",BIODATA_SISWA!C226)</f>
        <v/>
      </c>
      <c r="D226" s="191" t="str">
        <f>IF(BIODATA_SISWA!L226="","",BIODATA_SISWA!L226)</f>
        <v/>
      </c>
      <c r="E226" s="206" t="str">
        <f>'NILAI-RAPOR'!K225</f>
        <v/>
      </c>
      <c r="F226" s="206" t="str">
        <f>'NILAI-RAPOR'!R225</f>
        <v/>
      </c>
      <c r="G226" s="206" t="str">
        <f>'NILAI-RAPOR'!Y225</f>
        <v/>
      </c>
      <c r="H226" s="206" t="str">
        <f>'NILAI-RAPOR'!AF225</f>
        <v/>
      </c>
      <c r="I226" s="206" t="str">
        <f>'NILAI-RAPOR'!AM225</f>
        <v/>
      </c>
      <c r="J226" s="206" t="str">
        <f>'NILAI-RAPOR'!AT225</f>
        <v/>
      </c>
      <c r="K226" s="206" t="str">
        <f>'NILAI-RAPOR'!BA225</f>
        <v/>
      </c>
      <c r="L226" s="206" t="str">
        <f>'NILAI-RAPOR'!BH225</f>
        <v/>
      </c>
      <c r="M226" s="206" t="str">
        <f>'NILAI-RAPOR'!BO225</f>
        <v/>
      </c>
      <c r="N226" s="206" t="str">
        <f>'NILAI-RAPOR'!BV225</f>
        <v/>
      </c>
      <c r="O226" s="206" t="str">
        <f>'NILAI-RAPOR'!CC225</f>
        <v/>
      </c>
      <c r="P226" s="206" t="str">
        <f>'NILAI-RAPOR'!CJ225</f>
        <v/>
      </c>
      <c r="Q226" s="206" t="str">
        <f>'NILAI-RAPOR'!CQ225</f>
        <v/>
      </c>
      <c r="R226" s="206" t="str">
        <f>'NILAI-RAPOR'!CX225</f>
        <v/>
      </c>
      <c r="S226" s="206" t="str">
        <f>'NILAI-RAPOR'!DE225</f>
        <v/>
      </c>
      <c r="T226" s="206" t="str">
        <f>'NILAI-RAPOR'!DL225</f>
        <v/>
      </c>
      <c r="U226" s="206" t="str">
        <f>'NILAI-RAPOR'!DS225</f>
        <v/>
      </c>
      <c r="V226" s="206" t="str">
        <f>IF('NILAI-USBN'!E225="","",'NILAI-USBN'!E225)</f>
        <v/>
      </c>
      <c r="W226" s="206" t="str">
        <f>IF('NILAI-USBN'!F225="","",'NILAI-USBN'!F225)</f>
        <v/>
      </c>
      <c r="X226" s="206" t="str">
        <f>IF('NILAI-USBN'!G225="","",'NILAI-USBN'!G225)</f>
        <v/>
      </c>
      <c r="Y226" s="206" t="str">
        <f>IF('NILAI-USBN'!H225="","",'NILAI-USBN'!H225)</f>
        <v/>
      </c>
      <c r="Z226" s="206" t="str">
        <f>IF('NILAI-USBN'!I225="","",'NILAI-USBN'!I225)</f>
        <v/>
      </c>
      <c r="AA226" s="206" t="str">
        <f>IF('NILAI-USBN'!J225="","",'NILAI-USBN'!J225)</f>
        <v/>
      </c>
      <c r="AB226" s="206" t="str">
        <f>IF('NILAI-USBN'!K225="","",'NILAI-USBN'!K225)</f>
        <v/>
      </c>
      <c r="AC226" s="206" t="str">
        <f>IF('NILAI-USBN'!L225="","",'NILAI-USBN'!L225)</f>
        <v/>
      </c>
      <c r="AD226" s="206" t="str">
        <f>IF('NILAI-USBN'!M225="","",'NILAI-USBN'!M225)</f>
        <v/>
      </c>
      <c r="AE226" s="206" t="str">
        <f>IF('NILAI-USBN'!N225="","",'NILAI-USBN'!N225)</f>
        <v/>
      </c>
      <c r="AF226" s="206" t="str">
        <f>IF('NILAI-USBN'!O225="","",'NILAI-USBN'!O225)</f>
        <v/>
      </c>
      <c r="AG226" s="206" t="str">
        <f>IF('NILAI-USBN'!P225="","",'NILAI-USBN'!P225)</f>
        <v/>
      </c>
      <c r="AH226" s="206" t="str">
        <f>IF('NILAI-USBN'!Q225="","",'NILAI-USBN'!Q225)</f>
        <v/>
      </c>
      <c r="AI226" s="206" t="str">
        <f>IF('NILAI-USBN'!R225="","",'NILAI-USBN'!R225)</f>
        <v/>
      </c>
      <c r="AJ226" s="206" t="str">
        <f>IF('NILAI-USBN'!S225="","",'NILAI-USBN'!S225)</f>
        <v/>
      </c>
      <c r="AK226" s="206" t="str">
        <f>IF('NILAI-USBN'!T225="","",'NILAI-USBN'!T225)</f>
        <v/>
      </c>
      <c r="AL226" s="206" t="str">
        <f>IF('NILAI-USBN'!U225="","",'NILAI-USBN'!U225)</f>
        <v/>
      </c>
      <c r="AM226" s="206" t="str">
        <f>IF('NILAI-UN'!E225="","",'NILAI-UN'!E225)</f>
        <v/>
      </c>
      <c r="AN226" s="206" t="str">
        <f>IF('NILAI-UN'!F225="","",'NILAI-UN'!F225)</f>
        <v/>
      </c>
      <c r="AO226" s="206" t="str">
        <f>IF('NILAI-UN'!G225="","",'NILAI-UN'!G225)</f>
        <v/>
      </c>
      <c r="AP226" s="206" t="str">
        <f>IF('NILAI-UN'!H225="","",'NILAI-UN'!H225)</f>
        <v/>
      </c>
      <c r="AQ226" s="207" t="str">
        <f t="shared" si="7"/>
        <v/>
      </c>
      <c r="AR226" s="208" t="str">
        <f t="shared" si="8"/>
        <v/>
      </c>
      <c r="AS226" s="196" t="str">
        <f>IF(OR(C226="",E226=""),"",RANK(AQ226,$AQ$10:$AQ$409)+COUNTIF(AQ$10:AQ226,AQ226)-1)</f>
        <v/>
      </c>
      <c r="AT226" s="173"/>
    </row>
    <row r="227" spans="1:46" ht="20.100000000000001" customHeight="1">
      <c r="A227" s="173"/>
      <c r="B227" s="190" t="str">
        <f>BIODATA_SISWA!B227</f>
        <v/>
      </c>
      <c r="C227" s="191" t="str">
        <f>IF(BIODATA_SISWA!C227="","",BIODATA_SISWA!C227)</f>
        <v/>
      </c>
      <c r="D227" s="191" t="str">
        <f>IF(BIODATA_SISWA!L227="","",BIODATA_SISWA!L227)</f>
        <v/>
      </c>
      <c r="E227" s="206" t="str">
        <f>'NILAI-RAPOR'!K226</f>
        <v/>
      </c>
      <c r="F227" s="206" t="str">
        <f>'NILAI-RAPOR'!R226</f>
        <v/>
      </c>
      <c r="G227" s="206" t="str">
        <f>'NILAI-RAPOR'!Y226</f>
        <v/>
      </c>
      <c r="H227" s="206" t="str">
        <f>'NILAI-RAPOR'!AF226</f>
        <v/>
      </c>
      <c r="I227" s="206" t="str">
        <f>'NILAI-RAPOR'!AM226</f>
        <v/>
      </c>
      <c r="J227" s="206" t="str">
        <f>'NILAI-RAPOR'!AT226</f>
        <v/>
      </c>
      <c r="K227" s="206" t="str">
        <f>'NILAI-RAPOR'!BA226</f>
        <v/>
      </c>
      <c r="L227" s="206" t="str">
        <f>'NILAI-RAPOR'!BH226</f>
        <v/>
      </c>
      <c r="M227" s="206" t="str">
        <f>'NILAI-RAPOR'!BO226</f>
        <v/>
      </c>
      <c r="N227" s="206" t="str">
        <f>'NILAI-RAPOR'!BV226</f>
        <v/>
      </c>
      <c r="O227" s="206" t="str">
        <f>'NILAI-RAPOR'!CC226</f>
        <v/>
      </c>
      <c r="P227" s="206" t="str">
        <f>'NILAI-RAPOR'!CJ226</f>
        <v/>
      </c>
      <c r="Q227" s="206" t="str">
        <f>'NILAI-RAPOR'!CQ226</f>
        <v/>
      </c>
      <c r="R227" s="206" t="str">
        <f>'NILAI-RAPOR'!CX226</f>
        <v/>
      </c>
      <c r="S227" s="206" t="str">
        <f>'NILAI-RAPOR'!DE226</f>
        <v/>
      </c>
      <c r="T227" s="206" t="str">
        <f>'NILAI-RAPOR'!DL226</f>
        <v/>
      </c>
      <c r="U227" s="206" t="str">
        <f>'NILAI-RAPOR'!DS226</f>
        <v/>
      </c>
      <c r="V227" s="206" t="str">
        <f>IF('NILAI-USBN'!E226="","",'NILAI-USBN'!E226)</f>
        <v/>
      </c>
      <c r="W227" s="206" t="str">
        <f>IF('NILAI-USBN'!F226="","",'NILAI-USBN'!F226)</f>
        <v/>
      </c>
      <c r="X227" s="206" t="str">
        <f>IF('NILAI-USBN'!G226="","",'NILAI-USBN'!G226)</f>
        <v/>
      </c>
      <c r="Y227" s="206" t="str">
        <f>IF('NILAI-USBN'!H226="","",'NILAI-USBN'!H226)</f>
        <v/>
      </c>
      <c r="Z227" s="206" t="str">
        <f>IF('NILAI-USBN'!I226="","",'NILAI-USBN'!I226)</f>
        <v/>
      </c>
      <c r="AA227" s="206" t="str">
        <f>IF('NILAI-USBN'!J226="","",'NILAI-USBN'!J226)</f>
        <v/>
      </c>
      <c r="AB227" s="206" t="str">
        <f>IF('NILAI-USBN'!K226="","",'NILAI-USBN'!K226)</f>
        <v/>
      </c>
      <c r="AC227" s="206" t="str">
        <f>IF('NILAI-USBN'!L226="","",'NILAI-USBN'!L226)</f>
        <v/>
      </c>
      <c r="AD227" s="206" t="str">
        <f>IF('NILAI-USBN'!M226="","",'NILAI-USBN'!M226)</f>
        <v/>
      </c>
      <c r="AE227" s="206" t="str">
        <f>IF('NILAI-USBN'!N226="","",'NILAI-USBN'!N226)</f>
        <v/>
      </c>
      <c r="AF227" s="206" t="str">
        <f>IF('NILAI-USBN'!O226="","",'NILAI-USBN'!O226)</f>
        <v/>
      </c>
      <c r="AG227" s="206" t="str">
        <f>IF('NILAI-USBN'!P226="","",'NILAI-USBN'!P226)</f>
        <v/>
      </c>
      <c r="AH227" s="206" t="str">
        <f>IF('NILAI-USBN'!Q226="","",'NILAI-USBN'!Q226)</f>
        <v/>
      </c>
      <c r="AI227" s="206" t="str">
        <f>IF('NILAI-USBN'!R226="","",'NILAI-USBN'!R226)</f>
        <v/>
      </c>
      <c r="AJ227" s="206" t="str">
        <f>IF('NILAI-USBN'!S226="","",'NILAI-USBN'!S226)</f>
        <v/>
      </c>
      <c r="AK227" s="206" t="str">
        <f>IF('NILAI-USBN'!T226="","",'NILAI-USBN'!T226)</f>
        <v/>
      </c>
      <c r="AL227" s="206" t="str">
        <f>IF('NILAI-USBN'!U226="","",'NILAI-USBN'!U226)</f>
        <v/>
      </c>
      <c r="AM227" s="206" t="str">
        <f>IF('NILAI-UN'!E226="","",'NILAI-UN'!E226)</f>
        <v/>
      </c>
      <c r="AN227" s="206" t="str">
        <f>IF('NILAI-UN'!F226="","",'NILAI-UN'!F226)</f>
        <v/>
      </c>
      <c r="AO227" s="206" t="str">
        <f>IF('NILAI-UN'!G226="","",'NILAI-UN'!G226)</f>
        <v/>
      </c>
      <c r="AP227" s="206" t="str">
        <f>IF('NILAI-UN'!H226="","",'NILAI-UN'!H226)</f>
        <v/>
      </c>
      <c r="AQ227" s="207" t="str">
        <f t="shared" si="7"/>
        <v/>
      </c>
      <c r="AR227" s="208" t="str">
        <f t="shared" si="8"/>
        <v/>
      </c>
      <c r="AS227" s="196" t="str">
        <f>IF(OR(C227="",E227=""),"",RANK(AQ227,$AQ$10:$AQ$409)+COUNTIF(AQ$10:AQ227,AQ227)-1)</f>
        <v/>
      </c>
      <c r="AT227" s="173"/>
    </row>
    <row r="228" spans="1:46" ht="20.100000000000001" customHeight="1">
      <c r="A228" s="173"/>
      <c r="B228" s="190" t="str">
        <f>BIODATA_SISWA!B228</f>
        <v/>
      </c>
      <c r="C228" s="191" t="str">
        <f>IF(BIODATA_SISWA!C228="","",BIODATA_SISWA!C228)</f>
        <v/>
      </c>
      <c r="D228" s="191" t="str">
        <f>IF(BIODATA_SISWA!L228="","",BIODATA_SISWA!L228)</f>
        <v/>
      </c>
      <c r="E228" s="206" t="str">
        <f>'NILAI-RAPOR'!K227</f>
        <v/>
      </c>
      <c r="F228" s="206" t="str">
        <f>'NILAI-RAPOR'!R227</f>
        <v/>
      </c>
      <c r="G228" s="206" t="str">
        <f>'NILAI-RAPOR'!Y227</f>
        <v/>
      </c>
      <c r="H228" s="206" t="str">
        <f>'NILAI-RAPOR'!AF227</f>
        <v/>
      </c>
      <c r="I228" s="206" t="str">
        <f>'NILAI-RAPOR'!AM227</f>
        <v/>
      </c>
      <c r="J228" s="206" t="str">
        <f>'NILAI-RAPOR'!AT227</f>
        <v/>
      </c>
      <c r="K228" s="206" t="str">
        <f>'NILAI-RAPOR'!BA227</f>
        <v/>
      </c>
      <c r="L228" s="206" t="str">
        <f>'NILAI-RAPOR'!BH227</f>
        <v/>
      </c>
      <c r="M228" s="206" t="str">
        <f>'NILAI-RAPOR'!BO227</f>
        <v/>
      </c>
      <c r="N228" s="206" t="str">
        <f>'NILAI-RAPOR'!BV227</f>
        <v/>
      </c>
      <c r="O228" s="206" t="str">
        <f>'NILAI-RAPOR'!CC227</f>
        <v/>
      </c>
      <c r="P228" s="206" t="str">
        <f>'NILAI-RAPOR'!CJ227</f>
        <v/>
      </c>
      <c r="Q228" s="206" t="str">
        <f>'NILAI-RAPOR'!CQ227</f>
        <v/>
      </c>
      <c r="R228" s="206" t="str">
        <f>'NILAI-RAPOR'!CX227</f>
        <v/>
      </c>
      <c r="S228" s="206" t="str">
        <f>'NILAI-RAPOR'!DE227</f>
        <v/>
      </c>
      <c r="T228" s="206" t="str">
        <f>'NILAI-RAPOR'!DL227</f>
        <v/>
      </c>
      <c r="U228" s="206" t="str">
        <f>'NILAI-RAPOR'!DS227</f>
        <v/>
      </c>
      <c r="V228" s="206" t="str">
        <f>IF('NILAI-USBN'!E227="","",'NILAI-USBN'!E227)</f>
        <v/>
      </c>
      <c r="W228" s="206" t="str">
        <f>IF('NILAI-USBN'!F227="","",'NILAI-USBN'!F227)</f>
        <v/>
      </c>
      <c r="X228" s="206" t="str">
        <f>IF('NILAI-USBN'!G227="","",'NILAI-USBN'!G227)</f>
        <v/>
      </c>
      <c r="Y228" s="206" t="str">
        <f>IF('NILAI-USBN'!H227="","",'NILAI-USBN'!H227)</f>
        <v/>
      </c>
      <c r="Z228" s="206" t="str">
        <f>IF('NILAI-USBN'!I227="","",'NILAI-USBN'!I227)</f>
        <v/>
      </c>
      <c r="AA228" s="206" t="str">
        <f>IF('NILAI-USBN'!J227="","",'NILAI-USBN'!J227)</f>
        <v/>
      </c>
      <c r="AB228" s="206" t="str">
        <f>IF('NILAI-USBN'!K227="","",'NILAI-USBN'!K227)</f>
        <v/>
      </c>
      <c r="AC228" s="206" t="str">
        <f>IF('NILAI-USBN'!L227="","",'NILAI-USBN'!L227)</f>
        <v/>
      </c>
      <c r="AD228" s="206" t="str">
        <f>IF('NILAI-USBN'!M227="","",'NILAI-USBN'!M227)</f>
        <v/>
      </c>
      <c r="AE228" s="206" t="str">
        <f>IF('NILAI-USBN'!N227="","",'NILAI-USBN'!N227)</f>
        <v/>
      </c>
      <c r="AF228" s="206" t="str">
        <f>IF('NILAI-USBN'!O227="","",'NILAI-USBN'!O227)</f>
        <v/>
      </c>
      <c r="AG228" s="206" t="str">
        <f>IF('NILAI-USBN'!P227="","",'NILAI-USBN'!P227)</f>
        <v/>
      </c>
      <c r="AH228" s="206" t="str">
        <f>IF('NILAI-USBN'!Q227="","",'NILAI-USBN'!Q227)</f>
        <v/>
      </c>
      <c r="AI228" s="206" t="str">
        <f>IF('NILAI-USBN'!R227="","",'NILAI-USBN'!R227)</f>
        <v/>
      </c>
      <c r="AJ228" s="206" t="str">
        <f>IF('NILAI-USBN'!S227="","",'NILAI-USBN'!S227)</f>
        <v/>
      </c>
      <c r="AK228" s="206" t="str">
        <f>IF('NILAI-USBN'!T227="","",'NILAI-USBN'!T227)</f>
        <v/>
      </c>
      <c r="AL228" s="206" t="str">
        <f>IF('NILAI-USBN'!U227="","",'NILAI-USBN'!U227)</f>
        <v/>
      </c>
      <c r="AM228" s="206" t="str">
        <f>IF('NILAI-UN'!E227="","",'NILAI-UN'!E227)</f>
        <v/>
      </c>
      <c r="AN228" s="206" t="str">
        <f>IF('NILAI-UN'!F227="","",'NILAI-UN'!F227)</f>
        <v/>
      </c>
      <c r="AO228" s="206" t="str">
        <f>IF('NILAI-UN'!G227="","",'NILAI-UN'!G227)</f>
        <v/>
      </c>
      <c r="AP228" s="206" t="str">
        <f>IF('NILAI-UN'!H227="","",'NILAI-UN'!H227)</f>
        <v/>
      </c>
      <c r="AQ228" s="207" t="str">
        <f t="shared" si="7"/>
        <v/>
      </c>
      <c r="AR228" s="208" t="str">
        <f t="shared" si="8"/>
        <v/>
      </c>
      <c r="AS228" s="196" t="str">
        <f>IF(OR(C228="",E228=""),"",RANK(AQ228,$AQ$10:$AQ$409)+COUNTIF(AQ$10:AQ228,AQ228)-1)</f>
        <v/>
      </c>
      <c r="AT228" s="173"/>
    </row>
    <row r="229" spans="1:46" ht="20.100000000000001" customHeight="1">
      <c r="A229" s="173"/>
      <c r="B229" s="190" t="str">
        <f>BIODATA_SISWA!B229</f>
        <v/>
      </c>
      <c r="C229" s="191" t="str">
        <f>IF(BIODATA_SISWA!C229="","",BIODATA_SISWA!C229)</f>
        <v/>
      </c>
      <c r="D229" s="191" t="str">
        <f>IF(BIODATA_SISWA!L229="","",BIODATA_SISWA!L229)</f>
        <v/>
      </c>
      <c r="E229" s="206" t="str">
        <f>'NILAI-RAPOR'!K228</f>
        <v/>
      </c>
      <c r="F229" s="206" t="str">
        <f>'NILAI-RAPOR'!R228</f>
        <v/>
      </c>
      <c r="G229" s="206" t="str">
        <f>'NILAI-RAPOR'!Y228</f>
        <v/>
      </c>
      <c r="H229" s="206" t="str">
        <f>'NILAI-RAPOR'!AF228</f>
        <v/>
      </c>
      <c r="I229" s="206" t="str">
        <f>'NILAI-RAPOR'!AM228</f>
        <v/>
      </c>
      <c r="J229" s="206" t="str">
        <f>'NILAI-RAPOR'!AT228</f>
        <v/>
      </c>
      <c r="K229" s="206" t="str">
        <f>'NILAI-RAPOR'!BA228</f>
        <v/>
      </c>
      <c r="L229" s="206" t="str">
        <f>'NILAI-RAPOR'!BH228</f>
        <v/>
      </c>
      <c r="M229" s="206" t="str">
        <f>'NILAI-RAPOR'!BO228</f>
        <v/>
      </c>
      <c r="N229" s="206" t="str">
        <f>'NILAI-RAPOR'!BV228</f>
        <v/>
      </c>
      <c r="O229" s="206" t="str">
        <f>'NILAI-RAPOR'!CC228</f>
        <v/>
      </c>
      <c r="P229" s="206" t="str">
        <f>'NILAI-RAPOR'!CJ228</f>
        <v/>
      </c>
      <c r="Q229" s="206" t="str">
        <f>'NILAI-RAPOR'!CQ228</f>
        <v/>
      </c>
      <c r="R229" s="206" t="str">
        <f>'NILAI-RAPOR'!CX228</f>
        <v/>
      </c>
      <c r="S229" s="206" t="str">
        <f>'NILAI-RAPOR'!DE228</f>
        <v/>
      </c>
      <c r="T229" s="206" t="str">
        <f>'NILAI-RAPOR'!DL228</f>
        <v/>
      </c>
      <c r="U229" s="206" t="str">
        <f>'NILAI-RAPOR'!DS228</f>
        <v/>
      </c>
      <c r="V229" s="206" t="str">
        <f>IF('NILAI-USBN'!E228="","",'NILAI-USBN'!E228)</f>
        <v/>
      </c>
      <c r="W229" s="206" t="str">
        <f>IF('NILAI-USBN'!F228="","",'NILAI-USBN'!F228)</f>
        <v/>
      </c>
      <c r="X229" s="206" t="str">
        <f>IF('NILAI-USBN'!G228="","",'NILAI-USBN'!G228)</f>
        <v/>
      </c>
      <c r="Y229" s="206" t="str">
        <f>IF('NILAI-USBN'!H228="","",'NILAI-USBN'!H228)</f>
        <v/>
      </c>
      <c r="Z229" s="206" t="str">
        <f>IF('NILAI-USBN'!I228="","",'NILAI-USBN'!I228)</f>
        <v/>
      </c>
      <c r="AA229" s="206" t="str">
        <f>IF('NILAI-USBN'!J228="","",'NILAI-USBN'!J228)</f>
        <v/>
      </c>
      <c r="AB229" s="206" t="str">
        <f>IF('NILAI-USBN'!K228="","",'NILAI-USBN'!K228)</f>
        <v/>
      </c>
      <c r="AC229" s="206" t="str">
        <f>IF('NILAI-USBN'!L228="","",'NILAI-USBN'!L228)</f>
        <v/>
      </c>
      <c r="AD229" s="206" t="str">
        <f>IF('NILAI-USBN'!M228="","",'NILAI-USBN'!M228)</f>
        <v/>
      </c>
      <c r="AE229" s="206" t="str">
        <f>IF('NILAI-USBN'!N228="","",'NILAI-USBN'!N228)</f>
        <v/>
      </c>
      <c r="AF229" s="206" t="str">
        <f>IF('NILAI-USBN'!O228="","",'NILAI-USBN'!O228)</f>
        <v/>
      </c>
      <c r="AG229" s="206" t="str">
        <f>IF('NILAI-USBN'!P228="","",'NILAI-USBN'!P228)</f>
        <v/>
      </c>
      <c r="AH229" s="206" t="str">
        <f>IF('NILAI-USBN'!Q228="","",'NILAI-USBN'!Q228)</f>
        <v/>
      </c>
      <c r="AI229" s="206" t="str">
        <f>IF('NILAI-USBN'!R228="","",'NILAI-USBN'!R228)</f>
        <v/>
      </c>
      <c r="AJ229" s="206" t="str">
        <f>IF('NILAI-USBN'!S228="","",'NILAI-USBN'!S228)</f>
        <v/>
      </c>
      <c r="AK229" s="206" t="str">
        <f>IF('NILAI-USBN'!T228="","",'NILAI-USBN'!T228)</f>
        <v/>
      </c>
      <c r="AL229" s="206" t="str">
        <f>IF('NILAI-USBN'!U228="","",'NILAI-USBN'!U228)</f>
        <v/>
      </c>
      <c r="AM229" s="206" t="str">
        <f>IF('NILAI-UN'!E228="","",'NILAI-UN'!E228)</f>
        <v/>
      </c>
      <c r="AN229" s="206" t="str">
        <f>IF('NILAI-UN'!F228="","",'NILAI-UN'!F228)</f>
        <v/>
      </c>
      <c r="AO229" s="206" t="str">
        <f>IF('NILAI-UN'!G228="","",'NILAI-UN'!G228)</f>
        <v/>
      </c>
      <c r="AP229" s="206" t="str">
        <f>IF('NILAI-UN'!H228="","",'NILAI-UN'!H228)</f>
        <v/>
      </c>
      <c r="AQ229" s="207" t="str">
        <f t="shared" si="7"/>
        <v/>
      </c>
      <c r="AR229" s="208" t="str">
        <f t="shared" si="8"/>
        <v/>
      </c>
      <c r="AS229" s="196" t="str">
        <f>IF(OR(C229="",E229=""),"",RANK(AQ229,$AQ$10:$AQ$409)+COUNTIF(AQ$10:AQ229,AQ229)-1)</f>
        <v/>
      </c>
      <c r="AT229" s="173"/>
    </row>
    <row r="230" spans="1:46" ht="20.100000000000001" customHeight="1">
      <c r="A230" s="173"/>
      <c r="B230" s="190" t="str">
        <f>BIODATA_SISWA!B230</f>
        <v/>
      </c>
      <c r="C230" s="191" t="str">
        <f>IF(BIODATA_SISWA!C230="","",BIODATA_SISWA!C230)</f>
        <v/>
      </c>
      <c r="D230" s="191" t="str">
        <f>IF(BIODATA_SISWA!L230="","",BIODATA_SISWA!L230)</f>
        <v/>
      </c>
      <c r="E230" s="206" t="str">
        <f>'NILAI-RAPOR'!K229</f>
        <v/>
      </c>
      <c r="F230" s="206" t="str">
        <f>'NILAI-RAPOR'!R229</f>
        <v/>
      </c>
      <c r="G230" s="206" t="str">
        <f>'NILAI-RAPOR'!Y229</f>
        <v/>
      </c>
      <c r="H230" s="206" t="str">
        <f>'NILAI-RAPOR'!AF229</f>
        <v/>
      </c>
      <c r="I230" s="206" t="str">
        <f>'NILAI-RAPOR'!AM229</f>
        <v/>
      </c>
      <c r="J230" s="206" t="str">
        <f>'NILAI-RAPOR'!AT229</f>
        <v/>
      </c>
      <c r="K230" s="206" t="str">
        <f>'NILAI-RAPOR'!BA229</f>
        <v/>
      </c>
      <c r="L230" s="206" t="str">
        <f>'NILAI-RAPOR'!BH229</f>
        <v/>
      </c>
      <c r="M230" s="206" t="str">
        <f>'NILAI-RAPOR'!BO229</f>
        <v/>
      </c>
      <c r="N230" s="206" t="str">
        <f>'NILAI-RAPOR'!BV229</f>
        <v/>
      </c>
      <c r="O230" s="206" t="str">
        <f>'NILAI-RAPOR'!CC229</f>
        <v/>
      </c>
      <c r="P230" s="206" t="str">
        <f>'NILAI-RAPOR'!CJ229</f>
        <v/>
      </c>
      <c r="Q230" s="206" t="str">
        <f>'NILAI-RAPOR'!CQ229</f>
        <v/>
      </c>
      <c r="R230" s="206" t="str">
        <f>'NILAI-RAPOR'!CX229</f>
        <v/>
      </c>
      <c r="S230" s="206" t="str">
        <f>'NILAI-RAPOR'!DE229</f>
        <v/>
      </c>
      <c r="T230" s="206" t="str">
        <f>'NILAI-RAPOR'!DL229</f>
        <v/>
      </c>
      <c r="U230" s="206" t="str">
        <f>'NILAI-RAPOR'!DS229</f>
        <v/>
      </c>
      <c r="V230" s="206" t="str">
        <f>IF('NILAI-USBN'!E229="","",'NILAI-USBN'!E229)</f>
        <v/>
      </c>
      <c r="W230" s="206" t="str">
        <f>IF('NILAI-USBN'!F229="","",'NILAI-USBN'!F229)</f>
        <v/>
      </c>
      <c r="X230" s="206" t="str">
        <f>IF('NILAI-USBN'!G229="","",'NILAI-USBN'!G229)</f>
        <v/>
      </c>
      <c r="Y230" s="206" t="str">
        <f>IF('NILAI-USBN'!H229="","",'NILAI-USBN'!H229)</f>
        <v/>
      </c>
      <c r="Z230" s="206" t="str">
        <f>IF('NILAI-USBN'!I229="","",'NILAI-USBN'!I229)</f>
        <v/>
      </c>
      <c r="AA230" s="206" t="str">
        <f>IF('NILAI-USBN'!J229="","",'NILAI-USBN'!J229)</f>
        <v/>
      </c>
      <c r="AB230" s="206" t="str">
        <f>IF('NILAI-USBN'!K229="","",'NILAI-USBN'!K229)</f>
        <v/>
      </c>
      <c r="AC230" s="206" t="str">
        <f>IF('NILAI-USBN'!L229="","",'NILAI-USBN'!L229)</f>
        <v/>
      </c>
      <c r="AD230" s="206" t="str">
        <f>IF('NILAI-USBN'!M229="","",'NILAI-USBN'!M229)</f>
        <v/>
      </c>
      <c r="AE230" s="206" t="str">
        <f>IF('NILAI-USBN'!N229="","",'NILAI-USBN'!N229)</f>
        <v/>
      </c>
      <c r="AF230" s="206" t="str">
        <f>IF('NILAI-USBN'!O229="","",'NILAI-USBN'!O229)</f>
        <v/>
      </c>
      <c r="AG230" s="206" t="str">
        <f>IF('NILAI-USBN'!P229="","",'NILAI-USBN'!P229)</f>
        <v/>
      </c>
      <c r="AH230" s="206" t="str">
        <f>IF('NILAI-USBN'!Q229="","",'NILAI-USBN'!Q229)</f>
        <v/>
      </c>
      <c r="AI230" s="206" t="str">
        <f>IF('NILAI-USBN'!R229="","",'NILAI-USBN'!R229)</f>
        <v/>
      </c>
      <c r="AJ230" s="206" t="str">
        <f>IF('NILAI-USBN'!S229="","",'NILAI-USBN'!S229)</f>
        <v/>
      </c>
      <c r="AK230" s="206" t="str">
        <f>IF('NILAI-USBN'!T229="","",'NILAI-USBN'!T229)</f>
        <v/>
      </c>
      <c r="AL230" s="206" t="str">
        <f>IF('NILAI-USBN'!U229="","",'NILAI-USBN'!U229)</f>
        <v/>
      </c>
      <c r="AM230" s="206" t="str">
        <f>IF('NILAI-UN'!E229="","",'NILAI-UN'!E229)</f>
        <v/>
      </c>
      <c r="AN230" s="206" t="str">
        <f>IF('NILAI-UN'!F229="","",'NILAI-UN'!F229)</f>
        <v/>
      </c>
      <c r="AO230" s="206" t="str">
        <f>IF('NILAI-UN'!G229="","",'NILAI-UN'!G229)</f>
        <v/>
      </c>
      <c r="AP230" s="206" t="str">
        <f>IF('NILAI-UN'!H229="","",'NILAI-UN'!H229)</f>
        <v/>
      </c>
      <c r="AQ230" s="207" t="str">
        <f t="shared" si="7"/>
        <v/>
      </c>
      <c r="AR230" s="208" t="str">
        <f t="shared" si="8"/>
        <v/>
      </c>
      <c r="AS230" s="196" t="str">
        <f>IF(OR(C230="",E230=""),"",RANK(AQ230,$AQ$10:$AQ$409)+COUNTIF(AQ$10:AQ230,AQ230)-1)</f>
        <v/>
      </c>
      <c r="AT230" s="173"/>
    </row>
    <row r="231" spans="1:46" ht="20.100000000000001" customHeight="1">
      <c r="A231" s="173"/>
      <c r="B231" s="190" t="str">
        <f>BIODATA_SISWA!B231</f>
        <v/>
      </c>
      <c r="C231" s="191" t="str">
        <f>IF(BIODATA_SISWA!C231="","",BIODATA_SISWA!C231)</f>
        <v/>
      </c>
      <c r="D231" s="191" t="str">
        <f>IF(BIODATA_SISWA!L231="","",BIODATA_SISWA!L231)</f>
        <v/>
      </c>
      <c r="E231" s="206" t="str">
        <f>'NILAI-RAPOR'!K230</f>
        <v/>
      </c>
      <c r="F231" s="206" t="str">
        <f>'NILAI-RAPOR'!R230</f>
        <v/>
      </c>
      <c r="G231" s="206" t="str">
        <f>'NILAI-RAPOR'!Y230</f>
        <v/>
      </c>
      <c r="H231" s="206" t="str">
        <f>'NILAI-RAPOR'!AF230</f>
        <v/>
      </c>
      <c r="I231" s="206" t="str">
        <f>'NILAI-RAPOR'!AM230</f>
        <v/>
      </c>
      <c r="J231" s="206" t="str">
        <f>'NILAI-RAPOR'!AT230</f>
        <v/>
      </c>
      <c r="K231" s="206" t="str">
        <f>'NILAI-RAPOR'!BA230</f>
        <v/>
      </c>
      <c r="L231" s="206" t="str">
        <f>'NILAI-RAPOR'!BH230</f>
        <v/>
      </c>
      <c r="M231" s="206" t="str">
        <f>'NILAI-RAPOR'!BO230</f>
        <v/>
      </c>
      <c r="N231" s="206" t="str">
        <f>'NILAI-RAPOR'!BV230</f>
        <v/>
      </c>
      <c r="O231" s="206" t="str">
        <f>'NILAI-RAPOR'!CC230</f>
        <v/>
      </c>
      <c r="P231" s="206" t="str">
        <f>'NILAI-RAPOR'!CJ230</f>
        <v/>
      </c>
      <c r="Q231" s="206" t="str">
        <f>'NILAI-RAPOR'!CQ230</f>
        <v/>
      </c>
      <c r="R231" s="206" t="str">
        <f>'NILAI-RAPOR'!CX230</f>
        <v/>
      </c>
      <c r="S231" s="206" t="str">
        <f>'NILAI-RAPOR'!DE230</f>
        <v/>
      </c>
      <c r="T231" s="206" t="str">
        <f>'NILAI-RAPOR'!DL230</f>
        <v/>
      </c>
      <c r="U231" s="206" t="str">
        <f>'NILAI-RAPOR'!DS230</f>
        <v/>
      </c>
      <c r="V231" s="206" t="str">
        <f>IF('NILAI-USBN'!E230="","",'NILAI-USBN'!E230)</f>
        <v/>
      </c>
      <c r="W231" s="206" t="str">
        <f>IF('NILAI-USBN'!F230="","",'NILAI-USBN'!F230)</f>
        <v/>
      </c>
      <c r="X231" s="206" t="str">
        <f>IF('NILAI-USBN'!G230="","",'NILAI-USBN'!G230)</f>
        <v/>
      </c>
      <c r="Y231" s="206" t="str">
        <f>IF('NILAI-USBN'!H230="","",'NILAI-USBN'!H230)</f>
        <v/>
      </c>
      <c r="Z231" s="206" t="str">
        <f>IF('NILAI-USBN'!I230="","",'NILAI-USBN'!I230)</f>
        <v/>
      </c>
      <c r="AA231" s="206" t="str">
        <f>IF('NILAI-USBN'!J230="","",'NILAI-USBN'!J230)</f>
        <v/>
      </c>
      <c r="AB231" s="206" t="str">
        <f>IF('NILAI-USBN'!K230="","",'NILAI-USBN'!K230)</f>
        <v/>
      </c>
      <c r="AC231" s="206" t="str">
        <f>IF('NILAI-USBN'!L230="","",'NILAI-USBN'!L230)</f>
        <v/>
      </c>
      <c r="AD231" s="206" t="str">
        <f>IF('NILAI-USBN'!M230="","",'NILAI-USBN'!M230)</f>
        <v/>
      </c>
      <c r="AE231" s="206" t="str">
        <f>IF('NILAI-USBN'!N230="","",'NILAI-USBN'!N230)</f>
        <v/>
      </c>
      <c r="AF231" s="206" t="str">
        <f>IF('NILAI-USBN'!O230="","",'NILAI-USBN'!O230)</f>
        <v/>
      </c>
      <c r="AG231" s="206" t="str">
        <f>IF('NILAI-USBN'!P230="","",'NILAI-USBN'!P230)</f>
        <v/>
      </c>
      <c r="AH231" s="206" t="str">
        <f>IF('NILAI-USBN'!Q230="","",'NILAI-USBN'!Q230)</f>
        <v/>
      </c>
      <c r="AI231" s="206" t="str">
        <f>IF('NILAI-USBN'!R230="","",'NILAI-USBN'!R230)</f>
        <v/>
      </c>
      <c r="AJ231" s="206" t="str">
        <f>IF('NILAI-USBN'!S230="","",'NILAI-USBN'!S230)</f>
        <v/>
      </c>
      <c r="AK231" s="206" t="str">
        <f>IF('NILAI-USBN'!T230="","",'NILAI-USBN'!T230)</f>
        <v/>
      </c>
      <c r="AL231" s="206" t="str">
        <f>IF('NILAI-USBN'!U230="","",'NILAI-USBN'!U230)</f>
        <v/>
      </c>
      <c r="AM231" s="206" t="str">
        <f>IF('NILAI-UN'!E230="","",'NILAI-UN'!E230)</f>
        <v/>
      </c>
      <c r="AN231" s="206" t="str">
        <f>IF('NILAI-UN'!F230="","",'NILAI-UN'!F230)</f>
        <v/>
      </c>
      <c r="AO231" s="206" t="str">
        <f>IF('NILAI-UN'!G230="","",'NILAI-UN'!G230)</f>
        <v/>
      </c>
      <c r="AP231" s="206" t="str">
        <f>IF('NILAI-UN'!H230="","",'NILAI-UN'!H230)</f>
        <v/>
      </c>
      <c r="AQ231" s="207" t="str">
        <f t="shared" si="7"/>
        <v/>
      </c>
      <c r="AR231" s="208" t="str">
        <f t="shared" si="8"/>
        <v/>
      </c>
      <c r="AS231" s="196" t="str">
        <f>IF(OR(C231="",E231=""),"",RANK(AQ231,$AQ$10:$AQ$409)+COUNTIF(AQ$10:AQ231,AQ231)-1)</f>
        <v/>
      </c>
      <c r="AT231" s="173"/>
    </row>
    <row r="232" spans="1:46" ht="20.100000000000001" customHeight="1">
      <c r="A232" s="173"/>
      <c r="B232" s="190" t="str">
        <f>BIODATA_SISWA!B232</f>
        <v/>
      </c>
      <c r="C232" s="191" t="str">
        <f>IF(BIODATA_SISWA!C232="","",BIODATA_SISWA!C232)</f>
        <v/>
      </c>
      <c r="D232" s="191" t="str">
        <f>IF(BIODATA_SISWA!L232="","",BIODATA_SISWA!L232)</f>
        <v/>
      </c>
      <c r="E232" s="206" t="str">
        <f>'NILAI-RAPOR'!K231</f>
        <v/>
      </c>
      <c r="F232" s="206" t="str">
        <f>'NILAI-RAPOR'!R231</f>
        <v/>
      </c>
      <c r="G232" s="206" t="str">
        <f>'NILAI-RAPOR'!Y231</f>
        <v/>
      </c>
      <c r="H232" s="206" t="str">
        <f>'NILAI-RAPOR'!AF231</f>
        <v/>
      </c>
      <c r="I232" s="206" t="str">
        <f>'NILAI-RAPOR'!AM231</f>
        <v/>
      </c>
      <c r="J232" s="206" t="str">
        <f>'NILAI-RAPOR'!AT231</f>
        <v/>
      </c>
      <c r="K232" s="206" t="str">
        <f>'NILAI-RAPOR'!BA231</f>
        <v/>
      </c>
      <c r="L232" s="206" t="str">
        <f>'NILAI-RAPOR'!BH231</f>
        <v/>
      </c>
      <c r="M232" s="206" t="str">
        <f>'NILAI-RAPOR'!BO231</f>
        <v/>
      </c>
      <c r="N232" s="206" t="str">
        <f>'NILAI-RAPOR'!BV231</f>
        <v/>
      </c>
      <c r="O232" s="206" t="str">
        <f>'NILAI-RAPOR'!CC231</f>
        <v/>
      </c>
      <c r="P232" s="206" t="str">
        <f>'NILAI-RAPOR'!CJ231</f>
        <v/>
      </c>
      <c r="Q232" s="206" t="str">
        <f>'NILAI-RAPOR'!CQ231</f>
        <v/>
      </c>
      <c r="R232" s="206" t="str">
        <f>'NILAI-RAPOR'!CX231</f>
        <v/>
      </c>
      <c r="S232" s="206" t="str">
        <f>'NILAI-RAPOR'!DE231</f>
        <v/>
      </c>
      <c r="T232" s="206" t="str">
        <f>'NILAI-RAPOR'!DL231</f>
        <v/>
      </c>
      <c r="U232" s="206" t="str">
        <f>'NILAI-RAPOR'!DS231</f>
        <v/>
      </c>
      <c r="V232" s="206" t="str">
        <f>IF('NILAI-USBN'!E231="","",'NILAI-USBN'!E231)</f>
        <v/>
      </c>
      <c r="W232" s="206" t="str">
        <f>IF('NILAI-USBN'!F231="","",'NILAI-USBN'!F231)</f>
        <v/>
      </c>
      <c r="X232" s="206" t="str">
        <f>IF('NILAI-USBN'!G231="","",'NILAI-USBN'!G231)</f>
        <v/>
      </c>
      <c r="Y232" s="206" t="str">
        <f>IF('NILAI-USBN'!H231="","",'NILAI-USBN'!H231)</f>
        <v/>
      </c>
      <c r="Z232" s="206" t="str">
        <f>IF('NILAI-USBN'!I231="","",'NILAI-USBN'!I231)</f>
        <v/>
      </c>
      <c r="AA232" s="206" t="str">
        <f>IF('NILAI-USBN'!J231="","",'NILAI-USBN'!J231)</f>
        <v/>
      </c>
      <c r="AB232" s="206" t="str">
        <f>IF('NILAI-USBN'!K231="","",'NILAI-USBN'!K231)</f>
        <v/>
      </c>
      <c r="AC232" s="206" t="str">
        <f>IF('NILAI-USBN'!L231="","",'NILAI-USBN'!L231)</f>
        <v/>
      </c>
      <c r="AD232" s="206" t="str">
        <f>IF('NILAI-USBN'!M231="","",'NILAI-USBN'!M231)</f>
        <v/>
      </c>
      <c r="AE232" s="206" t="str">
        <f>IF('NILAI-USBN'!N231="","",'NILAI-USBN'!N231)</f>
        <v/>
      </c>
      <c r="AF232" s="206" t="str">
        <f>IF('NILAI-USBN'!O231="","",'NILAI-USBN'!O231)</f>
        <v/>
      </c>
      <c r="AG232" s="206" t="str">
        <f>IF('NILAI-USBN'!P231="","",'NILAI-USBN'!P231)</f>
        <v/>
      </c>
      <c r="AH232" s="206" t="str">
        <f>IF('NILAI-USBN'!Q231="","",'NILAI-USBN'!Q231)</f>
        <v/>
      </c>
      <c r="AI232" s="206" t="str">
        <f>IF('NILAI-USBN'!R231="","",'NILAI-USBN'!R231)</f>
        <v/>
      </c>
      <c r="AJ232" s="206" t="str">
        <f>IF('NILAI-USBN'!S231="","",'NILAI-USBN'!S231)</f>
        <v/>
      </c>
      <c r="AK232" s="206" t="str">
        <f>IF('NILAI-USBN'!T231="","",'NILAI-USBN'!T231)</f>
        <v/>
      </c>
      <c r="AL232" s="206" t="str">
        <f>IF('NILAI-USBN'!U231="","",'NILAI-USBN'!U231)</f>
        <v/>
      </c>
      <c r="AM232" s="206" t="str">
        <f>IF('NILAI-UN'!E231="","",'NILAI-UN'!E231)</f>
        <v/>
      </c>
      <c r="AN232" s="206" t="str">
        <f>IF('NILAI-UN'!F231="","",'NILAI-UN'!F231)</f>
        <v/>
      </c>
      <c r="AO232" s="206" t="str">
        <f>IF('NILAI-UN'!G231="","",'NILAI-UN'!G231)</f>
        <v/>
      </c>
      <c r="AP232" s="206" t="str">
        <f>IF('NILAI-UN'!H231="","",'NILAI-UN'!H231)</f>
        <v/>
      </c>
      <c r="AQ232" s="207" t="str">
        <f t="shared" si="7"/>
        <v/>
      </c>
      <c r="AR232" s="208" t="str">
        <f t="shared" si="8"/>
        <v/>
      </c>
      <c r="AS232" s="196" t="str">
        <f>IF(OR(C232="",E232=""),"",RANK(AQ232,$AQ$10:$AQ$409)+COUNTIF(AQ$10:AQ232,AQ232)-1)</f>
        <v/>
      </c>
      <c r="AT232" s="173"/>
    </row>
    <row r="233" spans="1:46" ht="20.100000000000001" customHeight="1">
      <c r="A233" s="173"/>
      <c r="B233" s="190" t="str">
        <f>BIODATA_SISWA!B233</f>
        <v/>
      </c>
      <c r="C233" s="191" t="str">
        <f>IF(BIODATA_SISWA!C233="","",BIODATA_SISWA!C233)</f>
        <v/>
      </c>
      <c r="D233" s="191" t="str">
        <f>IF(BIODATA_SISWA!L233="","",BIODATA_SISWA!L233)</f>
        <v/>
      </c>
      <c r="E233" s="206" t="str">
        <f>'NILAI-RAPOR'!K232</f>
        <v/>
      </c>
      <c r="F233" s="206" t="str">
        <f>'NILAI-RAPOR'!R232</f>
        <v/>
      </c>
      <c r="G233" s="206" t="str">
        <f>'NILAI-RAPOR'!Y232</f>
        <v/>
      </c>
      <c r="H233" s="206" t="str">
        <f>'NILAI-RAPOR'!AF232</f>
        <v/>
      </c>
      <c r="I233" s="206" t="str">
        <f>'NILAI-RAPOR'!AM232</f>
        <v/>
      </c>
      <c r="J233" s="206" t="str">
        <f>'NILAI-RAPOR'!AT232</f>
        <v/>
      </c>
      <c r="K233" s="206" t="str">
        <f>'NILAI-RAPOR'!BA232</f>
        <v/>
      </c>
      <c r="L233" s="206" t="str">
        <f>'NILAI-RAPOR'!BH232</f>
        <v/>
      </c>
      <c r="M233" s="206" t="str">
        <f>'NILAI-RAPOR'!BO232</f>
        <v/>
      </c>
      <c r="N233" s="206" t="str">
        <f>'NILAI-RAPOR'!BV232</f>
        <v/>
      </c>
      <c r="O233" s="206" t="str">
        <f>'NILAI-RAPOR'!CC232</f>
        <v/>
      </c>
      <c r="P233" s="206" t="str">
        <f>'NILAI-RAPOR'!CJ232</f>
        <v/>
      </c>
      <c r="Q233" s="206" t="str">
        <f>'NILAI-RAPOR'!CQ232</f>
        <v/>
      </c>
      <c r="R233" s="206" t="str">
        <f>'NILAI-RAPOR'!CX232</f>
        <v/>
      </c>
      <c r="S233" s="206" t="str">
        <f>'NILAI-RAPOR'!DE232</f>
        <v/>
      </c>
      <c r="T233" s="206" t="str">
        <f>'NILAI-RAPOR'!DL232</f>
        <v/>
      </c>
      <c r="U233" s="206" t="str">
        <f>'NILAI-RAPOR'!DS232</f>
        <v/>
      </c>
      <c r="V233" s="206" t="str">
        <f>IF('NILAI-USBN'!E232="","",'NILAI-USBN'!E232)</f>
        <v/>
      </c>
      <c r="W233" s="206" t="str">
        <f>IF('NILAI-USBN'!F232="","",'NILAI-USBN'!F232)</f>
        <v/>
      </c>
      <c r="X233" s="206" t="str">
        <f>IF('NILAI-USBN'!G232="","",'NILAI-USBN'!G232)</f>
        <v/>
      </c>
      <c r="Y233" s="206" t="str">
        <f>IF('NILAI-USBN'!H232="","",'NILAI-USBN'!H232)</f>
        <v/>
      </c>
      <c r="Z233" s="206" t="str">
        <f>IF('NILAI-USBN'!I232="","",'NILAI-USBN'!I232)</f>
        <v/>
      </c>
      <c r="AA233" s="206" t="str">
        <f>IF('NILAI-USBN'!J232="","",'NILAI-USBN'!J232)</f>
        <v/>
      </c>
      <c r="AB233" s="206" t="str">
        <f>IF('NILAI-USBN'!K232="","",'NILAI-USBN'!K232)</f>
        <v/>
      </c>
      <c r="AC233" s="206" t="str">
        <f>IF('NILAI-USBN'!L232="","",'NILAI-USBN'!L232)</f>
        <v/>
      </c>
      <c r="AD233" s="206" t="str">
        <f>IF('NILAI-USBN'!M232="","",'NILAI-USBN'!M232)</f>
        <v/>
      </c>
      <c r="AE233" s="206" t="str">
        <f>IF('NILAI-USBN'!N232="","",'NILAI-USBN'!N232)</f>
        <v/>
      </c>
      <c r="AF233" s="206" t="str">
        <f>IF('NILAI-USBN'!O232="","",'NILAI-USBN'!O232)</f>
        <v/>
      </c>
      <c r="AG233" s="206" t="str">
        <f>IF('NILAI-USBN'!P232="","",'NILAI-USBN'!P232)</f>
        <v/>
      </c>
      <c r="AH233" s="206" t="str">
        <f>IF('NILAI-USBN'!Q232="","",'NILAI-USBN'!Q232)</f>
        <v/>
      </c>
      <c r="AI233" s="206" t="str">
        <f>IF('NILAI-USBN'!R232="","",'NILAI-USBN'!R232)</f>
        <v/>
      </c>
      <c r="AJ233" s="206" t="str">
        <f>IF('NILAI-USBN'!S232="","",'NILAI-USBN'!S232)</f>
        <v/>
      </c>
      <c r="AK233" s="206" t="str">
        <f>IF('NILAI-USBN'!T232="","",'NILAI-USBN'!T232)</f>
        <v/>
      </c>
      <c r="AL233" s="206" t="str">
        <f>IF('NILAI-USBN'!U232="","",'NILAI-USBN'!U232)</f>
        <v/>
      </c>
      <c r="AM233" s="206" t="str">
        <f>IF('NILAI-UN'!E232="","",'NILAI-UN'!E232)</f>
        <v/>
      </c>
      <c r="AN233" s="206" t="str">
        <f>IF('NILAI-UN'!F232="","",'NILAI-UN'!F232)</f>
        <v/>
      </c>
      <c r="AO233" s="206" t="str">
        <f>IF('NILAI-UN'!G232="","",'NILAI-UN'!G232)</f>
        <v/>
      </c>
      <c r="AP233" s="206" t="str">
        <f>IF('NILAI-UN'!H232="","",'NILAI-UN'!H232)</f>
        <v/>
      </c>
      <c r="AQ233" s="207" t="str">
        <f t="shared" si="7"/>
        <v/>
      </c>
      <c r="AR233" s="208" t="str">
        <f t="shared" si="8"/>
        <v/>
      </c>
      <c r="AS233" s="196" t="str">
        <f>IF(OR(C233="",E233=""),"",RANK(AQ233,$AQ$10:$AQ$409)+COUNTIF(AQ$10:AQ233,AQ233)-1)</f>
        <v/>
      </c>
      <c r="AT233" s="173"/>
    </row>
    <row r="234" spans="1:46" ht="20.100000000000001" customHeight="1">
      <c r="A234" s="173"/>
      <c r="B234" s="190" t="str">
        <f>BIODATA_SISWA!B234</f>
        <v/>
      </c>
      <c r="C234" s="191" t="str">
        <f>IF(BIODATA_SISWA!C234="","",BIODATA_SISWA!C234)</f>
        <v/>
      </c>
      <c r="D234" s="191" t="str">
        <f>IF(BIODATA_SISWA!L234="","",BIODATA_SISWA!L234)</f>
        <v/>
      </c>
      <c r="E234" s="206" t="str">
        <f>'NILAI-RAPOR'!K233</f>
        <v/>
      </c>
      <c r="F234" s="206" t="str">
        <f>'NILAI-RAPOR'!R233</f>
        <v/>
      </c>
      <c r="G234" s="206" t="str">
        <f>'NILAI-RAPOR'!Y233</f>
        <v/>
      </c>
      <c r="H234" s="206" t="str">
        <f>'NILAI-RAPOR'!AF233</f>
        <v/>
      </c>
      <c r="I234" s="206" t="str">
        <f>'NILAI-RAPOR'!AM233</f>
        <v/>
      </c>
      <c r="J234" s="206" t="str">
        <f>'NILAI-RAPOR'!AT233</f>
        <v/>
      </c>
      <c r="K234" s="206" t="str">
        <f>'NILAI-RAPOR'!BA233</f>
        <v/>
      </c>
      <c r="L234" s="206" t="str">
        <f>'NILAI-RAPOR'!BH233</f>
        <v/>
      </c>
      <c r="M234" s="206" t="str">
        <f>'NILAI-RAPOR'!BO233</f>
        <v/>
      </c>
      <c r="N234" s="206" t="str">
        <f>'NILAI-RAPOR'!BV233</f>
        <v/>
      </c>
      <c r="O234" s="206" t="str">
        <f>'NILAI-RAPOR'!CC233</f>
        <v/>
      </c>
      <c r="P234" s="206" t="str">
        <f>'NILAI-RAPOR'!CJ233</f>
        <v/>
      </c>
      <c r="Q234" s="206" t="str">
        <f>'NILAI-RAPOR'!CQ233</f>
        <v/>
      </c>
      <c r="R234" s="206" t="str">
        <f>'NILAI-RAPOR'!CX233</f>
        <v/>
      </c>
      <c r="S234" s="206" t="str">
        <f>'NILAI-RAPOR'!DE233</f>
        <v/>
      </c>
      <c r="T234" s="206" t="str">
        <f>'NILAI-RAPOR'!DL233</f>
        <v/>
      </c>
      <c r="U234" s="206" t="str">
        <f>'NILAI-RAPOR'!DS233</f>
        <v/>
      </c>
      <c r="V234" s="206" t="str">
        <f>IF('NILAI-USBN'!E233="","",'NILAI-USBN'!E233)</f>
        <v/>
      </c>
      <c r="W234" s="206" t="str">
        <f>IF('NILAI-USBN'!F233="","",'NILAI-USBN'!F233)</f>
        <v/>
      </c>
      <c r="X234" s="206" t="str">
        <f>IF('NILAI-USBN'!G233="","",'NILAI-USBN'!G233)</f>
        <v/>
      </c>
      <c r="Y234" s="206" t="str">
        <f>IF('NILAI-USBN'!H233="","",'NILAI-USBN'!H233)</f>
        <v/>
      </c>
      <c r="Z234" s="206" t="str">
        <f>IF('NILAI-USBN'!I233="","",'NILAI-USBN'!I233)</f>
        <v/>
      </c>
      <c r="AA234" s="206" t="str">
        <f>IF('NILAI-USBN'!J233="","",'NILAI-USBN'!J233)</f>
        <v/>
      </c>
      <c r="AB234" s="206" t="str">
        <f>IF('NILAI-USBN'!K233="","",'NILAI-USBN'!K233)</f>
        <v/>
      </c>
      <c r="AC234" s="206" t="str">
        <f>IF('NILAI-USBN'!L233="","",'NILAI-USBN'!L233)</f>
        <v/>
      </c>
      <c r="AD234" s="206" t="str">
        <f>IF('NILAI-USBN'!M233="","",'NILAI-USBN'!M233)</f>
        <v/>
      </c>
      <c r="AE234" s="206" t="str">
        <f>IF('NILAI-USBN'!N233="","",'NILAI-USBN'!N233)</f>
        <v/>
      </c>
      <c r="AF234" s="206" t="str">
        <f>IF('NILAI-USBN'!O233="","",'NILAI-USBN'!O233)</f>
        <v/>
      </c>
      <c r="AG234" s="206" t="str">
        <f>IF('NILAI-USBN'!P233="","",'NILAI-USBN'!P233)</f>
        <v/>
      </c>
      <c r="AH234" s="206" t="str">
        <f>IF('NILAI-USBN'!Q233="","",'NILAI-USBN'!Q233)</f>
        <v/>
      </c>
      <c r="AI234" s="206" t="str">
        <f>IF('NILAI-USBN'!R233="","",'NILAI-USBN'!R233)</f>
        <v/>
      </c>
      <c r="AJ234" s="206" t="str">
        <f>IF('NILAI-USBN'!S233="","",'NILAI-USBN'!S233)</f>
        <v/>
      </c>
      <c r="AK234" s="206" t="str">
        <f>IF('NILAI-USBN'!T233="","",'NILAI-USBN'!T233)</f>
        <v/>
      </c>
      <c r="AL234" s="206" t="str">
        <f>IF('NILAI-USBN'!U233="","",'NILAI-USBN'!U233)</f>
        <v/>
      </c>
      <c r="AM234" s="206" t="str">
        <f>IF('NILAI-UN'!E233="","",'NILAI-UN'!E233)</f>
        <v/>
      </c>
      <c r="AN234" s="206" t="str">
        <f>IF('NILAI-UN'!F233="","",'NILAI-UN'!F233)</f>
        <v/>
      </c>
      <c r="AO234" s="206" t="str">
        <f>IF('NILAI-UN'!G233="","",'NILAI-UN'!G233)</f>
        <v/>
      </c>
      <c r="AP234" s="206" t="str">
        <f>IF('NILAI-UN'!H233="","",'NILAI-UN'!H233)</f>
        <v/>
      </c>
      <c r="AQ234" s="207" t="str">
        <f t="shared" si="7"/>
        <v/>
      </c>
      <c r="AR234" s="208" t="str">
        <f t="shared" si="8"/>
        <v/>
      </c>
      <c r="AS234" s="196" t="str">
        <f>IF(OR(C234="",E234=""),"",RANK(AQ234,$AQ$10:$AQ$409)+COUNTIF(AQ$10:AQ234,AQ234)-1)</f>
        <v/>
      </c>
      <c r="AT234" s="173"/>
    </row>
    <row r="235" spans="1:46" ht="20.100000000000001" customHeight="1">
      <c r="A235" s="173"/>
      <c r="B235" s="190" t="str">
        <f>BIODATA_SISWA!B235</f>
        <v/>
      </c>
      <c r="C235" s="191" t="str">
        <f>IF(BIODATA_SISWA!C235="","",BIODATA_SISWA!C235)</f>
        <v/>
      </c>
      <c r="D235" s="191" t="str">
        <f>IF(BIODATA_SISWA!L235="","",BIODATA_SISWA!L235)</f>
        <v/>
      </c>
      <c r="E235" s="206" t="str">
        <f>'NILAI-RAPOR'!K234</f>
        <v/>
      </c>
      <c r="F235" s="206" t="str">
        <f>'NILAI-RAPOR'!R234</f>
        <v/>
      </c>
      <c r="G235" s="206" t="str">
        <f>'NILAI-RAPOR'!Y234</f>
        <v/>
      </c>
      <c r="H235" s="206" t="str">
        <f>'NILAI-RAPOR'!AF234</f>
        <v/>
      </c>
      <c r="I235" s="206" t="str">
        <f>'NILAI-RAPOR'!AM234</f>
        <v/>
      </c>
      <c r="J235" s="206" t="str">
        <f>'NILAI-RAPOR'!AT234</f>
        <v/>
      </c>
      <c r="K235" s="206" t="str">
        <f>'NILAI-RAPOR'!BA234</f>
        <v/>
      </c>
      <c r="L235" s="206" t="str">
        <f>'NILAI-RAPOR'!BH234</f>
        <v/>
      </c>
      <c r="M235" s="206" t="str">
        <f>'NILAI-RAPOR'!BO234</f>
        <v/>
      </c>
      <c r="N235" s="206" t="str">
        <f>'NILAI-RAPOR'!BV234</f>
        <v/>
      </c>
      <c r="O235" s="206" t="str">
        <f>'NILAI-RAPOR'!CC234</f>
        <v/>
      </c>
      <c r="P235" s="206" t="str">
        <f>'NILAI-RAPOR'!CJ234</f>
        <v/>
      </c>
      <c r="Q235" s="206" t="str">
        <f>'NILAI-RAPOR'!CQ234</f>
        <v/>
      </c>
      <c r="R235" s="206" t="str">
        <f>'NILAI-RAPOR'!CX234</f>
        <v/>
      </c>
      <c r="S235" s="206" t="str">
        <f>'NILAI-RAPOR'!DE234</f>
        <v/>
      </c>
      <c r="T235" s="206" t="str">
        <f>'NILAI-RAPOR'!DL234</f>
        <v/>
      </c>
      <c r="U235" s="206" t="str">
        <f>'NILAI-RAPOR'!DS234</f>
        <v/>
      </c>
      <c r="V235" s="206" t="str">
        <f>IF('NILAI-USBN'!E234="","",'NILAI-USBN'!E234)</f>
        <v/>
      </c>
      <c r="W235" s="206" t="str">
        <f>IF('NILAI-USBN'!F234="","",'NILAI-USBN'!F234)</f>
        <v/>
      </c>
      <c r="X235" s="206" t="str">
        <f>IF('NILAI-USBN'!G234="","",'NILAI-USBN'!G234)</f>
        <v/>
      </c>
      <c r="Y235" s="206" t="str">
        <f>IF('NILAI-USBN'!H234="","",'NILAI-USBN'!H234)</f>
        <v/>
      </c>
      <c r="Z235" s="206" t="str">
        <f>IF('NILAI-USBN'!I234="","",'NILAI-USBN'!I234)</f>
        <v/>
      </c>
      <c r="AA235" s="206" t="str">
        <f>IF('NILAI-USBN'!J234="","",'NILAI-USBN'!J234)</f>
        <v/>
      </c>
      <c r="AB235" s="206" t="str">
        <f>IF('NILAI-USBN'!K234="","",'NILAI-USBN'!K234)</f>
        <v/>
      </c>
      <c r="AC235" s="206" t="str">
        <f>IF('NILAI-USBN'!L234="","",'NILAI-USBN'!L234)</f>
        <v/>
      </c>
      <c r="AD235" s="206" t="str">
        <f>IF('NILAI-USBN'!M234="","",'NILAI-USBN'!M234)</f>
        <v/>
      </c>
      <c r="AE235" s="206" t="str">
        <f>IF('NILAI-USBN'!N234="","",'NILAI-USBN'!N234)</f>
        <v/>
      </c>
      <c r="AF235" s="206" t="str">
        <f>IF('NILAI-USBN'!O234="","",'NILAI-USBN'!O234)</f>
        <v/>
      </c>
      <c r="AG235" s="206" t="str">
        <f>IF('NILAI-USBN'!P234="","",'NILAI-USBN'!P234)</f>
        <v/>
      </c>
      <c r="AH235" s="206" t="str">
        <f>IF('NILAI-USBN'!Q234="","",'NILAI-USBN'!Q234)</f>
        <v/>
      </c>
      <c r="AI235" s="206" t="str">
        <f>IF('NILAI-USBN'!R234="","",'NILAI-USBN'!R234)</f>
        <v/>
      </c>
      <c r="AJ235" s="206" t="str">
        <f>IF('NILAI-USBN'!S234="","",'NILAI-USBN'!S234)</f>
        <v/>
      </c>
      <c r="AK235" s="206" t="str">
        <f>IF('NILAI-USBN'!T234="","",'NILAI-USBN'!T234)</f>
        <v/>
      </c>
      <c r="AL235" s="206" t="str">
        <f>IF('NILAI-USBN'!U234="","",'NILAI-USBN'!U234)</f>
        <v/>
      </c>
      <c r="AM235" s="206" t="str">
        <f>IF('NILAI-UN'!E234="","",'NILAI-UN'!E234)</f>
        <v/>
      </c>
      <c r="AN235" s="206" t="str">
        <f>IF('NILAI-UN'!F234="","",'NILAI-UN'!F234)</f>
        <v/>
      </c>
      <c r="AO235" s="206" t="str">
        <f>IF('NILAI-UN'!G234="","",'NILAI-UN'!G234)</f>
        <v/>
      </c>
      <c r="AP235" s="206" t="str">
        <f>IF('NILAI-UN'!H234="","",'NILAI-UN'!H234)</f>
        <v/>
      </c>
      <c r="AQ235" s="207" t="str">
        <f t="shared" si="7"/>
        <v/>
      </c>
      <c r="AR235" s="208" t="str">
        <f t="shared" si="8"/>
        <v/>
      </c>
      <c r="AS235" s="196" t="str">
        <f>IF(OR(C235="",E235=""),"",RANK(AQ235,$AQ$10:$AQ$409)+COUNTIF(AQ$10:AQ235,AQ235)-1)</f>
        <v/>
      </c>
      <c r="AT235" s="173"/>
    </row>
    <row r="236" spans="1:46" ht="20.100000000000001" customHeight="1">
      <c r="A236" s="173"/>
      <c r="B236" s="190" t="str">
        <f>BIODATA_SISWA!B236</f>
        <v/>
      </c>
      <c r="C236" s="191" t="str">
        <f>IF(BIODATA_SISWA!C236="","",BIODATA_SISWA!C236)</f>
        <v/>
      </c>
      <c r="D236" s="191" t="str">
        <f>IF(BIODATA_SISWA!L236="","",BIODATA_SISWA!L236)</f>
        <v/>
      </c>
      <c r="E236" s="206" t="str">
        <f>'NILAI-RAPOR'!K235</f>
        <v/>
      </c>
      <c r="F236" s="206" t="str">
        <f>'NILAI-RAPOR'!R235</f>
        <v/>
      </c>
      <c r="G236" s="206" t="str">
        <f>'NILAI-RAPOR'!Y235</f>
        <v/>
      </c>
      <c r="H236" s="206" t="str">
        <f>'NILAI-RAPOR'!AF235</f>
        <v/>
      </c>
      <c r="I236" s="206" t="str">
        <f>'NILAI-RAPOR'!AM235</f>
        <v/>
      </c>
      <c r="J236" s="206" t="str">
        <f>'NILAI-RAPOR'!AT235</f>
        <v/>
      </c>
      <c r="K236" s="206" t="str">
        <f>'NILAI-RAPOR'!BA235</f>
        <v/>
      </c>
      <c r="L236" s="206" t="str">
        <f>'NILAI-RAPOR'!BH235</f>
        <v/>
      </c>
      <c r="M236" s="206" t="str">
        <f>'NILAI-RAPOR'!BO235</f>
        <v/>
      </c>
      <c r="N236" s="206" t="str">
        <f>'NILAI-RAPOR'!BV235</f>
        <v/>
      </c>
      <c r="O236" s="206" t="str">
        <f>'NILAI-RAPOR'!CC235</f>
        <v/>
      </c>
      <c r="P236" s="206" t="str">
        <f>'NILAI-RAPOR'!CJ235</f>
        <v/>
      </c>
      <c r="Q236" s="206" t="str">
        <f>'NILAI-RAPOR'!CQ235</f>
        <v/>
      </c>
      <c r="R236" s="206" t="str">
        <f>'NILAI-RAPOR'!CX235</f>
        <v/>
      </c>
      <c r="S236" s="206" t="str">
        <f>'NILAI-RAPOR'!DE235</f>
        <v/>
      </c>
      <c r="T236" s="206" t="str">
        <f>'NILAI-RAPOR'!DL235</f>
        <v/>
      </c>
      <c r="U236" s="206" t="str">
        <f>'NILAI-RAPOR'!DS235</f>
        <v/>
      </c>
      <c r="V236" s="206" t="str">
        <f>IF('NILAI-USBN'!E235="","",'NILAI-USBN'!E235)</f>
        <v/>
      </c>
      <c r="W236" s="206" t="str">
        <f>IF('NILAI-USBN'!F235="","",'NILAI-USBN'!F235)</f>
        <v/>
      </c>
      <c r="X236" s="206" t="str">
        <f>IF('NILAI-USBN'!G235="","",'NILAI-USBN'!G235)</f>
        <v/>
      </c>
      <c r="Y236" s="206" t="str">
        <f>IF('NILAI-USBN'!H235="","",'NILAI-USBN'!H235)</f>
        <v/>
      </c>
      <c r="Z236" s="206" t="str">
        <f>IF('NILAI-USBN'!I235="","",'NILAI-USBN'!I235)</f>
        <v/>
      </c>
      <c r="AA236" s="206" t="str">
        <f>IF('NILAI-USBN'!J235="","",'NILAI-USBN'!J235)</f>
        <v/>
      </c>
      <c r="AB236" s="206" t="str">
        <f>IF('NILAI-USBN'!K235="","",'NILAI-USBN'!K235)</f>
        <v/>
      </c>
      <c r="AC236" s="206" t="str">
        <f>IF('NILAI-USBN'!L235="","",'NILAI-USBN'!L235)</f>
        <v/>
      </c>
      <c r="AD236" s="206" t="str">
        <f>IF('NILAI-USBN'!M235="","",'NILAI-USBN'!M235)</f>
        <v/>
      </c>
      <c r="AE236" s="206" t="str">
        <f>IF('NILAI-USBN'!N235="","",'NILAI-USBN'!N235)</f>
        <v/>
      </c>
      <c r="AF236" s="206" t="str">
        <f>IF('NILAI-USBN'!O235="","",'NILAI-USBN'!O235)</f>
        <v/>
      </c>
      <c r="AG236" s="206" t="str">
        <f>IF('NILAI-USBN'!P235="","",'NILAI-USBN'!P235)</f>
        <v/>
      </c>
      <c r="AH236" s="206" t="str">
        <f>IF('NILAI-USBN'!Q235="","",'NILAI-USBN'!Q235)</f>
        <v/>
      </c>
      <c r="AI236" s="206" t="str">
        <f>IF('NILAI-USBN'!R235="","",'NILAI-USBN'!R235)</f>
        <v/>
      </c>
      <c r="AJ236" s="206" t="str">
        <f>IF('NILAI-USBN'!S235="","",'NILAI-USBN'!S235)</f>
        <v/>
      </c>
      <c r="AK236" s="206" t="str">
        <f>IF('NILAI-USBN'!T235="","",'NILAI-USBN'!T235)</f>
        <v/>
      </c>
      <c r="AL236" s="206" t="str">
        <f>IF('NILAI-USBN'!U235="","",'NILAI-USBN'!U235)</f>
        <v/>
      </c>
      <c r="AM236" s="206" t="str">
        <f>IF('NILAI-UN'!E235="","",'NILAI-UN'!E235)</f>
        <v/>
      </c>
      <c r="AN236" s="206" t="str">
        <f>IF('NILAI-UN'!F235="","",'NILAI-UN'!F235)</f>
        <v/>
      </c>
      <c r="AO236" s="206" t="str">
        <f>IF('NILAI-UN'!G235="","",'NILAI-UN'!G235)</f>
        <v/>
      </c>
      <c r="AP236" s="206" t="str">
        <f>IF('NILAI-UN'!H235="","",'NILAI-UN'!H235)</f>
        <v/>
      </c>
      <c r="AQ236" s="207" t="str">
        <f t="shared" si="7"/>
        <v/>
      </c>
      <c r="AR236" s="208" t="str">
        <f t="shared" si="8"/>
        <v/>
      </c>
      <c r="AS236" s="196" t="str">
        <f>IF(OR(C236="",E236=""),"",RANK(AQ236,$AQ$10:$AQ$409)+COUNTIF(AQ$10:AQ236,AQ236)-1)</f>
        <v/>
      </c>
      <c r="AT236" s="173"/>
    </row>
    <row r="237" spans="1:46" ht="20.100000000000001" customHeight="1">
      <c r="A237" s="173"/>
      <c r="B237" s="190" t="str">
        <f>BIODATA_SISWA!B237</f>
        <v/>
      </c>
      <c r="C237" s="191" t="str">
        <f>IF(BIODATA_SISWA!C237="","",BIODATA_SISWA!C237)</f>
        <v/>
      </c>
      <c r="D237" s="191" t="str">
        <f>IF(BIODATA_SISWA!L237="","",BIODATA_SISWA!L237)</f>
        <v/>
      </c>
      <c r="E237" s="206" t="str">
        <f>'NILAI-RAPOR'!K236</f>
        <v/>
      </c>
      <c r="F237" s="206" t="str">
        <f>'NILAI-RAPOR'!R236</f>
        <v/>
      </c>
      <c r="G237" s="206" t="str">
        <f>'NILAI-RAPOR'!Y236</f>
        <v/>
      </c>
      <c r="H237" s="206" t="str">
        <f>'NILAI-RAPOR'!AF236</f>
        <v/>
      </c>
      <c r="I237" s="206" t="str">
        <f>'NILAI-RAPOR'!AM236</f>
        <v/>
      </c>
      <c r="J237" s="206" t="str">
        <f>'NILAI-RAPOR'!AT236</f>
        <v/>
      </c>
      <c r="K237" s="206" t="str">
        <f>'NILAI-RAPOR'!BA236</f>
        <v/>
      </c>
      <c r="L237" s="206" t="str">
        <f>'NILAI-RAPOR'!BH236</f>
        <v/>
      </c>
      <c r="M237" s="206" t="str">
        <f>'NILAI-RAPOR'!BO236</f>
        <v/>
      </c>
      <c r="N237" s="206" t="str">
        <f>'NILAI-RAPOR'!BV236</f>
        <v/>
      </c>
      <c r="O237" s="206" t="str">
        <f>'NILAI-RAPOR'!CC236</f>
        <v/>
      </c>
      <c r="P237" s="206" t="str">
        <f>'NILAI-RAPOR'!CJ236</f>
        <v/>
      </c>
      <c r="Q237" s="206" t="str">
        <f>'NILAI-RAPOR'!CQ236</f>
        <v/>
      </c>
      <c r="R237" s="206" t="str">
        <f>'NILAI-RAPOR'!CX236</f>
        <v/>
      </c>
      <c r="S237" s="206" t="str">
        <f>'NILAI-RAPOR'!DE236</f>
        <v/>
      </c>
      <c r="T237" s="206" t="str">
        <f>'NILAI-RAPOR'!DL236</f>
        <v/>
      </c>
      <c r="U237" s="206" t="str">
        <f>'NILAI-RAPOR'!DS236</f>
        <v/>
      </c>
      <c r="V237" s="206" t="str">
        <f>IF('NILAI-USBN'!E236="","",'NILAI-USBN'!E236)</f>
        <v/>
      </c>
      <c r="W237" s="206" t="str">
        <f>IF('NILAI-USBN'!F236="","",'NILAI-USBN'!F236)</f>
        <v/>
      </c>
      <c r="X237" s="206" t="str">
        <f>IF('NILAI-USBN'!G236="","",'NILAI-USBN'!G236)</f>
        <v/>
      </c>
      <c r="Y237" s="206" t="str">
        <f>IF('NILAI-USBN'!H236="","",'NILAI-USBN'!H236)</f>
        <v/>
      </c>
      <c r="Z237" s="206" t="str">
        <f>IF('NILAI-USBN'!I236="","",'NILAI-USBN'!I236)</f>
        <v/>
      </c>
      <c r="AA237" s="206" t="str">
        <f>IF('NILAI-USBN'!J236="","",'NILAI-USBN'!J236)</f>
        <v/>
      </c>
      <c r="AB237" s="206" t="str">
        <f>IF('NILAI-USBN'!K236="","",'NILAI-USBN'!K236)</f>
        <v/>
      </c>
      <c r="AC237" s="206" t="str">
        <f>IF('NILAI-USBN'!L236="","",'NILAI-USBN'!L236)</f>
        <v/>
      </c>
      <c r="AD237" s="206" t="str">
        <f>IF('NILAI-USBN'!M236="","",'NILAI-USBN'!M236)</f>
        <v/>
      </c>
      <c r="AE237" s="206" t="str">
        <f>IF('NILAI-USBN'!N236="","",'NILAI-USBN'!N236)</f>
        <v/>
      </c>
      <c r="AF237" s="206" t="str">
        <f>IF('NILAI-USBN'!O236="","",'NILAI-USBN'!O236)</f>
        <v/>
      </c>
      <c r="AG237" s="206" t="str">
        <f>IF('NILAI-USBN'!P236="","",'NILAI-USBN'!P236)</f>
        <v/>
      </c>
      <c r="AH237" s="206" t="str">
        <f>IF('NILAI-USBN'!Q236="","",'NILAI-USBN'!Q236)</f>
        <v/>
      </c>
      <c r="AI237" s="206" t="str">
        <f>IF('NILAI-USBN'!R236="","",'NILAI-USBN'!R236)</f>
        <v/>
      </c>
      <c r="AJ237" s="206" t="str">
        <f>IF('NILAI-USBN'!S236="","",'NILAI-USBN'!S236)</f>
        <v/>
      </c>
      <c r="AK237" s="206" t="str">
        <f>IF('NILAI-USBN'!T236="","",'NILAI-USBN'!T236)</f>
        <v/>
      </c>
      <c r="AL237" s="206" t="str">
        <f>IF('NILAI-USBN'!U236="","",'NILAI-USBN'!U236)</f>
        <v/>
      </c>
      <c r="AM237" s="206" t="str">
        <f>IF('NILAI-UN'!E236="","",'NILAI-UN'!E236)</f>
        <v/>
      </c>
      <c r="AN237" s="206" t="str">
        <f>IF('NILAI-UN'!F236="","",'NILAI-UN'!F236)</f>
        <v/>
      </c>
      <c r="AO237" s="206" t="str">
        <f>IF('NILAI-UN'!G236="","",'NILAI-UN'!G236)</f>
        <v/>
      </c>
      <c r="AP237" s="206" t="str">
        <f>IF('NILAI-UN'!H236="","",'NILAI-UN'!H236)</f>
        <v/>
      </c>
      <c r="AQ237" s="207" t="str">
        <f t="shared" si="7"/>
        <v/>
      </c>
      <c r="AR237" s="208" t="str">
        <f t="shared" si="8"/>
        <v/>
      </c>
      <c r="AS237" s="196" t="str">
        <f>IF(OR(C237="",E237=""),"",RANK(AQ237,$AQ$10:$AQ$409)+COUNTIF(AQ$10:AQ237,AQ237)-1)</f>
        <v/>
      </c>
      <c r="AT237" s="173"/>
    </row>
    <row r="238" spans="1:46" ht="20.100000000000001" customHeight="1">
      <c r="A238" s="173"/>
      <c r="B238" s="190" t="str">
        <f>BIODATA_SISWA!B238</f>
        <v/>
      </c>
      <c r="C238" s="191" t="str">
        <f>IF(BIODATA_SISWA!C238="","",BIODATA_SISWA!C238)</f>
        <v/>
      </c>
      <c r="D238" s="191" t="str">
        <f>IF(BIODATA_SISWA!L238="","",BIODATA_SISWA!L238)</f>
        <v/>
      </c>
      <c r="E238" s="206" t="str">
        <f>'NILAI-RAPOR'!K237</f>
        <v/>
      </c>
      <c r="F238" s="206" t="str">
        <f>'NILAI-RAPOR'!R237</f>
        <v/>
      </c>
      <c r="G238" s="206" t="str">
        <f>'NILAI-RAPOR'!Y237</f>
        <v/>
      </c>
      <c r="H238" s="206" t="str">
        <f>'NILAI-RAPOR'!AF237</f>
        <v/>
      </c>
      <c r="I238" s="206" t="str">
        <f>'NILAI-RAPOR'!AM237</f>
        <v/>
      </c>
      <c r="J238" s="206" t="str">
        <f>'NILAI-RAPOR'!AT237</f>
        <v/>
      </c>
      <c r="K238" s="206" t="str">
        <f>'NILAI-RAPOR'!BA237</f>
        <v/>
      </c>
      <c r="L238" s="206" t="str">
        <f>'NILAI-RAPOR'!BH237</f>
        <v/>
      </c>
      <c r="M238" s="206" t="str">
        <f>'NILAI-RAPOR'!BO237</f>
        <v/>
      </c>
      <c r="N238" s="206" t="str">
        <f>'NILAI-RAPOR'!BV237</f>
        <v/>
      </c>
      <c r="O238" s="206" t="str">
        <f>'NILAI-RAPOR'!CC237</f>
        <v/>
      </c>
      <c r="P238" s="206" t="str">
        <f>'NILAI-RAPOR'!CJ237</f>
        <v/>
      </c>
      <c r="Q238" s="206" t="str">
        <f>'NILAI-RAPOR'!CQ237</f>
        <v/>
      </c>
      <c r="R238" s="206" t="str">
        <f>'NILAI-RAPOR'!CX237</f>
        <v/>
      </c>
      <c r="S238" s="206" t="str">
        <f>'NILAI-RAPOR'!DE237</f>
        <v/>
      </c>
      <c r="T238" s="206" t="str">
        <f>'NILAI-RAPOR'!DL237</f>
        <v/>
      </c>
      <c r="U238" s="206" t="str">
        <f>'NILAI-RAPOR'!DS237</f>
        <v/>
      </c>
      <c r="V238" s="206" t="str">
        <f>IF('NILAI-USBN'!E237="","",'NILAI-USBN'!E237)</f>
        <v/>
      </c>
      <c r="W238" s="206" t="str">
        <f>IF('NILAI-USBN'!F237="","",'NILAI-USBN'!F237)</f>
        <v/>
      </c>
      <c r="X238" s="206" t="str">
        <f>IF('NILAI-USBN'!G237="","",'NILAI-USBN'!G237)</f>
        <v/>
      </c>
      <c r="Y238" s="206" t="str">
        <f>IF('NILAI-USBN'!H237="","",'NILAI-USBN'!H237)</f>
        <v/>
      </c>
      <c r="Z238" s="206" t="str">
        <f>IF('NILAI-USBN'!I237="","",'NILAI-USBN'!I237)</f>
        <v/>
      </c>
      <c r="AA238" s="206" t="str">
        <f>IF('NILAI-USBN'!J237="","",'NILAI-USBN'!J237)</f>
        <v/>
      </c>
      <c r="AB238" s="206" t="str">
        <f>IF('NILAI-USBN'!K237="","",'NILAI-USBN'!K237)</f>
        <v/>
      </c>
      <c r="AC238" s="206" t="str">
        <f>IF('NILAI-USBN'!L237="","",'NILAI-USBN'!L237)</f>
        <v/>
      </c>
      <c r="AD238" s="206" t="str">
        <f>IF('NILAI-USBN'!M237="","",'NILAI-USBN'!M237)</f>
        <v/>
      </c>
      <c r="AE238" s="206" t="str">
        <f>IF('NILAI-USBN'!N237="","",'NILAI-USBN'!N237)</f>
        <v/>
      </c>
      <c r="AF238" s="206" t="str">
        <f>IF('NILAI-USBN'!O237="","",'NILAI-USBN'!O237)</f>
        <v/>
      </c>
      <c r="AG238" s="206" t="str">
        <f>IF('NILAI-USBN'!P237="","",'NILAI-USBN'!P237)</f>
        <v/>
      </c>
      <c r="AH238" s="206" t="str">
        <f>IF('NILAI-USBN'!Q237="","",'NILAI-USBN'!Q237)</f>
        <v/>
      </c>
      <c r="AI238" s="206" t="str">
        <f>IF('NILAI-USBN'!R237="","",'NILAI-USBN'!R237)</f>
        <v/>
      </c>
      <c r="AJ238" s="206" t="str">
        <f>IF('NILAI-USBN'!S237="","",'NILAI-USBN'!S237)</f>
        <v/>
      </c>
      <c r="AK238" s="206" t="str">
        <f>IF('NILAI-USBN'!T237="","",'NILAI-USBN'!T237)</f>
        <v/>
      </c>
      <c r="AL238" s="206" t="str">
        <f>IF('NILAI-USBN'!U237="","",'NILAI-USBN'!U237)</f>
        <v/>
      </c>
      <c r="AM238" s="206" t="str">
        <f>IF('NILAI-UN'!E237="","",'NILAI-UN'!E237)</f>
        <v/>
      </c>
      <c r="AN238" s="206" t="str">
        <f>IF('NILAI-UN'!F237="","",'NILAI-UN'!F237)</f>
        <v/>
      </c>
      <c r="AO238" s="206" t="str">
        <f>IF('NILAI-UN'!G237="","",'NILAI-UN'!G237)</f>
        <v/>
      </c>
      <c r="AP238" s="206" t="str">
        <f>IF('NILAI-UN'!H237="","",'NILAI-UN'!H237)</f>
        <v/>
      </c>
      <c r="AQ238" s="207" t="str">
        <f t="shared" si="7"/>
        <v/>
      </c>
      <c r="AR238" s="208" t="str">
        <f t="shared" si="8"/>
        <v/>
      </c>
      <c r="AS238" s="196" t="str">
        <f>IF(OR(C238="",E238=""),"",RANK(AQ238,$AQ$10:$AQ$409)+COUNTIF(AQ$10:AQ238,AQ238)-1)</f>
        <v/>
      </c>
      <c r="AT238" s="173"/>
    </row>
    <row r="239" spans="1:46" ht="20.100000000000001" customHeight="1">
      <c r="A239" s="173"/>
      <c r="B239" s="190" t="str">
        <f>BIODATA_SISWA!B239</f>
        <v/>
      </c>
      <c r="C239" s="191" t="str">
        <f>IF(BIODATA_SISWA!C239="","",BIODATA_SISWA!C239)</f>
        <v/>
      </c>
      <c r="D239" s="191" t="str">
        <f>IF(BIODATA_SISWA!L239="","",BIODATA_SISWA!L239)</f>
        <v/>
      </c>
      <c r="E239" s="206" t="str">
        <f>'NILAI-RAPOR'!K238</f>
        <v/>
      </c>
      <c r="F239" s="206" t="str">
        <f>'NILAI-RAPOR'!R238</f>
        <v/>
      </c>
      <c r="G239" s="206" t="str">
        <f>'NILAI-RAPOR'!Y238</f>
        <v/>
      </c>
      <c r="H239" s="206" t="str">
        <f>'NILAI-RAPOR'!AF238</f>
        <v/>
      </c>
      <c r="I239" s="206" t="str">
        <f>'NILAI-RAPOR'!AM238</f>
        <v/>
      </c>
      <c r="J239" s="206" t="str">
        <f>'NILAI-RAPOR'!AT238</f>
        <v/>
      </c>
      <c r="K239" s="206" t="str">
        <f>'NILAI-RAPOR'!BA238</f>
        <v/>
      </c>
      <c r="L239" s="206" t="str">
        <f>'NILAI-RAPOR'!BH238</f>
        <v/>
      </c>
      <c r="M239" s="206" t="str">
        <f>'NILAI-RAPOR'!BO238</f>
        <v/>
      </c>
      <c r="N239" s="206" t="str">
        <f>'NILAI-RAPOR'!BV238</f>
        <v/>
      </c>
      <c r="O239" s="206" t="str">
        <f>'NILAI-RAPOR'!CC238</f>
        <v/>
      </c>
      <c r="P239" s="206" t="str">
        <f>'NILAI-RAPOR'!CJ238</f>
        <v/>
      </c>
      <c r="Q239" s="206" t="str">
        <f>'NILAI-RAPOR'!CQ238</f>
        <v/>
      </c>
      <c r="R239" s="206" t="str">
        <f>'NILAI-RAPOR'!CX238</f>
        <v/>
      </c>
      <c r="S239" s="206" t="str">
        <f>'NILAI-RAPOR'!DE238</f>
        <v/>
      </c>
      <c r="T239" s="206" t="str">
        <f>'NILAI-RAPOR'!DL238</f>
        <v/>
      </c>
      <c r="U239" s="206" t="str">
        <f>'NILAI-RAPOR'!DS238</f>
        <v/>
      </c>
      <c r="V239" s="206" t="str">
        <f>IF('NILAI-USBN'!E238="","",'NILAI-USBN'!E238)</f>
        <v/>
      </c>
      <c r="W239" s="206" t="str">
        <f>IF('NILAI-USBN'!F238="","",'NILAI-USBN'!F238)</f>
        <v/>
      </c>
      <c r="X239" s="206" t="str">
        <f>IF('NILAI-USBN'!G238="","",'NILAI-USBN'!G238)</f>
        <v/>
      </c>
      <c r="Y239" s="206" t="str">
        <f>IF('NILAI-USBN'!H238="","",'NILAI-USBN'!H238)</f>
        <v/>
      </c>
      <c r="Z239" s="206" t="str">
        <f>IF('NILAI-USBN'!I238="","",'NILAI-USBN'!I238)</f>
        <v/>
      </c>
      <c r="AA239" s="206" t="str">
        <f>IF('NILAI-USBN'!J238="","",'NILAI-USBN'!J238)</f>
        <v/>
      </c>
      <c r="AB239" s="206" t="str">
        <f>IF('NILAI-USBN'!K238="","",'NILAI-USBN'!K238)</f>
        <v/>
      </c>
      <c r="AC239" s="206" t="str">
        <f>IF('NILAI-USBN'!L238="","",'NILAI-USBN'!L238)</f>
        <v/>
      </c>
      <c r="AD239" s="206" t="str">
        <f>IF('NILAI-USBN'!M238="","",'NILAI-USBN'!M238)</f>
        <v/>
      </c>
      <c r="AE239" s="206" t="str">
        <f>IF('NILAI-USBN'!N238="","",'NILAI-USBN'!N238)</f>
        <v/>
      </c>
      <c r="AF239" s="206" t="str">
        <f>IF('NILAI-USBN'!O238="","",'NILAI-USBN'!O238)</f>
        <v/>
      </c>
      <c r="AG239" s="206" t="str">
        <f>IF('NILAI-USBN'!P238="","",'NILAI-USBN'!P238)</f>
        <v/>
      </c>
      <c r="AH239" s="206" t="str">
        <f>IF('NILAI-USBN'!Q238="","",'NILAI-USBN'!Q238)</f>
        <v/>
      </c>
      <c r="AI239" s="206" t="str">
        <f>IF('NILAI-USBN'!R238="","",'NILAI-USBN'!R238)</f>
        <v/>
      </c>
      <c r="AJ239" s="206" t="str">
        <f>IF('NILAI-USBN'!S238="","",'NILAI-USBN'!S238)</f>
        <v/>
      </c>
      <c r="AK239" s="206" t="str">
        <f>IF('NILAI-USBN'!T238="","",'NILAI-USBN'!T238)</f>
        <v/>
      </c>
      <c r="AL239" s="206" t="str">
        <f>IF('NILAI-USBN'!U238="","",'NILAI-USBN'!U238)</f>
        <v/>
      </c>
      <c r="AM239" s="206" t="str">
        <f>IF('NILAI-UN'!E238="","",'NILAI-UN'!E238)</f>
        <v/>
      </c>
      <c r="AN239" s="206" t="str">
        <f>IF('NILAI-UN'!F238="","",'NILAI-UN'!F238)</f>
        <v/>
      </c>
      <c r="AO239" s="206" t="str">
        <f>IF('NILAI-UN'!G238="","",'NILAI-UN'!G238)</f>
        <v/>
      </c>
      <c r="AP239" s="206" t="str">
        <f>IF('NILAI-UN'!H238="","",'NILAI-UN'!H238)</f>
        <v/>
      </c>
      <c r="AQ239" s="207" t="str">
        <f t="shared" si="7"/>
        <v/>
      </c>
      <c r="AR239" s="208" t="str">
        <f t="shared" si="8"/>
        <v/>
      </c>
      <c r="AS239" s="196" t="str">
        <f>IF(OR(C239="",E239=""),"",RANK(AQ239,$AQ$10:$AQ$409)+COUNTIF(AQ$10:AQ239,AQ239)-1)</f>
        <v/>
      </c>
      <c r="AT239" s="173"/>
    </row>
    <row r="240" spans="1:46" ht="20.100000000000001" customHeight="1">
      <c r="A240" s="173"/>
      <c r="B240" s="190" t="str">
        <f>BIODATA_SISWA!B240</f>
        <v/>
      </c>
      <c r="C240" s="191" t="str">
        <f>IF(BIODATA_SISWA!C240="","",BIODATA_SISWA!C240)</f>
        <v/>
      </c>
      <c r="D240" s="191" t="str">
        <f>IF(BIODATA_SISWA!L240="","",BIODATA_SISWA!L240)</f>
        <v/>
      </c>
      <c r="E240" s="206" t="str">
        <f>'NILAI-RAPOR'!K239</f>
        <v/>
      </c>
      <c r="F240" s="206" t="str">
        <f>'NILAI-RAPOR'!R239</f>
        <v/>
      </c>
      <c r="G240" s="206" t="str">
        <f>'NILAI-RAPOR'!Y239</f>
        <v/>
      </c>
      <c r="H240" s="206" t="str">
        <f>'NILAI-RAPOR'!AF239</f>
        <v/>
      </c>
      <c r="I240" s="206" t="str">
        <f>'NILAI-RAPOR'!AM239</f>
        <v/>
      </c>
      <c r="J240" s="206" t="str">
        <f>'NILAI-RAPOR'!AT239</f>
        <v/>
      </c>
      <c r="K240" s="206" t="str">
        <f>'NILAI-RAPOR'!BA239</f>
        <v/>
      </c>
      <c r="L240" s="206" t="str">
        <f>'NILAI-RAPOR'!BH239</f>
        <v/>
      </c>
      <c r="M240" s="206" t="str">
        <f>'NILAI-RAPOR'!BO239</f>
        <v/>
      </c>
      <c r="N240" s="206" t="str">
        <f>'NILAI-RAPOR'!BV239</f>
        <v/>
      </c>
      <c r="O240" s="206" t="str">
        <f>'NILAI-RAPOR'!CC239</f>
        <v/>
      </c>
      <c r="P240" s="206" t="str">
        <f>'NILAI-RAPOR'!CJ239</f>
        <v/>
      </c>
      <c r="Q240" s="206" t="str">
        <f>'NILAI-RAPOR'!CQ239</f>
        <v/>
      </c>
      <c r="R240" s="206" t="str">
        <f>'NILAI-RAPOR'!CX239</f>
        <v/>
      </c>
      <c r="S240" s="206" t="str">
        <f>'NILAI-RAPOR'!DE239</f>
        <v/>
      </c>
      <c r="T240" s="206" t="str">
        <f>'NILAI-RAPOR'!DL239</f>
        <v/>
      </c>
      <c r="U240" s="206" t="str">
        <f>'NILAI-RAPOR'!DS239</f>
        <v/>
      </c>
      <c r="V240" s="206" t="str">
        <f>IF('NILAI-USBN'!E239="","",'NILAI-USBN'!E239)</f>
        <v/>
      </c>
      <c r="W240" s="206" t="str">
        <f>IF('NILAI-USBN'!F239="","",'NILAI-USBN'!F239)</f>
        <v/>
      </c>
      <c r="X240" s="206" t="str">
        <f>IF('NILAI-USBN'!G239="","",'NILAI-USBN'!G239)</f>
        <v/>
      </c>
      <c r="Y240" s="206" t="str">
        <f>IF('NILAI-USBN'!H239="","",'NILAI-USBN'!H239)</f>
        <v/>
      </c>
      <c r="Z240" s="206" t="str">
        <f>IF('NILAI-USBN'!I239="","",'NILAI-USBN'!I239)</f>
        <v/>
      </c>
      <c r="AA240" s="206" t="str">
        <f>IF('NILAI-USBN'!J239="","",'NILAI-USBN'!J239)</f>
        <v/>
      </c>
      <c r="AB240" s="206" t="str">
        <f>IF('NILAI-USBN'!K239="","",'NILAI-USBN'!K239)</f>
        <v/>
      </c>
      <c r="AC240" s="206" t="str">
        <f>IF('NILAI-USBN'!L239="","",'NILAI-USBN'!L239)</f>
        <v/>
      </c>
      <c r="AD240" s="206" t="str">
        <f>IF('NILAI-USBN'!M239="","",'NILAI-USBN'!M239)</f>
        <v/>
      </c>
      <c r="AE240" s="206" t="str">
        <f>IF('NILAI-USBN'!N239="","",'NILAI-USBN'!N239)</f>
        <v/>
      </c>
      <c r="AF240" s="206" t="str">
        <f>IF('NILAI-USBN'!O239="","",'NILAI-USBN'!O239)</f>
        <v/>
      </c>
      <c r="AG240" s="206" t="str">
        <f>IF('NILAI-USBN'!P239="","",'NILAI-USBN'!P239)</f>
        <v/>
      </c>
      <c r="AH240" s="206" t="str">
        <f>IF('NILAI-USBN'!Q239="","",'NILAI-USBN'!Q239)</f>
        <v/>
      </c>
      <c r="AI240" s="206" t="str">
        <f>IF('NILAI-USBN'!R239="","",'NILAI-USBN'!R239)</f>
        <v/>
      </c>
      <c r="AJ240" s="206" t="str">
        <f>IF('NILAI-USBN'!S239="","",'NILAI-USBN'!S239)</f>
        <v/>
      </c>
      <c r="AK240" s="206" t="str">
        <f>IF('NILAI-USBN'!T239="","",'NILAI-USBN'!T239)</f>
        <v/>
      </c>
      <c r="AL240" s="206" t="str">
        <f>IF('NILAI-USBN'!U239="","",'NILAI-USBN'!U239)</f>
        <v/>
      </c>
      <c r="AM240" s="206" t="str">
        <f>IF('NILAI-UN'!E239="","",'NILAI-UN'!E239)</f>
        <v/>
      </c>
      <c r="AN240" s="206" t="str">
        <f>IF('NILAI-UN'!F239="","",'NILAI-UN'!F239)</f>
        <v/>
      </c>
      <c r="AO240" s="206" t="str">
        <f>IF('NILAI-UN'!G239="","",'NILAI-UN'!G239)</f>
        <v/>
      </c>
      <c r="AP240" s="206" t="str">
        <f>IF('NILAI-UN'!H239="","",'NILAI-UN'!H239)</f>
        <v/>
      </c>
      <c r="AQ240" s="207" t="str">
        <f t="shared" si="7"/>
        <v/>
      </c>
      <c r="AR240" s="208" t="str">
        <f t="shared" si="8"/>
        <v/>
      </c>
      <c r="AS240" s="196" t="str">
        <f>IF(OR(C240="",E240=""),"",RANK(AQ240,$AQ$10:$AQ$409)+COUNTIF(AQ$10:AQ240,AQ240)-1)</f>
        <v/>
      </c>
      <c r="AT240" s="173"/>
    </row>
    <row r="241" spans="1:46" ht="20.100000000000001" customHeight="1">
      <c r="A241" s="173"/>
      <c r="B241" s="190" t="str">
        <f>BIODATA_SISWA!B241</f>
        <v/>
      </c>
      <c r="C241" s="191" t="str">
        <f>IF(BIODATA_SISWA!C241="","",BIODATA_SISWA!C241)</f>
        <v/>
      </c>
      <c r="D241" s="191" t="str">
        <f>IF(BIODATA_SISWA!L241="","",BIODATA_SISWA!L241)</f>
        <v/>
      </c>
      <c r="E241" s="206" t="str">
        <f>'NILAI-RAPOR'!K240</f>
        <v/>
      </c>
      <c r="F241" s="206" t="str">
        <f>'NILAI-RAPOR'!R240</f>
        <v/>
      </c>
      <c r="G241" s="206" t="str">
        <f>'NILAI-RAPOR'!Y240</f>
        <v/>
      </c>
      <c r="H241" s="206" t="str">
        <f>'NILAI-RAPOR'!AF240</f>
        <v/>
      </c>
      <c r="I241" s="206" t="str">
        <f>'NILAI-RAPOR'!AM240</f>
        <v/>
      </c>
      <c r="J241" s="206" t="str">
        <f>'NILAI-RAPOR'!AT240</f>
        <v/>
      </c>
      <c r="K241" s="206" t="str">
        <f>'NILAI-RAPOR'!BA240</f>
        <v/>
      </c>
      <c r="L241" s="206" t="str">
        <f>'NILAI-RAPOR'!BH240</f>
        <v/>
      </c>
      <c r="M241" s="206" t="str">
        <f>'NILAI-RAPOR'!BO240</f>
        <v/>
      </c>
      <c r="N241" s="206" t="str">
        <f>'NILAI-RAPOR'!BV240</f>
        <v/>
      </c>
      <c r="O241" s="206" t="str">
        <f>'NILAI-RAPOR'!CC240</f>
        <v/>
      </c>
      <c r="P241" s="206" t="str">
        <f>'NILAI-RAPOR'!CJ240</f>
        <v/>
      </c>
      <c r="Q241" s="206" t="str">
        <f>'NILAI-RAPOR'!CQ240</f>
        <v/>
      </c>
      <c r="R241" s="206" t="str">
        <f>'NILAI-RAPOR'!CX240</f>
        <v/>
      </c>
      <c r="S241" s="206" t="str">
        <f>'NILAI-RAPOR'!DE240</f>
        <v/>
      </c>
      <c r="T241" s="206" t="str">
        <f>'NILAI-RAPOR'!DL240</f>
        <v/>
      </c>
      <c r="U241" s="206" t="str">
        <f>'NILAI-RAPOR'!DS240</f>
        <v/>
      </c>
      <c r="V241" s="206" t="str">
        <f>IF('NILAI-USBN'!E240="","",'NILAI-USBN'!E240)</f>
        <v/>
      </c>
      <c r="W241" s="206" t="str">
        <f>IF('NILAI-USBN'!F240="","",'NILAI-USBN'!F240)</f>
        <v/>
      </c>
      <c r="X241" s="206" t="str">
        <f>IF('NILAI-USBN'!G240="","",'NILAI-USBN'!G240)</f>
        <v/>
      </c>
      <c r="Y241" s="206" t="str">
        <f>IF('NILAI-USBN'!H240="","",'NILAI-USBN'!H240)</f>
        <v/>
      </c>
      <c r="Z241" s="206" t="str">
        <f>IF('NILAI-USBN'!I240="","",'NILAI-USBN'!I240)</f>
        <v/>
      </c>
      <c r="AA241" s="206" t="str">
        <f>IF('NILAI-USBN'!J240="","",'NILAI-USBN'!J240)</f>
        <v/>
      </c>
      <c r="AB241" s="206" t="str">
        <f>IF('NILAI-USBN'!K240="","",'NILAI-USBN'!K240)</f>
        <v/>
      </c>
      <c r="AC241" s="206" t="str">
        <f>IF('NILAI-USBN'!L240="","",'NILAI-USBN'!L240)</f>
        <v/>
      </c>
      <c r="AD241" s="206" t="str">
        <f>IF('NILAI-USBN'!M240="","",'NILAI-USBN'!M240)</f>
        <v/>
      </c>
      <c r="AE241" s="206" t="str">
        <f>IF('NILAI-USBN'!N240="","",'NILAI-USBN'!N240)</f>
        <v/>
      </c>
      <c r="AF241" s="206" t="str">
        <f>IF('NILAI-USBN'!O240="","",'NILAI-USBN'!O240)</f>
        <v/>
      </c>
      <c r="AG241" s="206" t="str">
        <f>IF('NILAI-USBN'!P240="","",'NILAI-USBN'!P240)</f>
        <v/>
      </c>
      <c r="AH241" s="206" t="str">
        <f>IF('NILAI-USBN'!Q240="","",'NILAI-USBN'!Q240)</f>
        <v/>
      </c>
      <c r="AI241" s="206" t="str">
        <f>IF('NILAI-USBN'!R240="","",'NILAI-USBN'!R240)</f>
        <v/>
      </c>
      <c r="AJ241" s="206" t="str">
        <f>IF('NILAI-USBN'!S240="","",'NILAI-USBN'!S240)</f>
        <v/>
      </c>
      <c r="AK241" s="206" t="str">
        <f>IF('NILAI-USBN'!T240="","",'NILAI-USBN'!T240)</f>
        <v/>
      </c>
      <c r="AL241" s="206" t="str">
        <f>IF('NILAI-USBN'!U240="","",'NILAI-USBN'!U240)</f>
        <v/>
      </c>
      <c r="AM241" s="206" t="str">
        <f>IF('NILAI-UN'!E240="","",'NILAI-UN'!E240)</f>
        <v/>
      </c>
      <c r="AN241" s="206" t="str">
        <f>IF('NILAI-UN'!F240="","",'NILAI-UN'!F240)</f>
        <v/>
      </c>
      <c r="AO241" s="206" t="str">
        <f>IF('NILAI-UN'!G240="","",'NILAI-UN'!G240)</f>
        <v/>
      </c>
      <c r="AP241" s="206" t="str">
        <f>IF('NILAI-UN'!H240="","",'NILAI-UN'!H240)</f>
        <v/>
      </c>
      <c r="AQ241" s="207" t="str">
        <f t="shared" si="7"/>
        <v/>
      </c>
      <c r="AR241" s="208" t="str">
        <f t="shared" si="8"/>
        <v/>
      </c>
      <c r="AS241" s="196" t="str">
        <f>IF(OR(C241="",E241=""),"",RANK(AQ241,$AQ$10:$AQ$409)+COUNTIF(AQ$10:AQ241,AQ241)-1)</f>
        <v/>
      </c>
      <c r="AT241" s="173"/>
    </row>
    <row r="242" spans="1:46" ht="20.100000000000001" customHeight="1">
      <c r="A242" s="173"/>
      <c r="B242" s="190" t="str">
        <f>BIODATA_SISWA!B242</f>
        <v/>
      </c>
      <c r="C242" s="191" t="str">
        <f>IF(BIODATA_SISWA!C242="","",BIODATA_SISWA!C242)</f>
        <v/>
      </c>
      <c r="D242" s="191" t="str">
        <f>IF(BIODATA_SISWA!L242="","",BIODATA_SISWA!L242)</f>
        <v/>
      </c>
      <c r="E242" s="206" t="str">
        <f>'NILAI-RAPOR'!K241</f>
        <v/>
      </c>
      <c r="F242" s="206" t="str">
        <f>'NILAI-RAPOR'!R241</f>
        <v/>
      </c>
      <c r="G242" s="206" t="str">
        <f>'NILAI-RAPOR'!Y241</f>
        <v/>
      </c>
      <c r="H242" s="206" t="str">
        <f>'NILAI-RAPOR'!AF241</f>
        <v/>
      </c>
      <c r="I242" s="206" t="str">
        <f>'NILAI-RAPOR'!AM241</f>
        <v/>
      </c>
      <c r="J242" s="206" t="str">
        <f>'NILAI-RAPOR'!AT241</f>
        <v/>
      </c>
      <c r="K242" s="206" t="str">
        <f>'NILAI-RAPOR'!BA241</f>
        <v/>
      </c>
      <c r="L242" s="206" t="str">
        <f>'NILAI-RAPOR'!BH241</f>
        <v/>
      </c>
      <c r="M242" s="206" t="str">
        <f>'NILAI-RAPOR'!BO241</f>
        <v/>
      </c>
      <c r="N242" s="206" t="str">
        <f>'NILAI-RAPOR'!BV241</f>
        <v/>
      </c>
      <c r="O242" s="206" t="str">
        <f>'NILAI-RAPOR'!CC241</f>
        <v/>
      </c>
      <c r="P242" s="206" t="str">
        <f>'NILAI-RAPOR'!CJ241</f>
        <v/>
      </c>
      <c r="Q242" s="206" t="str">
        <f>'NILAI-RAPOR'!CQ241</f>
        <v/>
      </c>
      <c r="R242" s="206" t="str">
        <f>'NILAI-RAPOR'!CX241</f>
        <v/>
      </c>
      <c r="S242" s="206" t="str">
        <f>'NILAI-RAPOR'!DE241</f>
        <v/>
      </c>
      <c r="T242" s="206" t="str">
        <f>'NILAI-RAPOR'!DL241</f>
        <v/>
      </c>
      <c r="U242" s="206" t="str">
        <f>'NILAI-RAPOR'!DS241</f>
        <v/>
      </c>
      <c r="V242" s="206" t="str">
        <f>IF('NILAI-USBN'!E241="","",'NILAI-USBN'!E241)</f>
        <v/>
      </c>
      <c r="W242" s="206" t="str">
        <f>IF('NILAI-USBN'!F241="","",'NILAI-USBN'!F241)</f>
        <v/>
      </c>
      <c r="X242" s="206" t="str">
        <f>IF('NILAI-USBN'!G241="","",'NILAI-USBN'!G241)</f>
        <v/>
      </c>
      <c r="Y242" s="206" t="str">
        <f>IF('NILAI-USBN'!H241="","",'NILAI-USBN'!H241)</f>
        <v/>
      </c>
      <c r="Z242" s="206" t="str">
        <f>IF('NILAI-USBN'!I241="","",'NILAI-USBN'!I241)</f>
        <v/>
      </c>
      <c r="AA242" s="206" t="str">
        <f>IF('NILAI-USBN'!J241="","",'NILAI-USBN'!J241)</f>
        <v/>
      </c>
      <c r="AB242" s="206" t="str">
        <f>IF('NILAI-USBN'!K241="","",'NILAI-USBN'!K241)</f>
        <v/>
      </c>
      <c r="AC242" s="206" t="str">
        <f>IF('NILAI-USBN'!L241="","",'NILAI-USBN'!L241)</f>
        <v/>
      </c>
      <c r="AD242" s="206" t="str">
        <f>IF('NILAI-USBN'!M241="","",'NILAI-USBN'!M241)</f>
        <v/>
      </c>
      <c r="AE242" s="206" t="str">
        <f>IF('NILAI-USBN'!N241="","",'NILAI-USBN'!N241)</f>
        <v/>
      </c>
      <c r="AF242" s="206" t="str">
        <f>IF('NILAI-USBN'!O241="","",'NILAI-USBN'!O241)</f>
        <v/>
      </c>
      <c r="AG242" s="206" t="str">
        <f>IF('NILAI-USBN'!P241="","",'NILAI-USBN'!P241)</f>
        <v/>
      </c>
      <c r="AH242" s="206" t="str">
        <f>IF('NILAI-USBN'!Q241="","",'NILAI-USBN'!Q241)</f>
        <v/>
      </c>
      <c r="AI242" s="206" t="str">
        <f>IF('NILAI-USBN'!R241="","",'NILAI-USBN'!R241)</f>
        <v/>
      </c>
      <c r="AJ242" s="206" t="str">
        <f>IF('NILAI-USBN'!S241="","",'NILAI-USBN'!S241)</f>
        <v/>
      </c>
      <c r="AK242" s="206" t="str">
        <f>IF('NILAI-USBN'!T241="","",'NILAI-USBN'!T241)</f>
        <v/>
      </c>
      <c r="AL242" s="206" t="str">
        <f>IF('NILAI-USBN'!U241="","",'NILAI-USBN'!U241)</f>
        <v/>
      </c>
      <c r="AM242" s="206" t="str">
        <f>IF('NILAI-UN'!E241="","",'NILAI-UN'!E241)</f>
        <v/>
      </c>
      <c r="AN242" s="206" t="str">
        <f>IF('NILAI-UN'!F241="","",'NILAI-UN'!F241)</f>
        <v/>
      </c>
      <c r="AO242" s="206" t="str">
        <f>IF('NILAI-UN'!G241="","",'NILAI-UN'!G241)</f>
        <v/>
      </c>
      <c r="AP242" s="206" t="str">
        <f>IF('NILAI-UN'!H241="","",'NILAI-UN'!H241)</f>
        <v/>
      </c>
      <c r="AQ242" s="207" t="str">
        <f t="shared" si="7"/>
        <v/>
      </c>
      <c r="AR242" s="208" t="str">
        <f t="shared" si="8"/>
        <v/>
      </c>
      <c r="AS242" s="196" t="str">
        <f>IF(OR(C242="",E242=""),"",RANK(AQ242,$AQ$10:$AQ$409)+COUNTIF(AQ$10:AQ242,AQ242)-1)</f>
        <v/>
      </c>
      <c r="AT242" s="173"/>
    </row>
    <row r="243" spans="1:46" ht="20.100000000000001" customHeight="1">
      <c r="A243" s="173"/>
      <c r="B243" s="190" t="str">
        <f>BIODATA_SISWA!B243</f>
        <v/>
      </c>
      <c r="C243" s="191" t="str">
        <f>IF(BIODATA_SISWA!C243="","",BIODATA_SISWA!C243)</f>
        <v/>
      </c>
      <c r="D243" s="191" t="str">
        <f>IF(BIODATA_SISWA!L243="","",BIODATA_SISWA!L243)</f>
        <v/>
      </c>
      <c r="E243" s="206" t="str">
        <f>'NILAI-RAPOR'!K242</f>
        <v/>
      </c>
      <c r="F243" s="206" t="str">
        <f>'NILAI-RAPOR'!R242</f>
        <v/>
      </c>
      <c r="G243" s="206" t="str">
        <f>'NILAI-RAPOR'!Y242</f>
        <v/>
      </c>
      <c r="H243" s="206" t="str">
        <f>'NILAI-RAPOR'!AF242</f>
        <v/>
      </c>
      <c r="I243" s="206" t="str">
        <f>'NILAI-RAPOR'!AM242</f>
        <v/>
      </c>
      <c r="J243" s="206" t="str">
        <f>'NILAI-RAPOR'!AT242</f>
        <v/>
      </c>
      <c r="K243" s="206" t="str">
        <f>'NILAI-RAPOR'!BA242</f>
        <v/>
      </c>
      <c r="L243" s="206" t="str">
        <f>'NILAI-RAPOR'!BH242</f>
        <v/>
      </c>
      <c r="M243" s="206" t="str">
        <f>'NILAI-RAPOR'!BO242</f>
        <v/>
      </c>
      <c r="N243" s="206" t="str">
        <f>'NILAI-RAPOR'!BV242</f>
        <v/>
      </c>
      <c r="O243" s="206" t="str">
        <f>'NILAI-RAPOR'!CC242</f>
        <v/>
      </c>
      <c r="P243" s="206" t="str">
        <f>'NILAI-RAPOR'!CJ242</f>
        <v/>
      </c>
      <c r="Q243" s="206" t="str">
        <f>'NILAI-RAPOR'!CQ242</f>
        <v/>
      </c>
      <c r="R243" s="206" t="str">
        <f>'NILAI-RAPOR'!CX242</f>
        <v/>
      </c>
      <c r="S243" s="206" t="str">
        <f>'NILAI-RAPOR'!DE242</f>
        <v/>
      </c>
      <c r="T243" s="206" t="str">
        <f>'NILAI-RAPOR'!DL242</f>
        <v/>
      </c>
      <c r="U243" s="206" t="str">
        <f>'NILAI-RAPOR'!DS242</f>
        <v/>
      </c>
      <c r="V243" s="206" t="str">
        <f>IF('NILAI-USBN'!E242="","",'NILAI-USBN'!E242)</f>
        <v/>
      </c>
      <c r="W243" s="206" t="str">
        <f>IF('NILAI-USBN'!F242="","",'NILAI-USBN'!F242)</f>
        <v/>
      </c>
      <c r="X243" s="206" t="str">
        <f>IF('NILAI-USBN'!G242="","",'NILAI-USBN'!G242)</f>
        <v/>
      </c>
      <c r="Y243" s="206" t="str">
        <f>IF('NILAI-USBN'!H242="","",'NILAI-USBN'!H242)</f>
        <v/>
      </c>
      <c r="Z243" s="206" t="str">
        <f>IF('NILAI-USBN'!I242="","",'NILAI-USBN'!I242)</f>
        <v/>
      </c>
      <c r="AA243" s="206" t="str">
        <f>IF('NILAI-USBN'!J242="","",'NILAI-USBN'!J242)</f>
        <v/>
      </c>
      <c r="AB243" s="206" t="str">
        <f>IF('NILAI-USBN'!K242="","",'NILAI-USBN'!K242)</f>
        <v/>
      </c>
      <c r="AC243" s="206" t="str">
        <f>IF('NILAI-USBN'!L242="","",'NILAI-USBN'!L242)</f>
        <v/>
      </c>
      <c r="AD243" s="206" t="str">
        <f>IF('NILAI-USBN'!M242="","",'NILAI-USBN'!M242)</f>
        <v/>
      </c>
      <c r="AE243" s="206" t="str">
        <f>IF('NILAI-USBN'!N242="","",'NILAI-USBN'!N242)</f>
        <v/>
      </c>
      <c r="AF243" s="206" t="str">
        <f>IF('NILAI-USBN'!O242="","",'NILAI-USBN'!O242)</f>
        <v/>
      </c>
      <c r="AG243" s="206" t="str">
        <f>IF('NILAI-USBN'!P242="","",'NILAI-USBN'!P242)</f>
        <v/>
      </c>
      <c r="AH243" s="206" t="str">
        <f>IF('NILAI-USBN'!Q242="","",'NILAI-USBN'!Q242)</f>
        <v/>
      </c>
      <c r="AI243" s="206" t="str">
        <f>IF('NILAI-USBN'!R242="","",'NILAI-USBN'!R242)</f>
        <v/>
      </c>
      <c r="AJ243" s="206" t="str">
        <f>IF('NILAI-USBN'!S242="","",'NILAI-USBN'!S242)</f>
        <v/>
      </c>
      <c r="AK243" s="206" t="str">
        <f>IF('NILAI-USBN'!T242="","",'NILAI-USBN'!T242)</f>
        <v/>
      </c>
      <c r="AL243" s="206" t="str">
        <f>IF('NILAI-USBN'!U242="","",'NILAI-USBN'!U242)</f>
        <v/>
      </c>
      <c r="AM243" s="206" t="str">
        <f>IF('NILAI-UN'!E242="","",'NILAI-UN'!E242)</f>
        <v/>
      </c>
      <c r="AN243" s="206" t="str">
        <f>IF('NILAI-UN'!F242="","",'NILAI-UN'!F242)</f>
        <v/>
      </c>
      <c r="AO243" s="206" t="str">
        <f>IF('NILAI-UN'!G242="","",'NILAI-UN'!G242)</f>
        <v/>
      </c>
      <c r="AP243" s="206" t="str">
        <f>IF('NILAI-UN'!H242="","",'NILAI-UN'!H242)</f>
        <v/>
      </c>
      <c r="AQ243" s="207" t="str">
        <f t="shared" si="7"/>
        <v/>
      </c>
      <c r="AR243" s="208" t="str">
        <f t="shared" si="8"/>
        <v/>
      </c>
      <c r="AS243" s="196" t="str">
        <f>IF(OR(C243="",E243=""),"",RANK(AQ243,$AQ$10:$AQ$409)+COUNTIF(AQ$10:AQ243,AQ243)-1)</f>
        <v/>
      </c>
      <c r="AT243" s="173"/>
    </row>
    <row r="244" spans="1:46" ht="20.100000000000001" customHeight="1">
      <c r="A244" s="173"/>
      <c r="B244" s="190" t="str">
        <f>BIODATA_SISWA!B244</f>
        <v/>
      </c>
      <c r="C244" s="191" t="str">
        <f>IF(BIODATA_SISWA!C244="","",BIODATA_SISWA!C244)</f>
        <v/>
      </c>
      <c r="D244" s="191" t="str">
        <f>IF(BIODATA_SISWA!L244="","",BIODATA_SISWA!L244)</f>
        <v/>
      </c>
      <c r="E244" s="206" t="str">
        <f>'NILAI-RAPOR'!K243</f>
        <v/>
      </c>
      <c r="F244" s="206" t="str">
        <f>'NILAI-RAPOR'!R243</f>
        <v/>
      </c>
      <c r="G244" s="206" t="str">
        <f>'NILAI-RAPOR'!Y243</f>
        <v/>
      </c>
      <c r="H244" s="206" t="str">
        <f>'NILAI-RAPOR'!AF243</f>
        <v/>
      </c>
      <c r="I244" s="206" t="str">
        <f>'NILAI-RAPOR'!AM243</f>
        <v/>
      </c>
      <c r="J244" s="206" t="str">
        <f>'NILAI-RAPOR'!AT243</f>
        <v/>
      </c>
      <c r="K244" s="206" t="str">
        <f>'NILAI-RAPOR'!BA243</f>
        <v/>
      </c>
      <c r="L244" s="206" t="str">
        <f>'NILAI-RAPOR'!BH243</f>
        <v/>
      </c>
      <c r="M244" s="206" t="str">
        <f>'NILAI-RAPOR'!BO243</f>
        <v/>
      </c>
      <c r="N244" s="206" t="str">
        <f>'NILAI-RAPOR'!BV243</f>
        <v/>
      </c>
      <c r="O244" s="206" t="str">
        <f>'NILAI-RAPOR'!CC243</f>
        <v/>
      </c>
      <c r="P244" s="206" t="str">
        <f>'NILAI-RAPOR'!CJ243</f>
        <v/>
      </c>
      <c r="Q244" s="206" t="str">
        <f>'NILAI-RAPOR'!CQ243</f>
        <v/>
      </c>
      <c r="R244" s="206" t="str">
        <f>'NILAI-RAPOR'!CX243</f>
        <v/>
      </c>
      <c r="S244" s="206" t="str">
        <f>'NILAI-RAPOR'!DE243</f>
        <v/>
      </c>
      <c r="T244" s="206" t="str">
        <f>'NILAI-RAPOR'!DL243</f>
        <v/>
      </c>
      <c r="U244" s="206" t="str">
        <f>'NILAI-RAPOR'!DS243</f>
        <v/>
      </c>
      <c r="V244" s="206" t="str">
        <f>IF('NILAI-USBN'!E243="","",'NILAI-USBN'!E243)</f>
        <v/>
      </c>
      <c r="W244" s="206" t="str">
        <f>IF('NILAI-USBN'!F243="","",'NILAI-USBN'!F243)</f>
        <v/>
      </c>
      <c r="X244" s="206" t="str">
        <f>IF('NILAI-USBN'!G243="","",'NILAI-USBN'!G243)</f>
        <v/>
      </c>
      <c r="Y244" s="206" t="str">
        <f>IF('NILAI-USBN'!H243="","",'NILAI-USBN'!H243)</f>
        <v/>
      </c>
      <c r="Z244" s="206" t="str">
        <f>IF('NILAI-USBN'!I243="","",'NILAI-USBN'!I243)</f>
        <v/>
      </c>
      <c r="AA244" s="206" t="str">
        <f>IF('NILAI-USBN'!J243="","",'NILAI-USBN'!J243)</f>
        <v/>
      </c>
      <c r="AB244" s="206" t="str">
        <f>IF('NILAI-USBN'!K243="","",'NILAI-USBN'!K243)</f>
        <v/>
      </c>
      <c r="AC244" s="206" t="str">
        <f>IF('NILAI-USBN'!L243="","",'NILAI-USBN'!L243)</f>
        <v/>
      </c>
      <c r="AD244" s="206" t="str">
        <f>IF('NILAI-USBN'!M243="","",'NILAI-USBN'!M243)</f>
        <v/>
      </c>
      <c r="AE244" s="206" t="str">
        <f>IF('NILAI-USBN'!N243="","",'NILAI-USBN'!N243)</f>
        <v/>
      </c>
      <c r="AF244" s="206" t="str">
        <f>IF('NILAI-USBN'!O243="","",'NILAI-USBN'!O243)</f>
        <v/>
      </c>
      <c r="AG244" s="206" t="str">
        <f>IF('NILAI-USBN'!P243="","",'NILAI-USBN'!P243)</f>
        <v/>
      </c>
      <c r="AH244" s="206" t="str">
        <f>IF('NILAI-USBN'!Q243="","",'NILAI-USBN'!Q243)</f>
        <v/>
      </c>
      <c r="AI244" s="206" t="str">
        <f>IF('NILAI-USBN'!R243="","",'NILAI-USBN'!R243)</f>
        <v/>
      </c>
      <c r="AJ244" s="206" t="str">
        <f>IF('NILAI-USBN'!S243="","",'NILAI-USBN'!S243)</f>
        <v/>
      </c>
      <c r="AK244" s="206" t="str">
        <f>IF('NILAI-USBN'!T243="","",'NILAI-USBN'!T243)</f>
        <v/>
      </c>
      <c r="AL244" s="206" t="str">
        <f>IF('NILAI-USBN'!U243="","",'NILAI-USBN'!U243)</f>
        <v/>
      </c>
      <c r="AM244" s="206" t="str">
        <f>IF('NILAI-UN'!E243="","",'NILAI-UN'!E243)</f>
        <v/>
      </c>
      <c r="AN244" s="206" t="str">
        <f>IF('NILAI-UN'!F243="","",'NILAI-UN'!F243)</f>
        <v/>
      </c>
      <c r="AO244" s="206" t="str">
        <f>IF('NILAI-UN'!G243="","",'NILAI-UN'!G243)</f>
        <v/>
      </c>
      <c r="AP244" s="206" t="str">
        <f>IF('NILAI-UN'!H243="","",'NILAI-UN'!H243)</f>
        <v/>
      </c>
      <c r="AQ244" s="207" t="str">
        <f t="shared" si="7"/>
        <v/>
      </c>
      <c r="AR244" s="208" t="str">
        <f t="shared" si="8"/>
        <v/>
      </c>
      <c r="AS244" s="196" t="str">
        <f>IF(OR(C244="",E244=""),"",RANK(AQ244,$AQ$10:$AQ$409)+COUNTIF(AQ$10:AQ244,AQ244)-1)</f>
        <v/>
      </c>
      <c r="AT244" s="173"/>
    </row>
    <row r="245" spans="1:46" ht="20.100000000000001" customHeight="1">
      <c r="A245" s="173"/>
      <c r="B245" s="190" t="str">
        <f>BIODATA_SISWA!B245</f>
        <v/>
      </c>
      <c r="C245" s="191" t="str">
        <f>IF(BIODATA_SISWA!C245="","",BIODATA_SISWA!C245)</f>
        <v/>
      </c>
      <c r="D245" s="191" t="str">
        <f>IF(BIODATA_SISWA!L245="","",BIODATA_SISWA!L245)</f>
        <v/>
      </c>
      <c r="E245" s="206" t="str">
        <f>'NILAI-RAPOR'!K244</f>
        <v/>
      </c>
      <c r="F245" s="206" t="str">
        <f>'NILAI-RAPOR'!R244</f>
        <v/>
      </c>
      <c r="G245" s="206" t="str">
        <f>'NILAI-RAPOR'!Y244</f>
        <v/>
      </c>
      <c r="H245" s="206" t="str">
        <f>'NILAI-RAPOR'!AF244</f>
        <v/>
      </c>
      <c r="I245" s="206" t="str">
        <f>'NILAI-RAPOR'!AM244</f>
        <v/>
      </c>
      <c r="J245" s="206" t="str">
        <f>'NILAI-RAPOR'!AT244</f>
        <v/>
      </c>
      <c r="K245" s="206" t="str">
        <f>'NILAI-RAPOR'!BA244</f>
        <v/>
      </c>
      <c r="L245" s="206" t="str">
        <f>'NILAI-RAPOR'!BH244</f>
        <v/>
      </c>
      <c r="M245" s="206" t="str">
        <f>'NILAI-RAPOR'!BO244</f>
        <v/>
      </c>
      <c r="N245" s="206" t="str">
        <f>'NILAI-RAPOR'!BV244</f>
        <v/>
      </c>
      <c r="O245" s="206" t="str">
        <f>'NILAI-RAPOR'!CC244</f>
        <v/>
      </c>
      <c r="P245" s="206" t="str">
        <f>'NILAI-RAPOR'!CJ244</f>
        <v/>
      </c>
      <c r="Q245" s="206" t="str">
        <f>'NILAI-RAPOR'!CQ244</f>
        <v/>
      </c>
      <c r="R245" s="206" t="str">
        <f>'NILAI-RAPOR'!CX244</f>
        <v/>
      </c>
      <c r="S245" s="206" t="str">
        <f>'NILAI-RAPOR'!DE244</f>
        <v/>
      </c>
      <c r="T245" s="206" t="str">
        <f>'NILAI-RAPOR'!DL244</f>
        <v/>
      </c>
      <c r="U245" s="206" t="str">
        <f>'NILAI-RAPOR'!DS244</f>
        <v/>
      </c>
      <c r="V245" s="206" t="str">
        <f>IF('NILAI-USBN'!E244="","",'NILAI-USBN'!E244)</f>
        <v/>
      </c>
      <c r="W245" s="206" t="str">
        <f>IF('NILAI-USBN'!F244="","",'NILAI-USBN'!F244)</f>
        <v/>
      </c>
      <c r="X245" s="206" t="str">
        <f>IF('NILAI-USBN'!G244="","",'NILAI-USBN'!G244)</f>
        <v/>
      </c>
      <c r="Y245" s="206" t="str">
        <f>IF('NILAI-USBN'!H244="","",'NILAI-USBN'!H244)</f>
        <v/>
      </c>
      <c r="Z245" s="206" t="str">
        <f>IF('NILAI-USBN'!I244="","",'NILAI-USBN'!I244)</f>
        <v/>
      </c>
      <c r="AA245" s="206" t="str">
        <f>IF('NILAI-USBN'!J244="","",'NILAI-USBN'!J244)</f>
        <v/>
      </c>
      <c r="AB245" s="206" t="str">
        <f>IF('NILAI-USBN'!K244="","",'NILAI-USBN'!K244)</f>
        <v/>
      </c>
      <c r="AC245" s="206" t="str">
        <f>IF('NILAI-USBN'!L244="","",'NILAI-USBN'!L244)</f>
        <v/>
      </c>
      <c r="AD245" s="206" t="str">
        <f>IF('NILAI-USBN'!M244="","",'NILAI-USBN'!M244)</f>
        <v/>
      </c>
      <c r="AE245" s="206" t="str">
        <f>IF('NILAI-USBN'!N244="","",'NILAI-USBN'!N244)</f>
        <v/>
      </c>
      <c r="AF245" s="206" t="str">
        <f>IF('NILAI-USBN'!O244="","",'NILAI-USBN'!O244)</f>
        <v/>
      </c>
      <c r="AG245" s="206" t="str">
        <f>IF('NILAI-USBN'!P244="","",'NILAI-USBN'!P244)</f>
        <v/>
      </c>
      <c r="AH245" s="206" t="str">
        <f>IF('NILAI-USBN'!Q244="","",'NILAI-USBN'!Q244)</f>
        <v/>
      </c>
      <c r="AI245" s="206" t="str">
        <f>IF('NILAI-USBN'!R244="","",'NILAI-USBN'!R244)</f>
        <v/>
      </c>
      <c r="AJ245" s="206" t="str">
        <f>IF('NILAI-USBN'!S244="","",'NILAI-USBN'!S244)</f>
        <v/>
      </c>
      <c r="AK245" s="206" t="str">
        <f>IF('NILAI-USBN'!T244="","",'NILAI-USBN'!T244)</f>
        <v/>
      </c>
      <c r="AL245" s="206" t="str">
        <f>IF('NILAI-USBN'!U244="","",'NILAI-USBN'!U244)</f>
        <v/>
      </c>
      <c r="AM245" s="206" t="str">
        <f>IF('NILAI-UN'!E244="","",'NILAI-UN'!E244)</f>
        <v/>
      </c>
      <c r="AN245" s="206" t="str">
        <f>IF('NILAI-UN'!F244="","",'NILAI-UN'!F244)</f>
        <v/>
      </c>
      <c r="AO245" s="206" t="str">
        <f>IF('NILAI-UN'!G244="","",'NILAI-UN'!G244)</f>
        <v/>
      </c>
      <c r="AP245" s="206" t="str">
        <f>IF('NILAI-UN'!H244="","",'NILAI-UN'!H244)</f>
        <v/>
      </c>
      <c r="AQ245" s="207" t="str">
        <f t="shared" si="7"/>
        <v/>
      </c>
      <c r="AR245" s="208" t="str">
        <f t="shared" si="8"/>
        <v/>
      </c>
      <c r="AS245" s="196" t="str">
        <f>IF(OR(C245="",E245=""),"",RANK(AQ245,$AQ$10:$AQ$409)+COUNTIF(AQ$10:AQ245,AQ245)-1)</f>
        <v/>
      </c>
      <c r="AT245" s="173"/>
    </row>
    <row r="246" spans="1:46" ht="20.100000000000001" customHeight="1">
      <c r="A246" s="173"/>
      <c r="B246" s="190" t="str">
        <f>BIODATA_SISWA!B246</f>
        <v/>
      </c>
      <c r="C246" s="191" t="str">
        <f>IF(BIODATA_SISWA!C246="","",BIODATA_SISWA!C246)</f>
        <v/>
      </c>
      <c r="D246" s="191" t="str">
        <f>IF(BIODATA_SISWA!L246="","",BIODATA_SISWA!L246)</f>
        <v/>
      </c>
      <c r="E246" s="206" t="str">
        <f>'NILAI-RAPOR'!K245</f>
        <v/>
      </c>
      <c r="F246" s="206" t="str">
        <f>'NILAI-RAPOR'!R245</f>
        <v/>
      </c>
      <c r="G246" s="206" t="str">
        <f>'NILAI-RAPOR'!Y245</f>
        <v/>
      </c>
      <c r="H246" s="206" t="str">
        <f>'NILAI-RAPOR'!AF245</f>
        <v/>
      </c>
      <c r="I246" s="206" t="str">
        <f>'NILAI-RAPOR'!AM245</f>
        <v/>
      </c>
      <c r="J246" s="206" t="str">
        <f>'NILAI-RAPOR'!AT245</f>
        <v/>
      </c>
      <c r="K246" s="206" t="str">
        <f>'NILAI-RAPOR'!BA245</f>
        <v/>
      </c>
      <c r="L246" s="206" t="str">
        <f>'NILAI-RAPOR'!BH245</f>
        <v/>
      </c>
      <c r="M246" s="206" t="str">
        <f>'NILAI-RAPOR'!BO245</f>
        <v/>
      </c>
      <c r="N246" s="206" t="str">
        <f>'NILAI-RAPOR'!BV245</f>
        <v/>
      </c>
      <c r="O246" s="206" t="str">
        <f>'NILAI-RAPOR'!CC245</f>
        <v/>
      </c>
      <c r="P246" s="206" t="str">
        <f>'NILAI-RAPOR'!CJ245</f>
        <v/>
      </c>
      <c r="Q246" s="206" t="str">
        <f>'NILAI-RAPOR'!CQ245</f>
        <v/>
      </c>
      <c r="R246" s="206" t="str">
        <f>'NILAI-RAPOR'!CX245</f>
        <v/>
      </c>
      <c r="S246" s="206" t="str">
        <f>'NILAI-RAPOR'!DE245</f>
        <v/>
      </c>
      <c r="T246" s="206" t="str">
        <f>'NILAI-RAPOR'!DL245</f>
        <v/>
      </c>
      <c r="U246" s="206" t="str">
        <f>'NILAI-RAPOR'!DS245</f>
        <v/>
      </c>
      <c r="V246" s="206" t="str">
        <f>IF('NILAI-USBN'!E245="","",'NILAI-USBN'!E245)</f>
        <v/>
      </c>
      <c r="W246" s="206" t="str">
        <f>IF('NILAI-USBN'!F245="","",'NILAI-USBN'!F245)</f>
        <v/>
      </c>
      <c r="X246" s="206" t="str">
        <f>IF('NILAI-USBN'!G245="","",'NILAI-USBN'!G245)</f>
        <v/>
      </c>
      <c r="Y246" s="206" t="str">
        <f>IF('NILAI-USBN'!H245="","",'NILAI-USBN'!H245)</f>
        <v/>
      </c>
      <c r="Z246" s="206" t="str">
        <f>IF('NILAI-USBN'!I245="","",'NILAI-USBN'!I245)</f>
        <v/>
      </c>
      <c r="AA246" s="206" t="str">
        <f>IF('NILAI-USBN'!J245="","",'NILAI-USBN'!J245)</f>
        <v/>
      </c>
      <c r="AB246" s="206" t="str">
        <f>IF('NILAI-USBN'!K245="","",'NILAI-USBN'!K245)</f>
        <v/>
      </c>
      <c r="AC246" s="206" t="str">
        <f>IF('NILAI-USBN'!L245="","",'NILAI-USBN'!L245)</f>
        <v/>
      </c>
      <c r="AD246" s="206" t="str">
        <f>IF('NILAI-USBN'!M245="","",'NILAI-USBN'!M245)</f>
        <v/>
      </c>
      <c r="AE246" s="206" t="str">
        <f>IF('NILAI-USBN'!N245="","",'NILAI-USBN'!N245)</f>
        <v/>
      </c>
      <c r="AF246" s="206" t="str">
        <f>IF('NILAI-USBN'!O245="","",'NILAI-USBN'!O245)</f>
        <v/>
      </c>
      <c r="AG246" s="206" t="str">
        <f>IF('NILAI-USBN'!P245="","",'NILAI-USBN'!P245)</f>
        <v/>
      </c>
      <c r="AH246" s="206" t="str">
        <f>IF('NILAI-USBN'!Q245="","",'NILAI-USBN'!Q245)</f>
        <v/>
      </c>
      <c r="AI246" s="206" t="str">
        <f>IF('NILAI-USBN'!R245="","",'NILAI-USBN'!R245)</f>
        <v/>
      </c>
      <c r="AJ246" s="206" t="str">
        <f>IF('NILAI-USBN'!S245="","",'NILAI-USBN'!S245)</f>
        <v/>
      </c>
      <c r="AK246" s="206" t="str">
        <f>IF('NILAI-USBN'!T245="","",'NILAI-USBN'!T245)</f>
        <v/>
      </c>
      <c r="AL246" s="206" t="str">
        <f>IF('NILAI-USBN'!U245="","",'NILAI-USBN'!U245)</f>
        <v/>
      </c>
      <c r="AM246" s="206" t="str">
        <f>IF('NILAI-UN'!E245="","",'NILAI-UN'!E245)</f>
        <v/>
      </c>
      <c r="AN246" s="206" t="str">
        <f>IF('NILAI-UN'!F245="","",'NILAI-UN'!F245)</f>
        <v/>
      </c>
      <c r="AO246" s="206" t="str">
        <f>IF('NILAI-UN'!G245="","",'NILAI-UN'!G245)</f>
        <v/>
      </c>
      <c r="AP246" s="206" t="str">
        <f>IF('NILAI-UN'!H245="","",'NILAI-UN'!H245)</f>
        <v/>
      </c>
      <c r="AQ246" s="207" t="str">
        <f t="shared" si="7"/>
        <v/>
      </c>
      <c r="AR246" s="208" t="str">
        <f t="shared" si="8"/>
        <v/>
      </c>
      <c r="AS246" s="196" t="str">
        <f>IF(OR(C246="",E246=""),"",RANK(AQ246,$AQ$10:$AQ$409)+COUNTIF(AQ$10:AQ246,AQ246)-1)</f>
        <v/>
      </c>
      <c r="AT246" s="173"/>
    </row>
    <row r="247" spans="1:46" ht="20.100000000000001" customHeight="1">
      <c r="A247" s="173"/>
      <c r="B247" s="190" t="str">
        <f>BIODATA_SISWA!B247</f>
        <v/>
      </c>
      <c r="C247" s="191" t="str">
        <f>IF(BIODATA_SISWA!C247="","",BIODATA_SISWA!C247)</f>
        <v/>
      </c>
      <c r="D247" s="191" t="str">
        <f>IF(BIODATA_SISWA!L247="","",BIODATA_SISWA!L247)</f>
        <v/>
      </c>
      <c r="E247" s="206" t="str">
        <f>'NILAI-RAPOR'!K246</f>
        <v/>
      </c>
      <c r="F247" s="206" t="str">
        <f>'NILAI-RAPOR'!R246</f>
        <v/>
      </c>
      <c r="G247" s="206" t="str">
        <f>'NILAI-RAPOR'!Y246</f>
        <v/>
      </c>
      <c r="H247" s="206" t="str">
        <f>'NILAI-RAPOR'!AF246</f>
        <v/>
      </c>
      <c r="I247" s="206" t="str">
        <f>'NILAI-RAPOR'!AM246</f>
        <v/>
      </c>
      <c r="J247" s="206" t="str">
        <f>'NILAI-RAPOR'!AT246</f>
        <v/>
      </c>
      <c r="K247" s="206" t="str">
        <f>'NILAI-RAPOR'!BA246</f>
        <v/>
      </c>
      <c r="L247" s="206" t="str">
        <f>'NILAI-RAPOR'!BH246</f>
        <v/>
      </c>
      <c r="M247" s="206" t="str">
        <f>'NILAI-RAPOR'!BO246</f>
        <v/>
      </c>
      <c r="N247" s="206" t="str">
        <f>'NILAI-RAPOR'!BV246</f>
        <v/>
      </c>
      <c r="O247" s="206" t="str">
        <f>'NILAI-RAPOR'!CC246</f>
        <v/>
      </c>
      <c r="P247" s="206" t="str">
        <f>'NILAI-RAPOR'!CJ246</f>
        <v/>
      </c>
      <c r="Q247" s="206" t="str">
        <f>'NILAI-RAPOR'!CQ246</f>
        <v/>
      </c>
      <c r="R247" s="206" t="str">
        <f>'NILAI-RAPOR'!CX246</f>
        <v/>
      </c>
      <c r="S247" s="206" t="str">
        <f>'NILAI-RAPOR'!DE246</f>
        <v/>
      </c>
      <c r="T247" s="206" t="str">
        <f>'NILAI-RAPOR'!DL246</f>
        <v/>
      </c>
      <c r="U247" s="206" t="str">
        <f>'NILAI-RAPOR'!DS246</f>
        <v/>
      </c>
      <c r="V247" s="206" t="str">
        <f>IF('NILAI-USBN'!E246="","",'NILAI-USBN'!E246)</f>
        <v/>
      </c>
      <c r="W247" s="206" t="str">
        <f>IF('NILAI-USBN'!F246="","",'NILAI-USBN'!F246)</f>
        <v/>
      </c>
      <c r="X247" s="206" t="str">
        <f>IF('NILAI-USBN'!G246="","",'NILAI-USBN'!G246)</f>
        <v/>
      </c>
      <c r="Y247" s="206" t="str">
        <f>IF('NILAI-USBN'!H246="","",'NILAI-USBN'!H246)</f>
        <v/>
      </c>
      <c r="Z247" s="206" t="str">
        <f>IF('NILAI-USBN'!I246="","",'NILAI-USBN'!I246)</f>
        <v/>
      </c>
      <c r="AA247" s="206" t="str">
        <f>IF('NILAI-USBN'!J246="","",'NILAI-USBN'!J246)</f>
        <v/>
      </c>
      <c r="AB247" s="206" t="str">
        <f>IF('NILAI-USBN'!K246="","",'NILAI-USBN'!K246)</f>
        <v/>
      </c>
      <c r="AC247" s="206" t="str">
        <f>IF('NILAI-USBN'!L246="","",'NILAI-USBN'!L246)</f>
        <v/>
      </c>
      <c r="AD247" s="206" t="str">
        <f>IF('NILAI-USBN'!M246="","",'NILAI-USBN'!M246)</f>
        <v/>
      </c>
      <c r="AE247" s="206" t="str">
        <f>IF('NILAI-USBN'!N246="","",'NILAI-USBN'!N246)</f>
        <v/>
      </c>
      <c r="AF247" s="206" t="str">
        <f>IF('NILAI-USBN'!O246="","",'NILAI-USBN'!O246)</f>
        <v/>
      </c>
      <c r="AG247" s="206" t="str">
        <f>IF('NILAI-USBN'!P246="","",'NILAI-USBN'!P246)</f>
        <v/>
      </c>
      <c r="AH247" s="206" t="str">
        <f>IF('NILAI-USBN'!Q246="","",'NILAI-USBN'!Q246)</f>
        <v/>
      </c>
      <c r="AI247" s="206" t="str">
        <f>IF('NILAI-USBN'!R246="","",'NILAI-USBN'!R246)</f>
        <v/>
      </c>
      <c r="AJ247" s="206" t="str">
        <f>IF('NILAI-USBN'!S246="","",'NILAI-USBN'!S246)</f>
        <v/>
      </c>
      <c r="AK247" s="206" t="str">
        <f>IF('NILAI-USBN'!T246="","",'NILAI-USBN'!T246)</f>
        <v/>
      </c>
      <c r="AL247" s="206" t="str">
        <f>IF('NILAI-USBN'!U246="","",'NILAI-USBN'!U246)</f>
        <v/>
      </c>
      <c r="AM247" s="206" t="str">
        <f>IF('NILAI-UN'!E246="","",'NILAI-UN'!E246)</f>
        <v/>
      </c>
      <c r="AN247" s="206" t="str">
        <f>IF('NILAI-UN'!F246="","",'NILAI-UN'!F246)</f>
        <v/>
      </c>
      <c r="AO247" s="206" t="str">
        <f>IF('NILAI-UN'!G246="","",'NILAI-UN'!G246)</f>
        <v/>
      </c>
      <c r="AP247" s="206" t="str">
        <f>IF('NILAI-UN'!H246="","",'NILAI-UN'!H246)</f>
        <v/>
      </c>
      <c r="AQ247" s="207" t="str">
        <f t="shared" si="7"/>
        <v/>
      </c>
      <c r="AR247" s="208" t="str">
        <f t="shared" si="8"/>
        <v/>
      </c>
      <c r="AS247" s="196" t="str">
        <f>IF(OR(C247="",E247=""),"",RANK(AQ247,$AQ$10:$AQ$409)+COUNTIF(AQ$10:AQ247,AQ247)-1)</f>
        <v/>
      </c>
      <c r="AT247" s="173"/>
    </row>
    <row r="248" spans="1:46" ht="20.100000000000001" customHeight="1">
      <c r="A248" s="173"/>
      <c r="B248" s="190" t="str">
        <f>BIODATA_SISWA!B248</f>
        <v/>
      </c>
      <c r="C248" s="191" t="str">
        <f>IF(BIODATA_SISWA!C248="","",BIODATA_SISWA!C248)</f>
        <v/>
      </c>
      <c r="D248" s="191" t="str">
        <f>IF(BIODATA_SISWA!L248="","",BIODATA_SISWA!L248)</f>
        <v/>
      </c>
      <c r="E248" s="206" t="str">
        <f>'NILAI-RAPOR'!K247</f>
        <v/>
      </c>
      <c r="F248" s="206" t="str">
        <f>'NILAI-RAPOR'!R247</f>
        <v/>
      </c>
      <c r="G248" s="206" t="str">
        <f>'NILAI-RAPOR'!Y247</f>
        <v/>
      </c>
      <c r="H248" s="206" t="str">
        <f>'NILAI-RAPOR'!AF247</f>
        <v/>
      </c>
      <c r="I248" s="206" t="str">
        <f>'NILAI-RAPOR'!AM247</f>
        <v/>
      </c>
      <c r="J248" s="206" t="str">
        <f>'NILAI-RAPOR'!AT247</f>
        <v/>
      </c>
      <c r="K248" s="206" t="str">
        <f>'NILAI-RAPOR'!BA247</f>
        <v/>
      </c>
      <c r="L248" s="206" t="str">
        <f>'NILAI-RAPOR'!BH247</f>
        <v/>
      </c>
      <c r="M248" s="206" t="str">
        <f>'NILAI-RAPOR'!BO247</f>
        <v/>
      </c>
      <c r="N248" s="206" t="str">
        <f>'NILAI-RAPOR'!BV247</f>
        <v/>
      </c>
      <c r="O248" s="206" t="str">
        <f>'NILAI-RAPOR'!CC247</f>
        <v/>
      </c>
      <c r="P248" s="206" t="str">
        <f>'NILAI-RAPOR'!CJ247</f>
        <v/>
      </c>
      <c r="Q248" s="206" t="str">
        <f>'NILAI-RAPOR'!CQ247</f>
        <v/>
      </c>
      <c r="R248" s="206" t="str">
        <f>'NILAI-RAPOR'!CX247</f>
        <v/>
      </c>
      <c r="S248" s="206" t="str">
        <f>'NILAI-RAPOR'!DE247</f>
        <v/>
      </c>
      <c r="T248" s="206" t="str">
        <f>'NILAI-RAPOR'!DL247</f>
        <v/>
      </c>
      <c r="U248" s="206" t="str">
        <f>'NILAI-RAPOR'!DS247</f>
        <v/>
      </c>
      <c r="V248" s="206" t="str">
        <f>IF('NILAI-USBN'!E247="","",'NILAI-USBN'!E247)</f>
        <v/>
      </c>
      <c r="W248" s="206" t="str">
        <f>IF('NILAI-USBN'!F247="","",'NILAI-USBN'!F247)</f>
        <v/>
      </c>
      <c r="X248" s="206" t="str">
        <f>IF('NILAI-USBN'!G247="","",'NILAI-USBN'!G247)</f>
        <v/>
      </c>
      <c r="Y248" s="206" t="str">
        <f>IF('NILAI-USBN'!H247="","",'NILAI-USBN'!H247)</f>
        <v/>
      </c>
      <c r="Z248" s="206" t="str">
        <f>IF('NILAI-USBN'!I247="","",'NILAI-USBN'!I247)</f>
        <v/>
      </c>
      <c r="AA248" s="206" t="str">
        <f>IF('NILAI-USBN'!J247="","",'NILAI-USBN'!J247)</f>
        <v/>
      </c>
      <c r="AB248" s="206" t="str">
        <f>IF('NILAI-USBN'!K247="","",'NILAI-USBN'!K247)</f>
        <v/>
      </c>
      <c r="AC248" s="206" t="str">
        <f>IF('NILAI-USBN'!L247="","",'NILAI-USBN'!L247)</f>
        <v/>
      </c>
      <c r="AD248" s="206" t="str">
        <f>IF('NILAI-USBN'!M247="","",'NILAI-USBN'!M247)</f>
        <v/>
      </c>
      <c r="AE248" s="206" t="str">
        <f>IF('NILAI-USBN'!N247="","",'NILAI-USBN'!N247)</f>
        <v/>
      </c>
      <c r="AF248" s="206" t="str">
        <f>IF('NILAI-USBN'!O247="","",'NILAI-USBN'!O247)</f>
        <v/>
      </c>
      <c r="AG248" s="206" t="str">
        <f>IF('NILAI-USBN'!P247="","",'NILAI-USBN'!P247)</f>
        <v/>
      </c>
      <c r="AH248" s="206" t="str">
        <f>IF('NILAI-USBN'!Q247="","",'NILAI-USBN'!Q247)</f>
        <v/>
      </c>
      <c r="AI248" s="206" t="str">
        <f>IF('NILAI-USBN'!R247="","",'NILAI-USBN'!R247)</f>
        <v/>
      </c>
      <c r="AJ248" s="206" t="str">
        <f>IF('NILAI-USBN'!S247="","",'NILAI-USBN'!S247)</f>
        <v/>
      </c>
      <c r="AK248" s="206" t="str">
        <f>IF('NILAI-USBN'!T247="","",'NILAI-USBN'!T247)</f>
        <v/>
      </c>
      <c r="AL248" s="206" t="str">
        <f>IF('NILAI-USBN'!U247="","",'NILAI-USBN'!U247)</f>
        <v/>
      </c>
      <c r="AM248" s="206" t="str">
        <f>IF('NILAI-UN'!E247="","",'NILAI-UN'!E247)</f>
        <v/>
      </c>
      <c r="AN248" s="206" t="str">
        <f>IF('NILAI-UN'!F247="","",'NILAI-UN'!F247)</f>
        <v/>
      </c>
      <c r="AO248" s="206" t="str">
        <f>IF('NILAI-UN'!G247="","",'NILAI-UN'!G247)</f>
        <v/>
      </c>
      <c r="AP248" s="206" t="str">
        <f>IF('NILAI-UN'!H247="","",'NILAI-UN'!H247)</f>
        <v/>
      </c>
      <c r="AQ248" s="207" t="str">
        <f t="shared" si="7"/>
        <v/>
      </c>
      <c r="AR248" s="208" t="str">
        <f t="shared" si="8"/>
        <v/>
      </c>
      <c r="AS248" s="196" t="str">
        <f>IF(OR(C248="",E248=""),"",RANK(AQ248,$AQ$10:$AQ$409)+COUNTIF(AQ$10:AQ248,AQ248)-1)</f>
        <v/>
      </c>
      <c r="AT248" s="173"/>
    </row>
    <row r="249" spans="1:46" ht="20.100000000000001" customHeight="1">
      <c r="A249" s="173"/>
      <c r="B249" s="190" t="str">
        <f>BIODATA_SISWA!B249</f>
        <v/>
      </c>
      <c r="C249" s="191" t="str">
        <f>IF(BIODATA_SISWA!C249="","",BIODATA_SISWA!C249)</f>
        <v/>
      </c>
      <c r="D249" s="191" t="str">
        <f>IF(BIODATA_SISWA!L249="","",BIODATA_SISWA!L249)</f>
        <v/>
      </c>
      <c r="E249" s="206" t="str">
        <f>'NILAI-RAPOR'!K248</f>
        <v/>
      </c>
      <c r="F249" s="206" t="str">
        <f>'NILAI-RAPOR'!R248</f>
        <v/>
      </c>
      <c r="G249" s="206" t="str">
        <f>'NILAI-RAPOR'!Y248</f>
        <v/>
      </c>
      <c r="H249" s="206" t="str">
        <f>'NILAI-RAPOR'!AF248</f>
        <v/>
      </c>
      <c r="I249" s="206" t="str">
        <f>'NILAI-RAPOR'!AM248</f>
        <v/>
      </c>
      <c r="J249" s="206" t="str">
        <f>'NILAI-RAPOR'!AT248</f>
        <v/>
      </c>
      <c r="K249" s="206" t="str">
        <f>'NILAI-RAPOR'!BA248</f>
        <v/>
      </c>
      <c r="L249" s="206" t="str">
        <f>'NILAI-RAPOR'!BH248</f>
        <v/>
      </c>
      <c r="M249" s="206" t="str">
        <f>'NILAI-RAPOR'!BO248</f>
        <v/>
      </c>
      <c r="N249" s="206" t="str">
        <f>'NILAI-RAPOR'!BV248</f>
        <v/>
      </c>
      <c r="O249" s="206" t="str">
        <f>'NILAI-RAPOR'!CC248</f>
        <v/>
      </c>
      <c r="P249" s="206" t="str">
        <f>'NILAI-RAPOR'!CJ248</f>
        <v/>
      </c>
      <c r="Q249" s="206" t="str">
        <f>'NILAI-RAPOR'!CQ248</f>
        <v/>
      </c>
      <c r="R249" s="206" t="str">
        <f>'NILAI-RAPOR'!CX248</f>
        <v/>
      </c>
      <c r="S249" s="206" t="str">
        <f>'NILAI-RAPOR'!DE248</f>
        <v/>
      </c>
      <c r="T249" s="206" t="str">
        <f>'NILAI-RAPOR'!DL248</f>
        <v/>
      </c>
      <c r="U249" s="206" t="str">
        <f>'NILAI-RAPOR'!DS248</f>
        <v/>
      </c>
      <c r="V249" s="206" t="str">
        <f>IF('NILAI-USBN'!E248="","",'NILAI-USBN'!E248)</f>
        <v/>
      </c>
      <c r="W249" s="206" t="str">
        <f>IF('NILAI-USBN'!F248="","",'NILAI-USBN'!F248)</f>
        <v/>
      </c>
      <c r="X249" s="206" t="str">
        <f>IF('NILAI-USBN'!G248="","",'NILAI-USBN'!G248)</f>
        <v/>
      </c>
      <c r="Y249" s="206" t="str">
        <f>IF('NILAI-USBN'!H248="","",'NILAI-USBN'!H248)</f>
        <v/>
      </c>
      <c r="Z249" s="206" t="str">
        <f>IF('NILAI-USBN'!I248="","",'NILAI-USBN'!I248)</f>
        <v/>
      </c>
      <c r="AA249" s="206" t="str">
        <f>IF('NILAI-USBN'!J248="","",'NILAI-USBN'!J248)</f>
        <v/>
      </c>
      <c r="AB249" s="206" t="str">
        <f>IF('NILAI-USBN'!K248="","",'NILAI-USBN'!K248)</f>
        <v/>
      </c>
      <c r="AC249" s="206" t="str">
        <f>IF('NILAI-USBN'!L248="","",'NILAI-USBN'!L248)</f>
        <v/>
      </c>
      <c r="AD249" s="206" t="str">
        <f>IF('NILAI-USBN'!M248="","",'NILAI-USBN'!M248)</f>
        <v/>
      </c>
      <c r="AE249" s="206" t="str">
        <f>IF('NILAI-USBN'!N248="","",'NILAI-USBN'!N248)</f>
        <v/>
      </c>
      <c r="AF249" s="206" t="str">
        <f>IF('NILAI-USBN'!O248="","",'NILAI-USBN'!O248)</f>
        <v/>
      </c>
      <c r="AG249" s="206" t="str">
        <f>IF('NILAI-USBN'!P248="","",'NILAI-USBN'!P248)</f>
        <v/>
      </c>
      <c r="AH249" s="206" t="str">
        <f>IF('NILAI-USBN'!Q248="","",'NILAI-USBN'!Q248)</f>
        <v/>
      </c>
      <c r="AI249" s="206" t="str">
        <f>IF('NILAI-USBN'!R248="","",'NILAI-USBN'!R248)</f>
        <v/>
      </c>
      <c r="AJ249" s="206" t="str">
        <f>IF('NILAI-USBN'!S248="","",'NILAI-USBN'!S248)</f>
        <v/>
      </c>
      <c r="AK249" s="206" t="str">
        <f>IF('NILAI-USBN'!T248="","",'NILAI-USBN'!T248)</f>
        <v/>
      </c>
      <c r="AL249" s="206" t="str">
        <f>IF('NILAI-USBN'!U248="","",'NILAI-USBN'!U248)</f>
        <v/>
      </c>
      <c r="AM249" s="206" t="str">
        <f>IF('NILAI-UN'!E248="","",'NILAI-UN'!E248)</f>
        <v/>
      </c>
      <c r="AN249" s="206" t="str">
        <f>IF('NILAI-UN'!F248="","",'NILAI-UN'!F248)</f>
        <v/>
      </c>
      <c r="AO249" s="206" t="str">
        <f>IF('NILAI-UN'!G248="","",'NILAI-UN'!G248)</f>
        <v/>
      </c>
      <c r="AP249" s="206" t="str">
        <f>IF('NILAI-UN'!H248="","",'NILAI-UN'!H248)</f>
        <v/>
      </c>
      <c r="AQ249" s="207" t="str">
        <f t="shared" si="7"/>
        <v/>
      </c>
      <c r="AR249" s="208" t="str">
        <f t="shared" si="8"/>
        <v/>
      </c>
      <c r="AS249" s="196" t="str">
        <f>IF(OR(C249="",E249=""),"",RANK(AQ249,$AQ$10:$AQ$409)+COUNTIF(AQ$10:AQ249,AQ249)-1)</f>
        <v/>
      </c>
      <c r="AT249" s="173"/>
    </row>
    <row r="250" spans="1:46" ht="20.100000000000001" customHeight="1">
      <c r="A250" s="173"/>
      <c r="B250" s="190" t="str">
        <f>BIODATA_SISWA!B250</f>
        <v/>
      </c>
      <c r="C250" s="191" t="str">
        <f>IF(BIODATA_SISWA!C250="","",BIODATA_SISWA!C250)</f>
        <v/>
      </c>
      <c r="D250" s="191" t="str">
        <f>IF(BIODATA_SISWA!L250="","",BIODATA_SISWA!L250)</f>
        <v/>
      </c>
      <c r="E250" s="206" t="str">
        <f>'NILAI-RAPOR'!K249</f>
        <v/>
      </c>
      <c r="F250" s="206" t="str">
        <f>'NILAI-RAPOR'!R249</f>
        <v/>
      </c>
      <c r="G250" s="206" t="str">
        <f>'NILAI-RAPOR'!Y249</f>
        <v/>
      </c>
      <c r="H250" s="206" t="str">
        <f>'NILAI-RAPOR'!AF249</f>
        <v/>
      </c>
      <c r="I250" s="206" t="str">
        <f>'NILAI-RAPOR'!AM249</f>
        <v/>
      </c>
      <c r="J250" s="206" t="str">
        <f>'NILAI-RAPOR'!AT249</f>
        <v/>
      </c>
      <c r="K250" s="206" t="str">
        <f>'NILAI-RAPOR'!BA249</f>
        <v/>
      </c>
      <c r="L250" s="206" t="str">
        <f>'NILAI-RAPOR'!BH249</f>
        <v/>
      </c>
      <c r="M250" s="206" t="str">
        <f>'NILAI-RAPOR'!BO249</f>
        <v/>
      </c>
      <c r="N250" s="206" t="str">
        <f>'NILAI-RAPOR'!BV249</f>
        <v/>
      </c>
      <c r="O250" s="206" t="str">
        <f>'NILAI-RAPOR'!CC249</f>
        <v/>
      </c>
      <c r="P250" s="206" t="str">
        <f>'NILAI-RAPOR'!CJ249</f>
        <v/>
      </c>
      <c r="Q250" s="206" t="str">
        <f>'NILAI-RAPOR'!CQ249</f>
        <v/>
      </c>
      <c r="R250" s="206" t="str">
        <f>'NILAI-RAPOR'!CX249</f>
        <v/>
      </c>
      <c r="S250" s="206" t="str">
        <f>'NILAI-RAPOR'!DE249</f>
        <v/>
      </c>
      <c r="T250" s="206" t="str">
        <f>'NILAI-RAPOR'!DL249</f>
        <v/>
      </c>
      <c r="U250" s="206" t="str">
        <f>'NILAI-RAPOR'!DS249</f>
        <v/>
      </c>
      <c r="V250" s="206" t="str">
        <f>IF('NILAI-USBN'!E249="","",'NILAI-USBN'!E249)</f>
        <v/>
      </c>
      <c r="W250" s="206" t="str">
        <f>IF('NILAI-USBN'!F249="","",'NILAI-USBN'!F249)</f>
        <v/>
      </c>
      <c r="X250" s="206" t="str">
        <f>IF('NILAI-USBN'!G249="","",'NILAI-USBN'!G249)</f>
        <v/>
      </c>
      <c r="Y250" s="206" t="str">
        <f>IF('NILAI-USBN'!H249="","",'NILAI-USBN'!H249)</f>
        <v/>
      </c>
      <c r="Z250" s="206" t="str">
        <f>IF('NILAI-USBN'!I249="","",'NILAI-USBN'!I249)</f>
        <v/>
      </c>
      <c r="AA250" s="206" t="str">
        <f>IF('NILAI-USBN'!J249="","",'NILAI-USBN'!J249)</f>
        <v/>
      </c>
      <c r="AB250" s="206" t="str">
        <f>IF('NILAI-USBN'!K249="","",'NILAI-USBN'!K249)</f>
        <v/>
      </c>
      <c r="AC250" s="206" t="str">
        <f>IF('NILAI-USBN'!L249="","",'NILAI-USBN'!L249)</f>
        <v/>
      </c>
      <c r="AD250" s="206" t="str">
        <f>IF('NILAI-USBN'!M249="","",'NILAI-USBN'!M249)</f>
        <v/>
      </c>
      <c r="AE250" s="206" t="str">
        <f>IF('NILAI-USBN'!N249="","",'NILAI-USBN'!N249)</f>
        <v/>
      </c>
      <c r="AF250" s="206" t="str">
        <f>IF('NILAI-USBN'!O249="","",'NILAI-USBN'!O249)</f>
        <v/>
      </c>
      <c r="AG250" s="206" t="str">
        <f>IF('NILAI-USBN'!P249="","",'NILAI-USBN'!P249)</f>
        <v/>
      </c>
      <c r="AH250" s="206" t="str">
        <f>IF('NILAI-USBN'!Q249="","",'NILAI-USBN'!Q249)</f>
        <v/>
      </c>
      <c r="AI250" s="206" t="str">
        <f>IF('NILAI-USBN'!R249="","",'NILAI-USBN'!R249)</f>
        <v/>
      </c>
      <c r="AJ250" s="206" t="str">
        <f>IF('NILAI-USBN'!S249="","",'NILAI-USBN'!S249)</f>
        <v/>
      </c>
      <c r="AK250" s="206" t="str">
        <f>IF('NILAI-USBN'!T249="","",'NILAI-USBN'!T249)</f>
        <v/>
      </c>
      <c r="AL250" s="206" t="str">
        <f>IF('NILAI-USBN'!U249="","",'NILAI-USBN'!U249)</f>
        <v/>
      </c>
      <c r="AM250" s="206" t="str">
        <f>IF('NILAI-UN'!E249="","",'NILAI-UN'!E249)</f>
        <v/>
      </c>
      <c r="AN250" s="206" t="str">
        <f>IF('NILAI-UN'!F249="","",'NILAI-UN'!F249)</f>
        <v/>
      </c>
      <c r="AO250" s="206" t="str">
        <f>IF('NILAI-UN'!G249="","",'NILAI-UN'!G249)</f>
        <v/>
      </c>
      <c r="AP250" s="206" t="str">
        <f>IF('NILAI-UN'!H249="","",'NILAI-UN'!H249)</f>
        <v/>
      </c>
      <c r="AQ250" s="207" t="str">
        <f t="shared" si="7"/>
        <v/>
      </c>
      <c r="AR250" s="208" t="str">
        <f t="shared" si="8"/>
        <v/>
      </c>
      <c r="AS250" s="196" t="str">
        <f>IF(OR(C250="",E250=""),"",RANK(AQ250,$AQ$10:$AQ$409)+COUNTIF(AQ$10:AQ250,AQ250)-1)</f>
        <v/>
      </c>
      <c r="AT250" s="173"/>
    </row>
    <row r="251" spans="1:46" ht="20.100000000000001" customHeight="1">
      <c r="A251" s="173"/>
      <c r="B251" s="190" t="str">
        <f>BIODATA_SISWA!B251</f>
        <v/>
      </c>
      <c r="C251" s="191" t="str">
        <f>IF(BIODATA_SISWA!C251="","",BIODATA_SISWA!C251)</f>
        <v/>
      </c>
      <c r="D251" s="191" t="str">
        <f>IF(BIODATA_SISWA!L251="","",BIODATA_SISWA!L251)</f>
        <v/>
      </c>
      <c r="E251" s="206" t="str">
        <f>'NILAI-RAPOR'!K250</f>
        <v/>
      </c>
      <c r="F251" s="206" t="str">
        <f>'NILAI-RAPOR'!R250</f>
        <v/>
      </c>
      <c r="G251" s="206" t="str">
        <f>'NILAI-RAPOR'!Y250</f>
        <v/>
      </c>
      <c r="H251" s="206" t="str">
        <f>'NILAI-RAPOR'!AF250</f>
        <v/>
      </c>
      <c r="I251" s="206" t="str">
        <f>'NILAI-RAPOR'!AM250</f>
        <v/>
      </c>
      <c r="J251" s="206" t="str">
        <f>'NILAI-RAPOR'!AT250</f>
        <v/>
      </c>
      <c r="K251" s="206" t="str">
        <f>'NILAI-RAPOR'!BA250</f>
        <v/>
      </c>
      <c r="L251" s="206" t="str">
        <f>'NILAI-RAPOR'!BH250</f>
        <v/>
      </c>
      <c r="M251" s="206" t="str">
        <f>'NILAI-RAPOR'!BO250</f>
        <v/>
      </c>
      <c r="N251" s="206" t="str">
        <f>'NILAI-RAPOR'!BV250</f>
        <v/>
      </c>
      <c r="O251" s="206" t="str">
        <f>'NILAI-RAPOR'!CC250</f>
        <v/>
      </c>
      <c r="P251" s="206" t="str">
        <f>'NILAI-RAPOR'!CJ250</f>
        <v/>
      </c>
      <c r="Q251" s="206" t="str">
        <f>'NILAI-RAPOR'!CQ250</f>
        <v/>
      </c>
      <c r="R251" s="206" t="str">
        <f>'NILAI-RAPOR'!CX250</f>
        <v/>
      </c>
      <c r="S251" s="206" t="str">
        <f>'NILAI-RAPOR'!DE250</f>
        <v/>
      </c>
      <c r="T251" s="206" t="str">
        <f>'NILAI-RAPOR'!DL250</f>
        <v/>
      </c>
      <c r="U251" s="206" t="str">
        <f>'NILAI-RAPOR'!DS250</f>
        <v/>
      </c>
      <c r="V251" s="206" t="str">
        <f>IF('NILAI-USBN'!E250="","",'NILAI-USBN'!E250)</f>
        <v/>
      </c>
      <c r="W251" s="206" t="str">
        <f>IF('NILAI-USBN'!F250="","",'NILAI-USBN'!F250)</f>
        <v/>
      </c>
      <c r="X251" s="206" t="str">
        <f>IF('NILAI-USBN'!G250="","",'NILAI-USBN'!G250)</f>
        <v/>
      </c>
      <c r="Y251" s="206" t="str">
        <f>IF('NILAI-USBN'!H250="","",'NILAI-USBN'!H250)</f>
        <v/>
      </c>
      <c r="Z251" s="206" t="str">
        <f>IF('NILAI-USBN'!I250="","",'NILAI-USBN'!I250)</f>
        <v/>
      </c>
      <c r="AA251" s="206" t="str">
        <f>IF('NILAI-USBN'!J250="","",'NILAI-USBN'!J250)</f>
        <v/>
      </c>
      <c r="AB251" s="206" t="str">
        <f>IF('NILAI-USBN'!K250="","",'NILAI-USBN'!K250)</f>
        <v/>
      </c>
      <c r="AC251" s="206" t="str">
        <f>IF('NILAI-USBN'!L250="","",'NILAI-USBN'!L250)</f>
        <v/>
      </c>
      <c r="AD251" s="206" t="str">
        <f>IF('NILAI-USBN'!M250="","",'NILAI-USBN'!M250)</f>
        <v/>
      </c>
      <c r="AE251" s="206" t="str">
        <f>IF('NILAI-USBN'!N250="","",'NILAI-USBN'!N250)</f>
        <v/>
      </c>
      <c r="AF251" s="206" t="str">
        <f>IF('NILAI-USBN'!O250="","",'NILAI-USBN'!O250)</f>
        <v/>
      </c>
      <c r="AG251" s="206" t="str">
        <f>IF('NILAI-USBN'!P250="","",'NILAI-USBN'!P250)</f>
        <v/>
      </c>
      <c r="AH251" s="206" t="str">
        <f>IF('NILAI-USBN'!Q250="","",'NILAI-USBN'!Q250)</f>
        <v/>
      </c>
      <c r="AI251" s="206" t="str">
        <f>IF('NILAI-USBN'!R250="","",'NILAI-USBN'!R250)</f>
        <v/>
      </c>
      <c r="AJ251" s="206" t="str">
        <f>IF('NILAI-USBN'!S250="","",'NILAI-USBN'!S250)</f>
        <v/>
      </c>
      <c r="AK251" s="206" t="str">
        <f>IF('NILAI-USBN'!T250="","",'NILAI-USBN'!T250)</f>
        <v/>
      </c>
      <c r="AL251" s="206" t="str">
        <f>IF('NILAI-USBN'!U250="","",'NILAI-USBN'!U250)</f>
        <v/>
      </c>
      <c r="AM251" s="206" t="str">
        <f>IF('NILAI-UN'!E250="","",'NILAI-UN'!E250)</f>
        <v/>
      </c>
      <c r="AN251" s="206" t="str">
        <f>IF('NILAI-UN'!F250="","",'NILAI-UN'!F250)</f>
        <v/>
      </c>
      <c r="AO251" s="206" t="str">
        <f>IF('NILAI-UN'!G250="","",'NILAI-UN'!G250)</f>
        <v/>
      </c>
      <c r="AP251" s="206" t="str">
        <f>IF('NILAI-UN'!H250="","",'NILAI-UN'!H250)</f>
        <v/>
      </c>
      <c r="AQ251" s="207" t="str">
        <f t="shared" si="7"/>
        <v/>
      </c>
      <c r="AR251" s="208" t="str">
        <f t="shared" si="8"/>
        <v/>
      </c>
      <c r="AS251" s="196" t="str">
        <f>IF(OR(C251="",E251=""),"",RANK(AQ251,$AQ$10:$AQ$409)+COUNTIF(AQ$10:AQ251,AQ251)-1)</f>
        <v/>
      </c>
      <c r="AT251" s="173"/>
    </row>
    <row r="252" spans="1:46" ht="20.100000000000001" customHeight="1">
      <c r="A252" s="173"/>
      <c r="B252" s="190" t="str">
        <f>BIODATA_SISWA!B252</f>
        <v/>
      </c>
      <c r="C252" s="191" t="str">
        <f>IF(BIODATA_SISWA!C252="","",BIODATA_SISWA!C252)</f>
        <v/>
      </c>
      <c r="D252" s="191" t="str">
        <f>IF(BIODATA_SISWA!L252="","",BIODATA_SISWA!L252)</f>
        <v/>
      </c>
      <c r="E252" s="206" t="str">
        <f>'NILAI-RAPOR'!K251</f>
        <v/>
      </c>
      <c r="F252" s="206" t="str">
        <f>'NILAI-RAPOR'!R251</f>
        <v/>
      </c>
      <c r="G252" s="206" t="str">
        <f>'NILAI-RAPOR'!Y251</f>
        <v/>
      </c>
      <c r="H252" s="206" t="str">
        <f>'NILAI-RAPOR'!AF251</f>
        <v/>
      </c>
      <c r="I252" s="206" t="str">
        <f>'NILAI-RAPOR'!AM251</f>
        <v/>
      </c>
      <c r="J252" s="206" t="str">
        <f>'NILAI-RAPOR'!AT251</f>
        <v/>
      </c>
      <c r="K252" s="206" t="str">
        <f>'NILAI-RAPOR'!BA251</f>
        <v/>
      </c>
      <c r="L252" s="206" t="str">
        <f>'NILAI-RAPOR'!BH251</f>
        <v/>
      </c>
      <c r="M252" s="206" t="str">
        <f>'NILAI-RAPOR'!BO251</f>
        <v/>
      </c>
      <c r="N252" s="206" t="str">
        <f>'NILAI-RAPOR'!BV251</f>
        <v/>
      </c>
      <c r="O252" s="206" t="str">
        <f>'NILAI-RAPOR'!CC251</f>
        <v/>
      </c>
      <c r="P252" s="206" t="str">
        <f>'NILAI-RAPOR'!CJ251</f>
        <v/>
      </c>
      <c r="Q252" s="206" t="str">
        <f>'NILAI-RAPOR'!CQ251</f>
        <v/>
      </c>
      <c r="R252" s="206" t="str">
        <f>'NILAI-RAPOR'!CX251</f>
        <v/>
      </c>
      <c r="S252" s="206" t="str">
        <f>'NILAI-RAPOR'!DE251</f>
        <v/>
      </c>
      <c r="T252" s="206" t="str">
        <f>'NILAI-RAPOR'!DL251</f>
        <v/>
      </c>
      <c r="U252" s="206" t="str">
        <f>'NILAI-RAPOR'!DS251</f>
        <v/>
      </c>
      <c r="V252" s="206" t="str">
        <f>IF('NILAI-USBN'!E251="","",'NILAI-USBN'!E251)</f>
        <v/>
      </c>
      <c r="W252" s="206" t="str">
        <f>IF('NILAI-USBN'!F251="","",'NILAI-USBN'!F251)</f>
        <v/>
      </c>
      <c r="X252" s="206" t="str">
        <f>IF('NILAI-USBN'!G251="","",'NILAI-USBN'!G251)</f>
        <v/>
      </c>
      <c r="Y252" s="206" t="str">
        <f>IF('NILAI-USBN'!H251="","",'NILAI-USBN'!H251)</f>
        <v/>
      </c>
      <c r="Z252" s="206" t="str">
        <f>IF('NILAI-USBN'!I251="","",'NILAI-USBN'!I251)</f>
        <v/>
      </c>
      <c r="AA252" s="206" t="str">
        <f>IF('NILAI-USBN'!J251="","",'NILAI-USBN'!J251)</f>
        <v/>
      </c>
      <c r="AB252" s="206" t="str">
        <f>IF('NILAI-USBN'!K251="","",'NILAI-USBN'!K251)</f>
        <v/>
      </c>
      <c r="AC252" s="206" t="str">
        <f>IF('NILAI-USBN'!L251="","",'NILAI-USBN'!L251)</f>
        <v/>
      </c>
      <c r="AD252" s="206" t="str">
        <f>IF('NILAI-USBN'!M251="","",'NILAI-USBN'!M251)</f>
        <v/>
      </c>
      <c r="AE252" s="206" t="str">
        <f>IF('NILAI-USBN'!N251="","",'NILAI-USBN'!N251)</f>
        <v/>
      </c>
      <c r="AF252" s="206" t="str">
        <f>IF('NILAI-USBN'!O251="","",'NILAI-USBN'!O251)</f>
        <v/>
      </c>
      <c r="AG252" s="206" t="str">
        <f>IF('NILAI-USBN'!P251="","",'NILAI-USBN'!P251)</f>
        <v/>
      </c>
      <c r="AH252" s="206" t="str">
        <f>IF('NILAI-USBN'!Q251="","",'NILAI-USBN'!Q251)</f>
        <v/>
      </c>
      <c r="AI252" s="206" t="str">
        <f>IF('NILAI-USBN'!R251="","",'NILAI-USBN'!R251)</f>
        <v/>
      </c>
      <c r="AJ252" s="206" t="str">
        <f>IF('NILAI-USBN'!S251="","",'NILAI-USBN'!S251)</f>
        <v/>
      </c>
      <c r="AK252" s="206" t="str">
        <f>IF('NILAI-USBN'!T251="","",'NILAI-USBN'!T251)</f>
        <v/>
      </c>
      <c r="AL252" s="206" t="str">
        <f>IF('NILAI-USBN'!U251="","",'NILAI-USBN'!U251)</f>
        <v/>
      </c>
      <c r="AM252" s="206" t="str">
        <f>IF('NILAI-UN'!E251="","",'NILAI-UN'!E251)</f>
        <v/>
      </c>
      <c r="AN252" s="206" t="str">
        <f>IF('NILAI-UN'!F251="","",'NILAI-UN'!F251)</f>
        <v/>
      </c>
      <c r="AO252" s="206" t="str">
        <f>IF('NILAI-UN'!G251="","",'NILAI-UN'!G251)</f>
        <v/>
      </c>
      <c r="AP252" s="206" t="str">
        <f>IF('NILAI-UN'!H251="","",'NILAI-UN'!H251)</f>
        <v/>
      </c>
      <c r="AQ252" s="207" t="str">
        <f t="shared" si="7"/>
        <v/>
      </c>
      <c r="AR252" s="208" t="str">
        <f t="shared" si="8"/>
        <v/>
      </c>
      <c r="AS252" s="196" t="str">
        <f>IF(OR(C252="",E252=""),"",RANK(AQ252,$AQ$10:$AQ$409)+COUNTIF(AQ$10:AQ252,AQ252)-1)</f>
        <v/>
      </c>
      <c r="AT252" s="173"/>
    </row>
    <row r="253" spans="1:46" ht="20.100000000000001" customHeight="1">
      <c r="A253" s="173"/>
      <c r="B253" s="190" t="str">
        <f>BIODATA_SISWA!B253</f>
        <v/>
      </c>
      <c r="C253" s="191" t="str">
        <f>IF(BIODATA_SISWA!C253="","",BIODATA_SISWA!C253)</f>
        <v/>
      </c>
      <c r="D253" s="191" t="str">
        <f>IF(BIODATA_SISWA!L253="","",BIODATA_SISWA!L253)</f>
        <v/>
      </c>
      <c r="E253" s="206" t="str">
        <f>'NILAI-RAPOR'!K252</f>
        <v/>
      </c>
      <c r="F253" s="206" t="str">
        <f>'NILAI-RAPOR'!R252</f>
        <v/>
      </c>
      <c r="G253" s="206" t="str">
        <f>'NILAI-RAPOR'!Y252</f>
        <v/>
      </c>
      <c r="H253" s="206" t="str">
        <f>'NILAI-RAPOR'!AF252</f>
        <v/>
      </c>
      <c r="I253" s="206" t="str">
        <f>'NILAI-RAPOR'!AM252</f>
        <v/>
      </c>
      <c r="J253" s="206" t="str">
        <f>'NILAI-RAPOR'!AT252</f>
        <v/>
      </c>
      <c r="K253" s="206" t="str">
        <f>'NILAI-RAPOR'!BA252</f>
        <v/>
      </c>
      <c r="L253" s="206" t="str">
        <f>'NILAI-RAPOR'!BH252</f>
        <v/>
      </c>
      <c r="M253" s="206" t="str">
        <f>'NILAI-RAPOR'!BO252</f>
        <v/>
      </c>
      <c r="N253" s="206" t="str">
        <f>'NILAI-RAPOR'!BV252</f>
        <v/>
      </c>
      <c r="O253" s="206" t="str">
        <f>'NILAI-RAPOR'!CC252</f>
        <v/>
      </c>
      <c r="P253" s="206" t="str">
        <f>'NILAI-RAPOR'!CJ252</f>
        <v/>
      </c>
      <c r="Q253" s="206" t="str">
        <f>'NILAI-RAPOR'!CQ252</f>
        <v/>
      </c>
      <c r="R253" s="206" t="str">
        <f>'NILAI-RAPOR'!CX252</f>
        <v/>
      </c>
      <c r="S253" s="206" t="str">
        <f>'NILAI-RAPOR'!DE252</f>
        <v/>
      </c>
      <c r="T253" s="206" t="str">
        <f>'NILAI-RAPOR'!DL252</f>
        <v/>
      </c>
      <c r="U253" s="206" t="str">
        <f>'NILAI-RAPOR'!DS252</f>
        <v/>
      </c>
      <c r="V253" s="206" t="str">
        <f>IF('NILAI-USBN'!E252="","",'NILAI-USBN'!E252)</f>
        <v/>
      </c>
      <c r="W253" s="206" t="str">
        <f>IF('NILAI-USBN'!F252="","",'NILAI-USBN'!F252)</f>
        <v/>
      </c>
      <c r="X253" s="206" t="str">
        <f>IF('NILAI-USBN'!G252="","",'NILAI-USBN'!G252)</f>
        <v/>
      </c>
      <c r="Y253" s="206" t="str">
        <f>IF('NILAI-USBN'!H252="","",'NILAI-USBN'!H252)</f>
        <v/>
      </c>
      <c r="Z253" s="206" t="str">
        <f>IF('NILAI-USBN'!I252="","",'NILAI-USBN'!I252)</f>
        <v/>
      </c>
      <c r="AA253" s="206" t="str">
        <f>IF('NILAI-USBN'!J252="","",'NILAI-USBN'!J252)</f>
        <v/>
      </c>
      <c r="AB253" s="206" t="str">
        <f>IF('NILAI-USBN'!K252="","",'NILAI-USBN'!K252)</f>
        <v/>
      </c>
      <c r="AC253" s="206" t="str">
        <f>IF('NILAI-USBN'!L252="","",'NILAI-USBN'!L252)</f>
        <v/>
      </c>
      <c r="AD253" s="206" t="str">
        <f>IF('NILAI-USBN'!M252="","",'NILAI-USBN'!M252)</f>
        <v/>
      </c>
      <c r="AE253" s="206" t="str">
        <f>IF('NILAI-USBN'!N252="","",'NILAI-USBN'!N252)</f>
        <v/>
      </c>
      <c r="AF253" s="206" t="str">
        <f>IF('NILAI-USBN'!O252="","",'NILAI-USBN'!O252)</f>
        <v/>
      </c>
      <c r="AG253" s="206" t="str">
        <f>IF('NILAI-USBN'!P252="","",'NILAI-USBN'!P252)</f>
        <v/>
      </c>
      <c r="AH253" s="206" t="str">
        <f>IF('NILAI-USBN'!Q252="","",'NILAI-USBN'!Q252)</f>
        <v/>
      </c>
      <c r="AI253" s="206" t="str">
        <f>IF('NILAI-USBN'!R252="","",'NILAI-USBN'!R252)</f>
        <v/>
      </c>
      <c r="AJ253" s="206" t="str">
        <f>IF('NILAI-USBN'!S252="","",'NILAI-USBN'!S252)</f>
        <v/>
      </c>
      <c r="AK253" s="206" t="str">
        <f>IF('NILAI-USBN'!T252="","",'NILAI-USBN'!T252)</f>
        <v/>
      </c>
      <c r="AL253" s="206" t="str">
        <f>IF('NILAI-USBN'!U252="","",'NILAI-USBN'!U252)</f>
        <v/>
      </c>
      <c r="AM253" s="206" t="str">
        <f>IF('NILAI-UN'!E252="","",'NILAI-UN'!E252)</f>
        <v/>
      </c>
      <c r="AN253" s="206" t="str">
        <f>IF('NILAI-UN'!F252="","",'NILAI-UN'!F252)</f>
        <v/>
      </c>
      <c r="AO253" s="206" t="str">
        <f>IF('NILAI-UN'!G252="","",'NILAI-UN'!G252)</f>
        <v/>
      </c>
      <c r="AP253" s="206" t="str">
        <f>IF('NILAI-UN'!H252="","",'NILAI-UN'!H252)</f>
        <v/>
      </c>
      <c r="AQ253" s="207" t="str">
        <f t="shared" si="7"/>
        <v/>
      </c>
      <c r="AR253" s="208" t="str">
        <f t="shared" si="8"/>
        <v/>
      </c>
      <c r="AS253" s="196" t="str">
        <f>IF(OR(C253="",E253=""),"",RANK(AQ253,$AQ$10:$AQ$409)+COUNTIF(AQ$10:AQ253,AQ253)-1)</f>
        <v/>
      </c>
      <c r="AT253" s="173"/>
    </row>
    <row r="254" spans="1:46" ht="20.100000000000001" customHeight="1">
      <c r="A254" s="173"/>
      <c r="B254" s="190" t="str">
        <f>BIODATA_SISWA!B254</f>
        <v/>
      </c>
      <c r="C254" s="191" t="str">
        <f>IF(BIODATA_SISWA!C254="","",BIODATA_SISWA!C254)</f>
        <v/>
      </c>
      <c r="D254" s="191" t="str">
        <f>IF(BIODATA_SISWA!L254="","",BIODATA_SISWA!L254)</f>
        <v/>
      </c>
      <c r="E254" s="206" t="str">
        <f>'NILAI-RAPOR'!K253</f>
        <v/>
      </c>
      <c r="F254" s="206" t="str">
        <f>'NILAI-RAPOR'!R253</f>
        <v/>
      </c>
      <c r="G254" s="206" t="str">
        <f>'NILAI-RAPOR'!Y253</f>
        <v/>
      </c>
      <c r="H254" s="206" t="str">
        <f>'NILAI-RAPOR'!AF253</f>
        <v/>
      </c>
      <c r="I254" s="206" t="str">
        <f>'NILAI-RAPOR'!AM253</f>
        <v/>
      </c>
      <c r="J254" s="206" t="str">
        <f>'NILAI-RAPOR'!AT253</f>
        <v/>
      </c>
      <c r="K254" s="206" t="str">
        <f>'NILAI-RAPOR'!BA253</f>
        <v/>
      </c>
      <c r="L254" s="206" t="str">
        <f>'NILAI-RAPOR'!BH253</f>
        <v/>
      </c>
      <c r="M254" s="206" t="str">
        <f>'NILAI-RAPOR'!BO253</f>
        <v/>
      </c>
      <c r="N254" s="206" t="str">
        <f>'NILAI-RAPOR'!BV253</f>
        <v/>
      </c>
      <c r="O254" s="206" t="str">
        <f>'NILAI-RAPOR'!CC253</f>
        <v/>
      </c>
      <c r="P254" s="206" t="str">
        <f>'NILAI-RAPOR'!CJ253</f>
        <v/>
      </c>
      <c r="Q254" s="206" t="str">
        <f>'NILAI-RAPOR'!CQ253</f>
        <v/>
      </c>
      <c r="R254" s="206" t="str">
        <f>'NILAI-RAPOR'!CX253</f>
        <v/>
      </c>
      <c r="S254" s="206" t="str">
        <f>'NILAI-RAPOR'!DE253</f>
        <v/>
      </c>
      <c r="T254" s="206" t="str">
        <f>'NILAI-RAPOR'!DL253</f>
        <v/>
      </c>
      <c r="U254" s="206" t="str">
        <f>'NILAI-RAPOR'!DS253</f>
        <v/>
      </c>
      <c r="V254" s="206" t="str">
        <f>IF('NILAI-USBN'!E253="","",'NILAI-USBN'!E253)</f>
        <v/>
      </c>
      <c r="W254" s="206" t="str">
        <f>IF('NILAI-USBN'!F253="","",'NILAI-USBN'!F253)</f>
        <v/>
      </c>
      <c r="X254" s="206" t="str">
        <f>IF('NILAI-USBN'!G253="","",'NILAI-USBN'!G253)</f>
        <v/>
      </c>
      <c r="Y254" s="206" t="str">
        <f>IF('NILAI-USBN'!H253="","",'NILAI-USBN'!H253)</f>
        <v/>
      </c>
      <c r="Z254" s="206" t="str">
        <f>IF('NILAI-USBN'!I253="","",'NILAI-USBN'!I253)</f>
        <v/>
      </c>
      <c r="AA254" s="206" t="str">
        <f>IF('NILAI-USBN'!J253="","",'NILAI-USBN'!J253)</f>
        <v/>
      </c>
      <c r="AB254" s="206" t="str">
        <f>IF('NILAI-USBN'!K253="","",'NILAI-USBN'!K253)</f>
        <v/>
      </c>
      <c r="AC254" s="206" t="str">
        <f>IF('NILAI-USBN'!L253="","",'NILAI-USBN'!L253)</f>
        <v/>
      </c>
      <c r="AD254" s="206" t="str">
        <f>IF('NILAI-USBN'!M253="","",'NILAI-USBN'!M253)</f>
        <v/>
      </c>
      <c r="AE254" s="206" t="str">
        <f>IF('NILAI-USBN'!N253="","",'NILAI-USBN'!N253)</f>
        <v/>
      </c>
      <c r="AF254" s="206" t="str">
        <f>IF('NILAI-USBN'!O253="","",'NILAI-USBN'!O253)</f>
        <v/>
      </c>
      <c r="AG254" s="206" t="str">
        <f>IF('NILAI-USBN'!P253="","",'NILAI-USBN'!P253)</f>
        <v/>
      </c>
      <c r="AH254" s="206" t="str">
        <f>IF('NILAI-USBN'!Q253="","",'NILAI-USBN'!Q253)</f>
        <v/>
      </c>
      <c r="AI254" s="206" t="str">
        <f>IF('NILAI-USBN'!R253="","",'NILAI-USBN'!R253)</f>
        <v/>
      </c>
      <c r="AJ254" s="206" t="str">
        <f>IF('NILAI-USBN'!S253="","",'NILAI-USBN'!S253)</f>
        <v/>
      </c>
      <c r="AK254" s="206" t="str">
        <f>IF('NILAI-USBN'!T253="","",'NILAI-USBN'!T253)</f>
        <v/>
      </c>
      <c r="AL254" s="206" t="str">
        <f>IF('NILAI-USBN'!U253="","",'NILAI-USBN'!U253)</f>
        <v/>
      </c>
      <c r="AM254" s="206" t="str">
        <f>IF('NILAI-UN'!E253="","",'NILAI-UN'!E253)</f>
        <v/>
      </c>
      <c r="AN254" s="206" t="str">
        <f>IF('NILAI-UN'!F253="","",'NILAI-UN'!F253)</f>
        <v/>
      </c>
      <c r="AO254" s="206" t="str">
        <f>IF('NILAI-UN'!G253="","",'NILAI-UN'!G253)</f>
        <v/>
      </c>
      <c r="AP254" s="206" t="str">
        <f>IF('NILAI-UN'!H253="","",'NILAI-UN'!H253)</f>
        <v/>
      </c>
      <c r="AQ254" s="207" t="str">
        <f t="shared" si="7"/>
        <v/>
      </c>
      <c r="AR254" s="208" t="str">
        <f t="shared" si="8"/>
        <v/>
      </c>
      <c r="AS254" s="196" t="str">
        <f>IF(OR(C254="",E254=""),"",RANK(AQ254,$AQ$10:$AQ$409)+COUNTIF(AQ$10:AQ254,AQ254)-1)</f>
        <v/>
      </c>
      <c r="AT254" s="173"/>
    </row>
    <row r="255" spans="1:46" ht="20.100000000000001" customHeight="1">
      <c r="A255" s="173"/>
      <c r="B255" s="190" t="str">
        <f>BIODATA_SISWA!B255</f>
        <v/>
      </c>
      <c r="C255" s="191" t="str">
        <f>IF(BIODATA_SISWA!C255="","",BIODATA_SISWA!C255)</f>
        <v/>
      </c>
      <c r="D255" s="191" t="str">
        <f>IF(BIODATA_SISWA!L255="","",BIODATA_SISWA!L255)</f>
        <v/>
      </c>
      <c r="E255" s="206" t="str">
        <f>'NILAI-RAPOR'!K254</f>
        <v/>
      </c>
      <c r="F255" s="206" t="str">
        <f>'NILAI-RAPOR'!R254</f>
        <v/>
      </c>
      <c r="G255" s="206" t="str">
        <f>'NILAI-RAPOR'!Y254</f>
        <v/>
      </c>
      <c r="H255" s="206" t="str">
        <f>'NILAI-RAPOR'!AF254</f>
        <v/>
      </c>
      <c r="I255" s="206" t="str">
        <f>'NILAI-RAPOR'!AM254</f>
        <v/>
      </c>
      <c r="J255" s="206" t="str">
        <f>'NILAI-RAPOR'!AT254</f>
        <v/>
      </c>
      <c r="K255" s="206" t="str">
        <f>'NILAI-RAPOR'!BA254</f>
        <v/>
      </c>
      <c r="L255" s="206" t="str">
        <f>'NILAI-RAPOR'!BH254</f>
        <v/>
      </c>
      <c r="M255" s="206" t="str">
        <f>'NILAI-RAPOR'!BO254</f>
        <v/>
      </c>
      <c r="N255" s="206" t="str">
        <f>'NILAI-RAPOR'!BV254</f>
        <v/>
      </c>
      <c r="O255" s="206" t="str">
        <f>'NILAI-RAPOR'!CC254</f>
        <v/>
      </c>
      <c r="P255" s="206" t="str">
        <f>'NILAI-RAPOR'!CJ254</f>
        <v/>
      </c>
      <c r="Q255" s="206" t="str">
        <f>'NILAI-RAPOR'!CQ254</f>
        <v/>
      </c>
      <c r="R255" s="206" t="str">
        <f>'NILAI-RAPOR'!CX254</f>
        <v/>
      </c>
      <c r="S255" s="206" t="str">
        <f>'NILAI-RAPOR'!DE254</f>
        <v/>
      </c>
      <c r="T255" s="206" t="str">
        <f>'NILAI-RAPOR'!DL254</f>
        <v/>
      </c>
      <c r="U255" s="206" t="str">
        <f>'NILAI-RAPOR'!DS254</f>
        <v/>
      </c>
      <c r="V255" s="206" t="str">
        <f>IF('NILAI-USBN'!E254="","",'NILAI-USBN'!E254)</f>
        <v/>
      </c>
      <c r="W255" s="206" t="str">
        <f>IF('NILAI-USBN'!F254="","",'NILAI-USBN'!F254)</f>
        <v/>
      </c>
      <c r="X255" s="206" t="str">
        <f>IF('NILAI-USBN'!G254="","",'NILAI-USBN'!G254)</f>
        <v/>
      </c>
      <c r="Y255" s="206" t="str">
        <f>IF('NILAI-USBN'!H254="","",'NILAI-USBN'!H254)</f>
        <v/>
      </c>
      <c r="Z255" s="206" t="str">
        <f>IF('NILAI-USBN'!I254="","",'NILAI-USBN'!I254)</f>
        <v/>
      </c>
      <c r="AA255" s="206" t="str">
        <f>IF('NILAI-USBN'!J254="","",'NILAI-USBN'!J254)</f>
        <v/>
      </c>
      <c r="AB255" s="206" t="str">
        <f>IF('NILAI-USBN'!K254="","",'NILAI-USBN'!K254)</f>
        <v/>
      </c>
      <c r="AC255" s="206" t="str">
        <f>IF('NILAI-USBN'!L254="","",'NILAI-USBN'!L254)</f>
        <v/>
      </c>
      <c r="AD255" s="206" t="str">
        <f>IF('NILAI-USBN'!M254="","",'NILAI-USBN'!M254)</f>
        <v/>
      </c>
      <c r="AE255" s="206" t="str">
        <f>IF('NILAI-USBN'!N254="","",'NILAI-USBN'!N254)</f>
        <v/>
      </c>
      <c r="AF255" s="206" t="str">
        <f>IF('NILAI-USBN'!O254="","",'NILAI-USBN'!O254)</f>
        <v/>
      </c>
      <c r="AG255" s="206" t="str">
        <f>IF('NILAI-USBN'!P254="","",'NILAI-USBN'!P254)</f>
        <v/>
      </c>
      <c r="AH255" s="206" t="str">
        <f>IF('NILAI-USBN'!Q254="","",'NILAI-USBN'!Q254)</f>
        <v/>
      </c>
      <c r="AI255" s="206" t="str">
        <f>IF('NILAI-USBN'!R254="","",'NILAI-USBN'!R254)</f>
        <v/>
      </c>
      <c r="AJ255" s="206" t="str">
        <f>IF('NILAI-USBN'!S254="","",'NILAI-USBN'!S254)</f>
        <v/>
      </c>
      <c r="AK255" s="206" t="str">
        <f>IF('NILAI-USBN'!T254="","",'NILAI-USBN'!T254)</f>
        <v/>
      </c>
      <c r="AL255" s="206" t="str">
        <f>IF('NILAI-USBN'!U254="","",'NILAI-USBN'!U254)</f>
        <v/>
      </c>
      <c r="AM255" s="206" t="str">
        <f>IF('NILAI-UN'!E254="","",'NILAI-UN'!E254)</f>
        <v/>
      </c>
      <c r="AN255" s="206" t="str">
        <f>IF('NILAI-UN'!F254="","",'NILAI-UN'!F254)</f>
        <v/>
      </c>
      <c r="AO255" s="206" t="str">
        <f>IF('NILAI-UN'!G254="","",'NILAI-UN'!G254)</f>
        <v/>
      </c>
      <c r="AP255" s="206" t="str">
        <f>IF('NILAI-UN'!H254="","",'NILAI-UN'!H254)</f>
        <v/>
      </c>
      <c r="AQ255" s="207" t="str">
        <f t="shared" si="7"/>
        <v/>
      </c>
      <c r="AR255" s="208" t="str">
        <f t="shared" si="8"/>
        <v/>
      </c>
      <c r="AS255" s="196" t="str">
        <f>IF(OR(C255="",E255=""),"",RANK(AQ255,$AQ$10:$AQ$409)+COUNTIF(AQ$10:AQ255,AQ255)-1)</f>
        <v/>
      </c>
      <c r="AT255" s="173"/>
    </row>
    <row r="256" spans="1:46" ht="20.100000000000001" customHeight="1">
      <c r="A256" s="173"/>
      <c r="B256" s="190" t="str">
        <f>BIODATA_SISWA!B256</f>
        <v/>
      </c>
      <c r="C256" s="191" t="str">
        <f>IF(BIODATA_SISWA!C256="","",BIODATA_SISWA!C256)</f>
        <v/>
      </c>
      <c r="D256" s="191" t="str">
        <f>IF(BIODATA_SISWA!L256="","",BIODATA_SISWA!L256)</f>
        <v/>
      </c>
      <c r="E256" s="206" t="str">
        <f>'NILAI-RAPOR'!K255</f>
        <v/>
      </c>
      <c r="F256" s="206" t="str">
        <f>'NILAI-RAPOR'!R255</f>
        <v/>
      </c>
      <c r="G256" s="206" t="str">
        <f>'NILAI-RAPOR'!Y255</f>
        <v/>
      </c>
      <c r="H256" s="206" t="str">
        <f>'NILAI-RAPOR'!AF255</f>
        <v/>
      </c>
      <c r="I256" s="206" t="str">
        <f>'NILAI-RAPOR'!AM255</f>
        <v/>
      </c>
      <c r="J256" s="206" t="str">
        <f>'NILAI-RAPOR'!AT255</f>
        <v/>
      </c>
      <c r="K256" s="206" t="str">
        <f>'NILAI-RAPOR'!BA255</f>
        <v/>
      </c>
      <c r="L256" s="206" t="str">
        <f>'NILAI-RAPOR'!BH255</f>
        <v/>
      </c>
      <c r="M256" s="206" t="str">
        <f>'NILAI-RAPOR'!BO255</f>
        <v/>
      </c>
      <c r="N256" s="206" t="str">
        <f>'NILAI-RAPOR'!BV255</f>
        <v/>
      </c>
      <c r="O256" s="206" t="str">
        <f>'NILAI-RAPOR'!CC255</f>
        <v/>
      </c>
      <c r="P256" s="206" t="str">
        <f>'NILAI-RAPOR'!CJ255</f>
        <v/>
      </c>
      <c r="Q256" s="206" t="str">
        <f>'NILAI-RAPOR'!CQ255</f>
        <v/>
      </c>
      <c r="R256" s="206" t="str">
        <f>'NILAI-RAPOR'!CX255</f>
        <v/>
      </c>
      <c r="S256" s="206" t="str">
        <f>'NILAI-RAPOR'!DE255</f>
        <v/>
      </c>
      <c r="T256" s="206" t="str">
        <f>'NILAI-RAPOR'!DL255</f>
        <v/>
      </c>
      <c r="U256" s="206" t="str">
        <f>'NILAI-RAPOR'!DS255</f>
        <v/>
      </c>
      <c r="V256" s="206" t="str">
        <f>IF('NILAI-USBN'!E255="","",'NILAI-USBN'!E255)</f>
        <v/>
      </c>
      <c r="W256" s="206" t="str">
        <f>IF('NILAI-USBN'!F255="","",'NILAI-USBN'!F255)</f>
        <v/>
      </c>
      <c r="X256" s="206" t="str">
        <f>IF('NILAI-USBN'!G255="","",'NILAI-USBN'!G255)</f>
        <v/>
      </c>
      <c r="Y256" s="206" t="str">
        <f>IF('NILAI-USBN'!H255="","",'NILAI-USBN'!H255)</f>
        <v/>
      </c>
      <c r="Z256" s="206" t="str">
        <f>IF('NILAI-USBN'!I255="","",'NILAI-USBN'!I255)</f>
        <v/>
      </c>
      <c r="AA256" s="206" t="str">
        <f>IF('NILAI-USBN'!J255="","",'NILAI-USBN'!J255)</f>
        <v/>
      </c>
      <c r="AB256" s="206" t="str">
        <f>IF('NILAI-USBN'!K255="","",'NILAI-USBN'!K255)</f>
        <v/>
      </c>
      <c r="AC256" s="206" t="str">
        <f>IF('NILAI-USBN'!L255="","",'NILAI-USBN'!L255)</f>
        <v/>
      </c>
      <c r="AD256" s="206" t="str">
        <f>IF('NILAI-USBN'!M255="","",'NILAI-USBN'!M255)</f>
        <v/>
      </c>
      <c r="AE256" s="206" t="str">
        <f>IF('NILAI-USBN'!N255="","",'NILAI-USBN'!N255)</f>
        <v/>
      </c>
      <c r="AF256" s="206" t="str">
        <f>IF('NILAI-USBN'!O255="","",'NILAI-USBN'!O255)</f>
        <v/>
      </c>
      <c r="AG256" s="206" t="str">
        <f>IF('NILAI-USBN'!P255="","",'NILAI-USBN'!P255)</f>
        <v/>
      </c>
      <c r="AH256" s="206" t="str">
        <f>IF('NILAI-USBN'!Q255="","",'NILAI-USBN'!Q255)</f>
        <v/>
      </c>
      <c r="AI256" s="206" t="str">
        <f>IF('NILAI-USBN'!R255="","",'NILAI-USBN'!R255)</f>
        <v/>
      </c>
      <c r="AJ256" s="206" t="str">
        <f>IF('NILAI-USBN'!S255="","",'NILAI-USBN'!S255)</f>
        <v/>
      </c>
      <c r="AK256" s="206" t="str">
        <f>IF('NILAI-USBN'!T255="","",'NILAI-USBN'!T255)</f>
        <v/>
      </c>
      <c r="AL256" s="206" t="str">
        <f>IF('NILAI-USBN'!U255="","",'NILAI-USBN'!U255)</f>
        <v/>
      </c>
      <c r="AM256" s="206" t="str">
        <f>IF('NILAI-UN'!E255="","",'NILAI-UN'!E255)</f>
        <v/>
      </c>
      <c r="AN256" s="206" t="str">
        <f>IF('NILAI-UN'!F255="","",'NILAI-UN'!F255)</f>
        <v/>
      </c>
      <c r="AO256" s="206" t="str">
        <f>IF('NILAI-UN'!G255="","",'NILAI-UN'!G255)</f>
        <v/>
      </c>
      <c r="AP256" s="206" t="str">
        <f>IF('NILAI-UN'!H255="","",'NILAI-UN'!H255)</f>
        <v/>
      </c>
      <c r="AQ256" s="207" t="str">
        <f t="shared" si="7"/>
        <v/>
      </c>
      <c r="AR256" s="208" t="str">
        <f t="shared" si="8"/>
        <v/>
      </c>
      <c r="AS256" s="196" t="str">
        <f>IF(OR(C256="",E256=""),"",RANK(AQ256,$AQ$10:$AQ$409)+COUNTIF(AQ$10:AQ256,AQ256)-1)</f>
        <v/>
      </c>
      <c r="AT256" s="173"/>
    </row>
    <row r="257" spans="1:46" ht="20.100000000000001" customHeight="1">
      <c r="A257" s="173"/>
      <c r="B257" s="190" t="str">
        <f>BIODATA_SISWA!B257</f>
        <v/>
      </c>
      <c r="C257" s="191" t="str">
        <f>IF(BIODATA_SISWA!C257="","",BIODATA_SISWA!C257)</f>
        <v/>
      </c>
      <c r="D257" s="191" t="str">
        <f>IF(BIODATA_SISWA!L257="","",BIODATA_SISWA!L257)</f>
        <v/>
      </c>
      <c r="E257" s="206" t="str">
        <f>'NILAI-RAPOR'!K256</f>
        <v/>
      </c>
      <c r="F257" s="206" t="str">
        <f>'NILAI-RAPOR'!R256</f>
        <v/>
      </c>
      <c r="G257" s="206" t="str">
        <f>'NILAI-RAPOR'!Y256</f>
        <v/>
      </c>
      <c r="H257" s="206" t="str">
        <f>'NILAI-RAPOR'!AF256</f>
        <v/>
      </c>
      <c r="I257" s="206" t="str">
        <f>'NILAI-RAPOR'!AM256</f>
        <v/>
      </c>
      <c r="J257" s="206" t="str">
        <f>'NILAI-RAPOR'!AT256</f>
        <v/>
      </c>
      <c r="K257" s="206" t="str">
        <f>'NILAI-RAPOR'!BA256</f>
        <v/>
      </c>
      <c r="L257" s="206" t="str">
        <f>'NILAI-RAPOR'!BH256</f>
        <v/>
      </c>
      <c r="M257" s="206" t="str">
        <f>'NILAI-RAPOR'!BO256</f>
        <v/>
      </c>
      <c r="N257" s="206" t="str">
        <f>'NILAI-RAPOR'!BV256</f>
        <v/>
      </c>
      <c r="O257" s="206" t="str">
        <f>'NILAI-RAPOR'!CC256</f>
        <v/>
      </c>
      <c r="P257" s="206" t="str">
        <f>'NILAI-RAPOR'!CJ256</f>
        <v/>
      </c>
      <c r="Q257" s="206" t="str">
        <f>'NILAI-RAPOR'!CQ256</f>
        <v/>
      </c>
      <c r="R257" s="206" t="str">
        <f>'NILAI-RAPOR'!CX256</f>
        <v/>
      </c>
      <c r="S257" s="206" t="str">
        <f>'NILAI-RAPOR'!DE256</f>
        <v/>
      </c>
      <c r="T257" s="206" t="str">
        <f>'NILAI-RAPOR'!DL256</f>
        <v/>
      </c>
      <c r="U257" s="206" t="str">
        <f>'NILAI-RAPOR'!DS256</f>
        <v/>
      </c>
      <c r="V257" s="206" t="str">
        <f>IF('NILAI-USBN'!E256="","",'NILAI-USBN'!E256)</f>
        <v/>
      </c>
      <c r="W257" s="206" t="str">
        <f>IF('NILAI-USBN'!F256="","",'NILAI-USBN'!F256)</f>
        <v/>
      </c>
      <c r="X257" s="206" t="str">
        <f>IF('NILAI-USBN'!G256="","",'NILAI-USBN'!G256)</f>
        <v/>
      </c>
      <c r="Y257" s="206" t="str">
        <f>IF('NILAI-USBN'!H256="","",'NILAI-USBN'!H256)</f>
        <v/>
      </c>
      <c r="Z257" s="206" t="str">
        <f>IF('NILAI-USBN'!I256="","",'NILAI-USBN'!I256)</f>
        <v/>
      </c>
      <c r="AA257" s="206" t="str">
        <f>IF('NILAI-USBN'!J256="","",'NILAI-USBN'!J256)</f>
        <v/>
      </c>
      <c r="AB257" s="206" t="str">
        <f>IF('NILAI-USBN'!K256="","",'NILAI-USBN'!K256)</f>
        <v/>
      </c>
      <c r="AC257" s="206" t="str">
        <f>IF('NILAI-USBN'!L256="","",'NILAI-USBN'!L256)</f>
        <v/>
      </c>
      <c r="AD257" s="206" t="str">
        <f>IF('NILAI-USBN'!M256="","",'NILAI-USBN'!M256)</f>
        <v/>
      </c>
      <c r="AE257" s="206" t="str">
        <f>IF('NILAI-USBN'!N256="","",'NILAI-USBN'!N256)</f>
        <v/>
      </c>
      <c r="AF257" s="206" t="str">
        <f>IF('NILAI-USBN'!O256="","",'NILAI-USBN'!O256)</f>
        <v/>
      </c>
      <c r="AG257" s="206" t="str">
        <f>IF('NILAI-USBN'!P256="","",'NILAI-USBN'!P256)</f>
        <v/>
      </c>
      <c r="AH257" s="206" t="str">
        <f>IF('NILAI-USBN'!Q256="","",'NILAI-USBN'!Q256)</f>
        <v/>
      </c>
      <c r="AI257" s="206" t="str">
        <f>IF('NILAI-USBN'!R256="","",'NILAI-USBN'!R256)</f>
        <v/>
      </c>
      <c r="AJ257" s="206" t="str">
        <f>IF('NILAI-USBN'!S256="","",'NILAI-USBN'!S256)</f>
        <v/>
      </c>
      <c r="AK257" s="206" t="str">
        <f>IF('NILAI-USBN'!T256="","",'NILAI-USBN'!T256)</f>
        <v/>
      </c>
      <c r="AL257" s="206" t="str">
        <f>IF('NILAI-USBN'!U256="","",'NILAI-USBN'!U256)</f>
        <v/>
      </c>
      <c r="AM257" s="206" t="str">
        <f>IF('NILAI-UN'!E256="","",'NILAI-UN'!E256)</f>
        <v/>
      </c>
      <c r="AN257" s="206" t="str">
        <f>IF('NILAI-UN'!F256="","",'NILAI-UN'!F256)</f>
        <v/>
      </c>
      <c r="AO257" s="206" t="str">
        <f>IF('NILAI-UN'!G256="","",'NILAI-UN'!G256)</f>
        <v/>
      </c>
      <c r="AP257" s="206" t="str">
        <f>IF('NILAI-UN'!H256="","",'NILAI-UN'!H256)</f>
        <v/>
      </c>
      <c r="AQ257" s="207" t="str">
        <f t="shared" si="7"/>
        <v/>
      </c>
      <c r="AR257" s="208" t="str">
        <f t="shared" si="8"/>
        <v/>
      </c>
      <c r="AS257" s="196" t="str">
        <f>IF(OR(C257="",E257=""),"",RANK(AQ257,$AQ$10:$AQ$409)+COUNTIF(AQ$10:AQ257,AQ257)-1)</f>
        <v/>
      </c>
      <c r="AT257" s="173"/>
    </row>
    <row r="258" spans="1:46" ht="20.100000000000001" customHeight="1">
      <c r="A258" s="173"/>
      <c r="B258" s="190" t="str">
        <f>BIODATA_SISWA!B258</f>
        <v/>
      </c>
      <c r="C258" s="191" t="str">
        <f>IF(BIODATA_SISWA!C258="","",BIODATA_SISWA!C258)</f>
        <v/>
      </c>
      <c r="D258" s="191" t="str">
        <f>IF(BIODATA_SISWA!L258="","",BIODATA_SISWA!L258)</f>
        <v/>
      </c>
      <c r="E258" s="206" t="str">
        <f>'NILAI-RAPOR'!K257</f>
        <v/>
      </c>
      <c r="F258" s="206" t="str">
        <f>'NILAI-RAPOR'!R257</f>
        <v/>
      </c>
      <c r="G258" s="206" t="str">
        <f>'NILAI-RAPOR'!Y257</f>
        <v/>
      </c>
      <c r="H258" s="206" t="str">
        <f>'NILAI-RAPOR'!AF257</f>
        <v/>
      </c>
      <c r="I258" s="206" t="str">
        <f>'NILAI-RAPOR'!AM257</f>
        <v/>
      </c>
      <c r="J258" s="206" t="str">
        <f>'NILAI-RAPOR'!AT257</f>
        <v/>
      </c>
      <c r="K258" s="206" t="str">
        <f>'NILAI-RAPOR'!BA257</f>
        <v/>
      </c>
      <c r="L258" s="206" t="str">
        <f>'NILAI-RAPOR'!BH257</f>
        <v/>
      </c>
      <c r="M258" s="206" t="str">
        <f>'NILAI-RAPOR'!BO257</f>
        <v/>
      </c>
      <c r="N258" s="206" t="str">
        <f>'NILAI-RAPOR'!BV257</f>
        <v/>
      </c>
      <c r="O258" s="206" t="str">
        <f>'NILAI-RAPOR'!CC257</f>
        <v/>
      </c>
      <c r="P258" s="206" t="str">
        <f>'NILAI-RAPOR'!CJ257</f>
        <v/>
      </c>
      <c r="Q258" s="206" t="str">
        <f>'NILAI-RAPOR'!CQ257</f>
        <v/>
      </c>
      <c r="R258" s="206" t="str">
        <f>'NILAI-RAPOR'!CX257</f>
        <v/>
      </c>
      <c r="S258" s="206" t="str">
        <f>'NILAI-RAPOR'!DE257</f>
        <v/>
      </c>
      <c r="T258" s="206" t="str">
        <f>'NILAI-RAPOR'!DL257</f>
        <v/>
      </c>
      <c r="U258" s="206" t="str">
        <f>'NILAI-RAPOR'!DS257</f>
        <v/>
      </c>
      <c r="V258" s="206" t="str">
        <f>IF('NILAI-USBN'!E257="","",'NILAI-USBN'!E257)</f>
        <v/>
      </c>
      <c r="W258" s="206" t="str">
        <f>IF('NILAI-USBN'!F257="","",'NILAI-USBN'!F257)</f>
        <v/>
      </c>
      <c r="X258" s="206" t="str">
        <f>IF('NILAI-USBN'!G257="","",'NILAI-USBN'!G257)</f>
        <v/>
      </c>
      <c r="Y258" s="206" t="str">
        <f>IF('NILAI-USBN'!H257="","",'NILAI-USBN'!H257)</f>
        <v/>
      </c>
      <c r="Z258" s="206" t="str">
        <f>IF('NILAI-USBN'!I257="","",'NILAI-USBN'!I257)</f>
        <v/>
      </c>
      <c r="AA258" s="206" t="str">
        <f>IF('NILAI-USBN'!J257="","",'NILAI-USBN'!J257)</f>
        <v/>
      </c>
      <c r="AB258" s="206" t="str">
        <f>IF('NILAI-USBN'!K257="","",'NILAI-USBN'!K257)</f>
        <v/>
      </c>
      <c r="AC258" s="206" t="str">
        <f>IF('NILAI-USBN'!L257="","",'NILAI-USBN'!L257)</f>
        <v/>
      </c>
      <c r="AD258" s="206" t="str">
        <f>IF('NILAI-USBN'!M257="","",'NILAI-USBN'!M257)</f>
        <v/>
      </c>
      <c r="AE258" s="206" t="str">
        <f>IF('NILAI-USBN'!N257="","",'NILAI-USBN'!N257)</f>
        <v/>
      </c>
      <c r="AF258" s="206" t="str">
        <f>IF('NILAI-USBN'!O257="","",'NILAI-USBN'!O257)</f>
        <v/>
      </c>
      <c r="AG258" s="206" t="str">
        <f>IF('NILAI-USBN'!P257="","",'NILAI-USBN'!P257)</f>
        <v/>
      </c>
      <c r="AH258" s="206" t="str">
        <f>IF('NILAI-USBN'!Q257="","",'NILAI-USBN'!Q257)</f>
        <v/>
      </c>
      <c r="AI258" s="206" t="str">
        <f>IF('NILAI-USBN'!R257="","",'NILAI-USBN'!R257)</f>
        <v/>
      </c>
      <c r="AJ258" s="206" t="str">
        <f>IF('NILAI-USBN'!S257="","",'NILAI-USBN'!S257)</f>
        <v/>
      </c>
      <c r="AK258" s="206" t="str">
        <f>IF('NILAI-USBN'!T257="","",'NILAI-USBN'!T257)</f>
        <v/>
      </c>
      <c r="AL258" s="206" t="str">
        <f>IF('NILAI-USBN'!U257="","",'NILAI-USBN'!U257)</f>
        <v/>
      </c>
      <c r="AM258" s="206" t="str">
        <f>IF('NILAI-UN'!E257="","",'NILAI-UN'!E257)</f>
        <v/>
      </c>
      <c r="AN258" s="206" t="str">
        <f>IF('NILAI-UN'!F257="","",'NILAI-UN'!F257)</f>
        <v/>
      </c>
      <c r="AO258" s="206" t="str">
        <f>IF('NILAI-UN'!G257="","",'NILAI-UN'!G257)</f>
        <v/>
      </c>
      <c r="AP258" s="206" t="str">
        <f>IF('NILAI-UN'!H257="","",'NILAI-UN'!H257)</f>
        <v/>
      </c>
      <c r="AQ258" s="207" t="str">
        <f t="shared" si="7"/>
        <v/>
      </c>
      <c r="AR258" s="208" t="str">
        <f t="shared" si="8"/>
        <v/>
      </c>
      <c r="AS258" s="196" t="str">
        <f>IF(OR(C258="",E258=""),"",RANK(AQ258,$AQ$10:$AQ$409)+COUNTIF(AQ$10:AQ258,AQ258)-1)</f>
        <v/>
      </c>
      <c r="AT258" s="173"/>
    </row>
    <row r="259" spans="1:46" ht="20.100000000000001" customHeight="1">
      <c r="A259" s="173"/>
      <c r="B259" s="190" t="str">
        <f>BIODATA_SISWA!B259</f>
        <v/>
      </c>
      <c r="C259" s="191" t="str">
        <f>IF(BIODATA_SISWA!C259="","",BIODATA_SISWA!C259)</f>
        <v/>
      </c>
      <c r="D259" s="191" t="str">
        <f>IF(BIODATA_SISWA!L259="","",BIODATA_SISWA!L259)</f>
        <v/>
      </c>
      <c r="E259" s="206" t="str">
        <f>'NILAI-RAPOR'!K258</f>
        <v/>
      </c>
      <c r="F259" s="206" t="str">
        <f>'NILAI-RAPOR'!R258</f>
        <v/>
      </c>
      <c r="G259" s="206" t="str">
        <f>'NILAI-RAPOR'!Y258</f>
        <v/>
      </c>
      <c r="H259" s="206" t="str">
        <f>'NILAI-RAPOR'!AF258</f>
        <v/>
      </c>
      <c r="I259" s="206" t="str">
        <f>'NILAI-RAPOR'!AM258</f>
        <v/>
      </c>
      <c r="J259" s="206" t="str">
        <f>'NILAI-RAPOR'!AT258</f>
        <v/>
      </c>
      <c r="K259" s="206" t="str">
        <f>'NILAI-RAPOR'!BA258</f>
        <v/>
      </c>
      <c r="L259" s="206" t="str">
        <f>'NILAI-RAPOR'!BH258</f>
        <v/>
      </c>
      <c r="M259" s="206" t="str">
        <f>'NILAI-RAPOR'!BO258</f>
        <v/>
      </c>
      <c r="N259" s="206" t="str">
        <f>'NILAI-RAPOR'!BV258</f>
        <v/>
      </c>
      <c r="O259" s="206" t="str">
        <f>'NILAI-RAPOR'!CC258</f>
        <v/>
      </c>
      <c r="P259" s="206" t="str">
        <f>'NILAI-RAPOR'!CJ258</f>
        <v/>
      </c>
      <c r="Q259" s="206" t="str">
        <f>'NILAI-RAPOR'!CQ258</f>
        <v/>
      </c>
      <c r="R259" s="206" t="str">
        <f>'NILAI-RAPOR'!CX258</f>
        <v/>
      </c>
      <c r="S259" s="206" t="str">
        <f>'NILAI-RAPOR'!DE258</f>
        <v/>
      </c>
      <c r="T259" s="206" t="str">
        <f>'NILAI-RAPOR'!DL258</f>
        <v/>
      </c>
      <c r="U259" s="206" t="str">
        <f>'NILAI-RAPOR'!DS258</f>
        <v/>
      </c>
      <c r="V259" s="206" t="str">
        <f>IF('NILAI-USBN'!E258="","",'NILAI-USBN'!E258)</f>
        <v/>
      </c>
      <c r="W259" s="206" t="str">
        <f>IF('NILAI-USBN'!F258="","",'NILAI-USBN'!F258)</f>
        <v/>
      </c>
      <c r="X259" s="206" t="str">
        <f>IF('NILAI-USBN'!G258="","",'NILAI-USBN'!G258)</f>
        <v/>
      </c>
      <c r="Y259" s="206" t="str">
        <f>IF('NILAI-USBN'!H258="","",'NILAI-USBN'!H258)</f>
        <v/>
      </c>
      <c r="Z259" s="206" t="str">
        <f>IF('NILAI-USBN'!I258="","",'NILAI-USBN'!I258)</f>
        <v/>
      </c>
      <c r="AA259" s="206" t="str">
        <f>IF('NILAI-USBN'!J258="","",'NILAI-USBN'!J258)</f>
        <v/>
      </c>
      <c r="AB259" s="206" t="str">
        <f>IF('NILAI-USBN'!K258="","",'NILAI-USBN'!K258)</f>
        <v/>
      </c>
      <c r="AC259" s="206" t="str">
        <f>IF('NILAI-USBN'!L258="","",'NILAI-USBN'!L258)</f>
        <v/>
      </c>
      <c r="AD259" s="206" t="str">
        <f>IF('NILAI-USBN'!M258="","",'NILAI-USBN'!M258)</f>
        <v/>
      </c>
      <c r="AE259" s="206" t="str">
        <f>IF('NILAI-USBN'!N258="","",'NILAI-USBN'!N258)</f>
        <v/>
      </c>
      <c r="AF259" s="206" t="str">
        <f>IF('NILAI-USBN'!O258="","",'NILAI-USBN'!O258)</f>
        <v/>
      </c>
      <c r="AG259" s="206" t="str">
        <f>IF('NILAI-USBN'!P258="","",'NILAI-USBN'!P258)</f>
        <v/>
      </c>
      <c r="AH259" s="206" t="str">
        <f>IF('NILAI-USBN'!Q258="","",'NILAI-USBN'!Q258)</f>
        <v/>
      </c>
      <c r="AI259" s="206" t="str">
        <f>IF('NILAI-USBN'!R258="","",'NILAI-USBN'!R258)</f>
        <v/>
      </c>
      <c r="AJ259" s="206" t="str">
        <f>IF('NILAI-USBN'!S258="","",'NILAI-USBN'!S258)</f>
        <v/>
      </c>
      <c r="AK259" s="206" t="str">
        <f>IF('NILAI-USBN'!T258="","",'NILAI-USBN'!T258)</f>
        <v/>
      </c>
      <c r="AL259" s="206" t="str">
        <f>IF('NILAI-USBN'!U258="","",'NILAI-USBN'!U258)</f>
        <v/>
      </c>
      <c r="AM259" s="206" t="str">
        <f>IF('NILAI-UN'!E258="","",'NILAI-UN'!E258)</f>
        <v/>
      </c>
      <c r="AN259" s="206" t="str">
        <f>IF('NILAI-UN'!F258="","",'NILAI-UN'!F258)</f>
        <v/>
      </c>
      <c r="AO259" s="206" t="str">
        <f>IF('NILAI-UN'!G258="","",'NILAI-UN'!G258)</f>
        <v/>
      </c>
      <c r="AP259" s="206" t="str">
        <f>IF('NILAI-UN'!H258="","",'NILAI-UN'!H258)</f>
        <v/>
      </c>
      <c r="AQ259" s="207" t="str">
        <f t="shared" si="7"/>
        <v/>
      </c>
      <c r="AR259" s="208" t="str">
        <f t="shared" si="8"/>
        <v/>
      </c>
      <c r="AS259" s="196" t="str">
        <f>IF(OR(C259="",E259=""),"",RANK(AQ259,$AQ$10:$AQ$409)+COUNTIF(AQ$10:AQ259,AQ259)-1)</f>
        <v/>
      </c>
      <c r="AT259" s="173"/>
    </row>
    <row r="260" spans="1:46" ht="20.100000000000001" customHeight="1">
      <c r="A260" s="173"/>
      <c r="B260" s="190" t="str">
        <f>BIODATA_SISWA!B260</f>
        <v/>
      </c>
      <c r="C260" s="191" t="str">
        <f>IF(BIODATA_SISWA!C260="","",BIODATA_SISWA!C260)</f>
        <v/>
      </c>
      <c r="D260" s="191" t="str">
        <f>IF(BIODATA_SISWA!L260="","",BIODATA_SISWA!L260)</f>
        <v/>
      </c>
      <c r="E260" s="206" t="str">
        <f>'NILAI-RAPOR'!K259</f>
        <v/>
      </c>
      <c r="F260" s="206" t="str">
        <f>'NILAI-RAPOR'!R259</f>
        <v/>
      </c>
      <c r="G260" s="206" t="str">
        <f>'NILAI-RAPOR'!Y259</f>
        <v/>
      </c>
      <c r="H260" s="206" t="str">
        <f>'NILAI-RAPOR'!AF259</f>
        <v/>
      </c>
      <c r="I260" s="206" t="str">
        <f>'NILAI-RAPOR'!AM259</f>
        <v/>
      </c>
      <c r="J260" s="206" t="str">
        <f>'NILAI-RAPOR'!AT259</f>
        <v/>
      </c>
      <c r="K260" s="206" t="str">
        <f>'NILAI-RAPOR'!BA259</f>
        <v/>
      </c>
      <c r="L260" s="206" t="str">
        <f>'NILAI-RAPOR'!BH259</f>
        <v/>
      </c>
      <c r="M260" s="206" t="str">
        <f>'NILAI-RAPOR'!BO259</f>
        <v/>
      </c>
      <c r="N260" s="206" t="str">
        <f>'NILAI-RAPOR'!BV259</f>
        <v/>
      </c>
      <c r="O260" s="206" t="str">
        <f>'NILAI-RAPOR'!CC259</f>
        <v/>
      </c>
      <c r="P260" s="206" t="str">
        <f>'NILAI-RAPOR'!CJ259</f>
        <v/>
      </c>
      <c r="Q260" s="206" t="str">
        <f>'NILAI-RAPOR'!CQ259</f>
        <v/>
      </c>
      <c r="R260" s="206" t="str">
        <f>'NILAI-RAPOR'!CX259</f>
        <v/>
      </c>
      <c r="S260" s="206" t="str">
        <f>'NILAI-RAPOR'!DE259</f>
        <v/>
      </c>
      <c r="T260" s="206" t="str">
        <f>'NILAI-RAPOR'!DL259</f>
        <v/>
      </c>
      <c r="U260" s="206" t="str">
        <f>'NILAI-RAPOR'!DS259</f>
        <v/>
      </c>
      <c r="V260" s="206" t="str">
        <f>IF('NILAI-USBN'!E259="","",'NILAI-USBN'!E259)</f>
        <v/>
      </c>
      <c r="W260" s="206" t="str">
        <f>IF('NILAI-USBN'!F259="","",'NILAI-USBN'!F259)</f>
        <v/>
      </c>
      <c r="X260" s="206" t="str">
        <f>IF('NILAI-USBN'!G259="","",'NILAI-USBN'!G259)</f>
        <v/>
      </c>
      <c r="Y260" s="206" t="str">
        <f>IF('NILAI-USBN'!H259="","",'NILAI-USBN'!H259)</f>
        <v/>
      </c>
      <c r="Z260" s="206" t="str">
        <f>IF('NILAI-USBN'!I259="","",'NILAI-USBN'!I259)</f>
        <v/>
      </c>
      <c r="AA260" s="206" t="str">
        <f>IF('NILAI-USBN'!J259="","",'NILAI-USBN'!J259)</f>
        <v/>
      </c>
      <c r="AB260" s="206" t="str">
        <f>IF('NILAI-USBN'!K259="","",'NILAI-USBN'!K259)</f>
        <v/>
      </c>
      <c r="AC260" s="206" t="str">
        <f>IF('NILAI-USBN'!L259="","",'NILAI-USBN'!L259)</f>
        <v/>
      </c>
      <c r="AD260" s="206" t="str">
        <f>IF('NILAI-USBN'!M259="","",'NILAI-USBN'!M259)</f>
        <v/>
      </c>
      <c r="AE260" s="206" t="str">
        <f>IF('NILAI-USBN'!N259="","",'NILAI-USBN'!N259)</f>
        <v/>
      </c>
      <c r="AF260" s="206" t="str">
        <f>IF('NILAI-USBN'!O259="","",'NILAI-USBN'!O259)</f>
        <v/>
      </c>
      <c r="AG260" s="206" t="str">
        <f>IF('NILAI-USBN'!P259="","",'NILAI-USBN'!P259)</f>
        <v/>
      </c>
      <c r="AH260" s="206" t="str">
        <f>IF('NILAI-USBN'!Q259="","",'NILAI-USBN'!Q259)</f>
        <v/>
      </c>
      <c r="AI260" s="206" t="str">
        <f>IF('NILAI-USBN'!R259="","",'NILAI-USBN'!R259)</f>
        <v/>
      </c>
      <c r="AJ260" s="206" t="str">
        <f>IF('NILAI-USBN'!S259="","",'NILAI-USBN'!S259)</f>
        <v/>
      </c>
      <c r="AK260" s="206" t="str">
        <f>IF('NILAI-USBN'!T259="","",'NILAI-USBN'!T259)</f>
        <v/>
      </c>
      <c r="AL260" s="206" t="str">
        <f>IF('NILAI-USBN'!U259="","",'NILAI-USBN'!U259)</f>
        <v/>
      </c>
      <c r="AM260" s="206" t="str">
        <f>IF('NILAI-UN'!E259="","",'NILAI-UN'!E259)</f>
        <v/>
      </c>
      <c r="AN260" s="206" t="str">
        <f>IF('NILAI-UN'!F259="","",'NILAI-UN'!F259)</f>
        <v/>
      </c>
      <c r="AO260" s="206" t="str">
        <f>IF('NILAI-UN'!G259="","",'NILAI-UN'!G259)</f>
        <v/>
      </c>
      <c r="AP260" s="206" t="str">
        <f>IF('NILAI-UN'!H259="","",'NILAI-UN'!H259)</f>
        <v/>
      </c>
      <c r="AQ260" s="207" t="str">
        <f t="shared" si="7"/>
        <v/>
      </c>
      <c r="AR260" s="208" t="str">
        <f t="shared" si="8"/>
        <v/>
      </c>
      <c r="AS260" s="196" t="str">
        <f>IF(OR(C260="",E260=""),"",RANK(AQ260,$AQ$10:$AQ$409)+COUNTIF(AQ$10:AQ260,AQ260)-1)</f>
        <v/>
      </c>
      <c r="AT260" s="173"/>
    </row>
    <row r="261" spans="1:46" ht="20.100000000000001" customHeight="1">
      <c r="A261" s="173"/>
      <c r="B261" s="190" t="str">
        <f>BIODATA_SISWA!B261</f>
        <v/>
      </c>
      <c r="C261" s="191" t="str">
        <f>IF(BIODATA_SISWA!C261="","",BIODATA_SISWA!C261)</f>
        <v/>
      </c>
      <c r="D261" s="191" t="str">
        <f>IF(BIODATA_SISWA!L261="","",BIODATA_SISWA!L261)</f>
        <v/>
      </c>
      <c r="E261" s="206" t="str">
        <f>'NILAI-RAPOR'!K260</f>
        <v/>
      </c>
      <c r="F261" s="206" t="str">
        <f>'NILAI-RAPOR'!R260</f>
        <v/>
      </c>
      <c r="G261" s="206" t="str">
        <f>'NILAI-RAPOR'!Y260</f>
        <v/>
      </c>
      <c r="H261" s="206" t="str">
        <f>'NILAI-RAPOR'!AF260</f>
        <v/>
      </c>
      <c r="I261" s="206" t="str">
        <f>'NILAI-RAPOR'!AM260</f>
        <v/>
      </c>
      <c r="J261" s="206" t="str">
        <f>'NILAI-RAPOR'!AT260</f>
        <v/>
      </c>
      <c r="K261" s="206" t="str">
        <f>'NILAI-RAPOR'!BA260</f>
        <v/>
      </c>
      <c r="L261" s="206" t="str">
        <f>'NILAI-RAPOR'!BH260</f>
        <v/>
      </c>
      <c r="M261" s="206" t="str">
        <f>'NILAI-RAPOR'!BO260</f>
        <v/>
      </c>
      <c r="N261" s="206" t="str">
        <f>'NILAI-RAPOR'!BV260</f>
        <v/>
      </c>
      <c r="O261" s="206" t="str">
        <f>'NILAI-RAPOR'!CC260</f>
        <v/>
      </c>
      <c r="P261" s="206" t="str">
        <f>'NILAI-RAPOR'!CJ260</f>
        <v/>
      </c>
      <c r="Q261" s="206" t="str">
        <f>'NILAI-RAPOR'!CQ260</f>
        <v/>
      </c>
      <c r="R261" s="206" t="str">
        <f>'NILAI-RAPOR'!CX260</f>
        <v/>
      </c>
      <c r="S261" s="206" t="str">
        <f>'NILAI-RAPOR'!DE260</f>
        <v/>
      </c>
      <c r="T261" s="206" t="str">
        <f>'NILAI-RAPOR'!DL260</f>
        <v/>
      </c>
      <c r="U261" s="206" t="str">
        <f>'NILAI-RAPOR'!DS260</f>
        <v/>
      </c>
      <c r="V261" s="206" t="str">
        <f>IF('NILAI-USBN'!E260="","",'NILAI-USBN'!E260)</f>
        <v/>
      </c>
      <c r="W261" s="206" t="str">
        <f>IF('NILAI-USBN'!F260="","",'NILAI-USBN'!F260)</f>
        <v/>
      </c>
      <c r="X261" s="206" t="str">
        <f>IF('NILAI-USBN'!G260="","",'NILAI-USBN'!G260)</f>
        <v/>
      </c>
      <c r="Y261" s="206" t="str">
        <f>IF('NILAI-USBN'!H260="","",'NILAI-USBN'!H260)</f>
        <v/>
      </c>
      <c r="Z261" s="206" t="str">
        <f>IF('NILAI-USBN'!I260="","",'NILAI-USBN'!I260)</f>
        <v/>
      </c>
      <c r="AA261" s="206" t="str">
        <f>IF('NILAI-USBN'!J260="","",'NILAI-USBN'!J260)</f>
        <v/>
      </c>
      <c r="AB261" s="206" t="str">
        <f>IF('NILAI-USBN'!K260="","",'NILAI-USBN'!K260)</f>
        <v/>
      </c>
      <c r="AC261" s="206" t="str">
        <f>IF('NILAI-USBN'!L260="","",'NILAI-USBN'!L260)</f>
        <v/>
      </c>
      <c r="AD261" s="206" t="str">
        <f>IF('NILAI-USBN'!M260="","",'NILAI-USBN'!M260)</f>
        <v/>
      </c>
      <c r="AE261" s="206" t="str">
        <f>IF('NILAI-USBN'!N260="","",'NILAI-USBN'!N260)</f>
        <v/>
      </c>
      <c r="AF261" s="206" t="str">
        <f>IF('NILAI-USBN'!O260="","",'NILAI-USBN'!O260)</f>
        <v/>
      </c>
      <c r="AG261" s="206" t="str">
        <f>IF('NILAI-USBN'!P260="","",'NILAI-USBN'!P260)</f>
        <v/>
      </c>
      <c r="AH261" s="206" t="str">
        <f>IF('NILAI-USBN'!Q260="","",'NILAI-USBN'!Q260)</f>
        <v/>
      </c>
      <c r="AI261" s="206" t="str">
        <f>IF('NILAI-USBN'!R260="","",'NILAI-USBN'!R260)</f>
        <v/>
      </c>
      <c r="AJ261" s="206" t="str">
        <f>IF('NILAI-USBN'!S260="","",'NILAI-USBN'!S260)</f>
        <v/>
      </c>
      <c r="AK261" s="206" t="str">
        <f>IF('NILAI-USBN'!T260="","",'NILAI-USBN'!T260)</f>
        <v/>
      </c>
      <c r="AL261" s="206" t="str">
        <f>IF('NILAI-USBN'!U260="","",'NILAI-USBN'!U260)</f>
        <v/>
      </c>
      <c r="AM261" s="206" t="str">
        <f>IF('NILAI-UN'!E260="","",'NILAI-UN'!E260)</f>
        <v/>
      </c>
      <c r="AN261" s="206" t="str">
        <f>IF('NILAI-UN'!F260="","",'NILAI-UN'!F260)</f>
        <v/>
      </c>
      <c r="AO261" s="206" t="str">
        <f>IF('NILAI-UN'!G260="","",'NILAI-UN'!G260)</f>
        <v/>
      </c>
      <c r="AP261" s="206" t="str">
        <f>IF('NILAI-UN'!H260="","",'NILAI-UN'!H260)</f>
        <v/>
      </c>
      <c r="AQ261" s="207" t="str">
        <f t="shared" si="7"/>
        <v/>
      </c>
      <c r="AR261" s="208" t="str">
        <f t="shared" si="8"/>
        <v/>
      </c>
      <c r="AS261" s="196" t="str">
        <f>IF(OR(C261="",E261=""),"",RANK(AQ261,$AQ$10:$AQ$409)+COUNTIF(AQ$10:AQ261,AQ261)-1)</f>
        <v/>
      </c>
      <c r="AT261" s="173"/>
    </row>
    <row r="262" spans="1:46" ht="20.100000000000001" customHeight="1">
      <c r="A262" s="173"/>
      <c r="B262" s="190" t="str">
        <f>BIODATA_SISWA!B262</f>
        <v/>
      </c>
      <c r="C262" s="191" t="str">
        <f>IF(BIODATA_SISWA!C262="","",BIODATA_SISWA!C262)</f>
        <v/>
      </c>
      <c r="D262" s="191" t="str">
        <f>IF(BIODATA_SISWA!L262="","",BIODATA_SISWA!L262)</f>
        <v/>
      </c>
      <c r="E262" s="206" t="str">
        <f>'NILAI-RAPOR'!K261</f>
        <v/>
      </c>
      <c r="F262" s="206" t="str">
        <f>'NILAI-RAPOR'!R261</f>
        <v/>
      </c>
      <c r="G262" s="206" t="str">
        <f>'NILAI-RAPOR'!Y261</f>
        <v/>
      </c>
      <c r="H262" s="206" t="str">
        <f>'NILAI-RAPOR'!AF261</f>
        <v/>
      </c>
      <c r="I262" s="206" t="str">
        <f>'NILAI-RAPOR'!AM261</f>
        <v/>
      </c>
      <c r="J262" s="206" t="str">
        <f>'NILAI-RAPOR'!AT261</f>
        <v/>
      </c>
      <c r="K262" s="206" t="str">
        <f>'NILAI-RAPOR'!BA261</f>
        <v/>
      </c>
      <c r="L262" s="206" t="str">
        <f>'NILAI-RAPOR'!BH261</f>
        <v/>
      </c>
      <c r="M262" s="206" t="str">
        <f>'NILAI-RAPOR'!BO261</f>
        <v/>
      </c>
      <c r="N262" s="206" t="str">
        <f>'NILAI-RAPOR'!BV261</f>
        <v/>
      </c>
      <c r="O262" s="206" t="str">
        <f>'NILAI-RAPOR'!CC261</f>
        <v/>
      </c>
      <c r="P262" s="206" t="str">
        <f>'NILAI-RAPOR'!CJ261</f>
        <v/>
      </c>
      <c r="Q262" s="206" t="str">
        <f>'NILAI-RAPOR'!CQ261</f>
        <v/>
      </c>
      <c r="R262" s="206" t="str">
        <f>'NILAI-RAPOR'!CX261</f>
        <v/>
      </c>
      <c r="S262" s="206" t="str">
        <f>'NILAI-RAPOR'!DE261</f>
        <v/>
      </c>
      <c r="T262" s="206" t="str">
        <f>'NILAI-RAPOR'!DL261</f>
        <v/>
      </c>
      <c r="U262" s="206" t="str">
        <f>'NILAI-RAPOR'!DS261</f>
        <v/>
      </c>
      <c r="V262" s="206" t="str">
        <f>IF('NILAI-USBN'!E261="","",'NILAI-USBN'!E261)</f>
        <v/>
      </c>
      <c r="W262" s="206" t="str">
        <f>IF('NILAI-USBN'!F261="","",'NILAI-USBN'!F261)</f>
        <v/>
      </c>
      <c r="X262" s="206" t="str">
        <f>IF('NILAI-USBN'!G261="","",'NILAI-USBN'!G261)</f>
        <v/>
      </c>
      <c r="Y262" s="206" t="str">
        <f>IF('NILAI-USBN'!H261="","",'NILAI-USBN'!H261)</f>
        <v/>
      </c>
      <c r="Z262" s="206" t="str">
        <f>IF('NILAI-USBN'!I261="","",'NILAI-USBN'!I261)</f>
        <v/>
      </c>
      <c r="AA262" s="206" t="str">
        <f>IF('NILAI-USBN'!J261="","",'NILAI-USBN'!J261)</f>
        <v/>
      </c>
      <c r="AB262" s="206" t="str">
        <f>IF('NILAI-USBN'!K261="","",'NILAI-USBN'!K261)</f>
        <v/>
      </c>
      <c r="AC262" s="206" t="str">
        <f>IF('NILAI-USBN'!L261="","",'NILAI-USBN'!L261)</f>
        <v/>
      </c>
      <c r="AD262" s="206" t="str">
        <f>IF('NILAI-USBN'!M261="","",'NILAI-USBN'!M261)</f>
        <v/>
      </c>
      <c r="AE262" s="206" t="str">
        <f>IF('NILAI-USBN'!N261="","",'NILAI-USBN'!N261)</f>
        <v/>
      </c>
      <c r="AF262" s="206" t="str">
        <f>IF('NILAI-USBN'!O261="","",'NILAI-USBN'!O261)</f>
        <v/>
      </c>
      <c r="AG262" s="206" t="str">
        <f>IF('NILAI-USBN'!P261="","",'NILAI-USBN'!P261)</f>
        <v/>
      </c>
      <c r="AH262" s="206" t="str">
        <f>IF('NILAI-USBN'!Q261="","",'NILAI-USBN'!Q261)</f>
        <v/>
      </c>
      <c r="AI262" s="206" t="str">
        <f>IF('NILAI-USBN'!R261="","",'NILAI-USBN'!R261)</f>
        <v/>
      </c>
      <c r="AJ262" s="206" t="str">
        <f>IF('NILAI-USBN'!S261="","",'NILAI-USBN'!S261)</f>
        <v/>
      </c>
      <c r="AK262" s="206" t="str">
        <f>IF('NILAI-USBN'!T261="","",'NILAI-USBN'!T261)</f>
        <v/>
      </c>
      <c r="AL262" s="206" t="str">
        <f>IF('NILAI-USBN'!U261="","",'NILAI-USBN'!U261)</f>
        <v/>
      </c>
      <c r="AM262" s="206" t="str">
        <f>IF('NILAI-UN'!E261="","",'NILAI-UN'!E261)</f>
        <v/>
      </c>
      <c r="AN262" s="206" t="str">
        <f>IF('NILAI-UN'!F261="","",'NILAI-UN'!F261)</f>
        <v/>
      </c>
      <c r="AO262" s="206" t="str">
        <f>IF('NILAI-UN'!G261="","",'NILAI-UN'!G261)</f>
        <v/>
      </c>
      <c r="AP262" s="206" t="str">
        <f>IF('NILAI-UN'!H261="","",'NILAI-UN'!H261)</f>
        <v/>
      </c>
      <c r="AQ262" s="207" t="str">
        <f t="shared" si="7"/>
        <v/>
      </c>
      <c r="AR262" s="208" t="str">
        <f t="shared" si="8"/>
        <v/>
      </c>
      <c r="AS262" s="196" t="str">
        <f>IF(OR(C262="",E262=""),"",RANK(AQ262,$AQ$10:$AQ$409)+COUNTIF(AQ$10:AQ262,AQ262)-1)</f>
        <v/>
      </c>
      <c r="AT262" s="173"/>
    </row>
    <row r="263" spans="1:46" ht="20.100000000000001" customHeight="1">
      <c r="A263" s="173"/>
      <c r="B263" s="190" t="str">
        <f>BIODATA_SISWA!B263</f>
        <v/>
      </c>
      <c r="C263" s="191" t="str">
        <f>IF(BIODATA_SISWA!C263="","",BIODATA_SISWA!C263)</f>
        <v/>
      </c>
      <c r="D263" s="191" t="str">
        <f>IF(BIODATA_SISWA!L263="","",BIODATA_SISWA!L263)</f>
        <v/>
      </c>
      <c r="E263" s="206" t="str">
        <f>'NILAI-RAPOR'!K262</f>
        <v/>
      </c>
      <c r="F263" s="206" t="str">
        <f>'NILAI-RAPOR'!R262</f>
        <v/>
      </c>
      <c r="G263" s="206" t="str">
        <f>'NILAI-RAPOR'!Y262</f>
        <v/>
      </c>
      <c r="H263" s="206" t="str">
        <f>'NILAI-RAPOR'!AF262</f>
        <v/>
      </c>
      <c r="I263" s="206" t="str">
        <f>'NILAI-RAPOR'!AM262</f>
        <v/>
      </c>
      <c r="J263" s="206" t="str">
        <f>'NILAI-RAPOR'!AT262</f>
        <v/>
      </c>
      <c r="K263" s="206" t="str">
        <f>'NILAI-RAPOR'!BA262</f>
        <v/>
      </c>
      <c r="L263" s="206" t="str">
        <f>'NILAI-RAPOR'!BH262</f>
        <v/>
      </c>
      <c r="M263" s="206" t="str">
        <f>'NILAI-RAPOR'!BO262</f>
        <v/>
      </c>
      <c r="N263" s="206" t="str">
        <f>'NILAI-RAPOR'!BV262</f>
        <v/>
      </c>
      <c r="O263" s="206" t="str">
        <f>'NILAI-RAPOR'!CC262</f>
        <v/>
      </c>
      <c r="P263" s="206" t="str">
        <f>'NILAI-RAPOR'!CJ262</f>
        <v/>
      </c>
      <c r="Q263" s="206" t="str">
        <f>'NILAI-RAPOR'!CQ262</f>
        <v/>
      </c>
      <c r="R263" s="206" t="str">
        <f>'NILAI-RAPOR'!CX262</f>
        <v/>
      </c>
      <c r="S263" s="206" t="str">
        <f>'NILAI-RAPOR'!DE262</f>
        <v/>
      </c>
      <c r="T263" s="206" t="str">
        <f>'NILAI-RAPOR'!DL262</f>
        <v/>
      </c>
      <c r="U263" s="206" t="str">
        <f>'NILAI-RAPOR'!DS262</f>
        <v/>
      </c>
      <c r="V263" s="206" t="str">
        <f>IF('NILAI-USBN'!E262="","",'NILAI-USBN'!E262)</f>
        <v/>
      </c>
      <c r="W263" s="206" t="str">
        <f>IF('NILAI-USBN'!F262="","",'NILAI-USBN'!F262)</f>
        <v/>
      </c>
      <c r="X263" s="206" t="str">
        <f>IF('NILAI-USBN'!G262="","",'NILAI-USBN'!G262)</f>
        <v/>
      </c>
      <c r="Y263" s="206" t="str">
        <f>IF('NILAI-USBN'!H262="","",'NILAI-USBN'!H262)</f>
        <v/>
      </c>
      <c r="Z263" s="206" t="str">
        <f>IF('NILAI-USBN'!I262="","",'NILAI-USBN'!I262)</f>
        <v/>
      </c>
      <c r="AA263" s="206" t="str">
        <f>IF('NILAI-USBN'!J262="","",'NILAI-USBN'!J262)</f>
        <v/>
      </c>
      <c r="AB263" s="206" t="str">
        <f>IF('NILAI-USBN'!K262="","",'NILAI-USBN'!K262)</f>
        <v/>
      </c>
      <c r="AC263" s="206" t="str">
        <f>IF('NILAI-USBN'!L262="","",'NILAI-USBN'!L262)</f>
        <v/>
      </c>
      <c r="AD263" s="206" t="str">
        <f>IF('NILAI-USBN'!M262="","",'NILAI-USBN'!M262)</f>
        <v/>
      </c>
      <c r="AE263" s="206" t="str">
        <f>IF('NILAI-USBN'!N262="","",'NILAI-USBN'!N262)</f>
        <v/>
      </c>
      <c r="AF263" s="206" t="str">
        <f>IF('NILAI-USBN'!O262="","",'NILAI-USBN'!O262)</f>
        <v/>
      </c>
      <c r="AG263" s="206" t="str">
        <f>IF('NILAI-USBN'!P262="","",'NILAI-USBN'!P262)</f>
        <v/>
      </c>
      <c r="AH263" s="206" t="str">
        <f>IF('NILAI-USBN'!Q262="","",'NILAI-USBN'!Q262)</f>
        <v/>
      </c>
      <c r="AI263" s="206" t="str">
        <f>IF('NILAI-USBN'!R262="","",'NILAI-USBN'!R262)</f>
        <v/>
      </c>
      <c r="AJ263" s="206" t="str">
        <f>IF('NILAI-USBN'!S262="","",'NILAI-USBN'!S262)</f>
        <v/>
      </c>
      <c r="AK263" s="206" t="str">
        <f>IF('NILAI-USBN'!T262="","",'NILAI-USBN'!T262)</f>
        <v/>
      </c>
      <c r="AL263" s="206" t="str">
        <f>IF('NILAI-USBN'!U262="","",'NILAI-USBN'!U262)</f>
        <v/>
      </c>
      <c r="AM263" s="206" t="str">
        <f>IF('NILAI-UN'!E262="","",'NILAI-UN'!E262)</f>
        <v/>
      </c>
      <c r="AN263" s="206" t="str">
        <f>IF('NILAI-UN'!F262="","",'NILAI-UN'!F262)</f>
        <v/>
      </c>
      <c r="AO263" s="206" t="str">
        <f>IF('NILAI-UN'!G262="","",'NILAI-UN'!G262)</f>
        <v/>
      </c>
      <c r="AP263" s="206" t="str">
        <f>IF('NILAI-UN'!H262="","",'NILAI-UN'!H262)</f>
        <v/>
      </c>
      <c r="AQ263" s="207" t="str">
        <f t="shared" si="7"/>
        <v/>
      </c>
      <c r="AR263" s="208" t="str">
        <f t="shared" si="8"/>
        <v/>
      </c>
      <c r="AS263" s="196" t="str">
        <f>IF(OR(C263="",E263=""),"",RANK(AQ263,$AQ$10:$AQ$409)+COUNTIF(AQ$10:AQ263,AQ263)-1)</f>
        <v/>
      </c>
      <c r="AT263" s="173"/>
    </row>
    <row r="264" spans="1:46" ht="20.100000000000001" customHeight="1">
      <c r="A264" s="173"/>
      <c r="B264" s="190" t="str">
        <f>BIODATA_SISWA!B264</f>
        <v/>
      </c>
      <c r="C264" s="191" t="str">
        <f>IF(BIODATA_SISWA!C264="","",BIODATA_SISWA!C264)</f>
        <v/>
      </c>
      <c r="D264" s="191" t="str">
        <f>IF(BIODATA_SISWA!L264="","",BIODATA_SISWA!L264)</f>
        <v/>
      </c>
      <c r="E264" s="206" t="str">
        <f>'NILAI-RAPOR'!K263</f>
        <v/>
      </c>
      <c r="F264" s="206" t="str">
        <f>'NILAI-RAPOR'!R263</f>
        <v/>
      </c>
      <c r="G264" s="206" t="str">
        <f>'NILAI-RAPOR'!Y263</f>
        <v/>
      </c>
      <c r="H264" s="206" t="str">
        <f>'NILAI-RAPOR'!AF263</f>
        <v/>
      </c>
      <c r="I264" s="206" t="str">
        <f>'NILAI-RAPOR'!AM263</f>
        <v/>
      </c>
      <c r="J264" s="206" t="str">
        <f>'NILAI-RAPOR'!AT263</f>
        <v/>
      </c>
      <c r="K264" s="206" t="str">
        <f>'NILAI-RAPOR'!BA263</f>
        <v/>
      </c>
      <c r="L264" s="206" t="str">
        <f>'NILAI-RAPOR'!BH263</f>
        <v/>
      </c>
      <c r="M264" s="206" t="str">
        <f>'NILAI-RAPOR'!BO263</f>
        <v/>
      </c>
      <c r="N264" s="206" t="str">
        <f>'NILAI-RAPOR'!BV263</f>
        <v/>
      </c>
      <c r="O264" s="206" t="str">
        <f>'NILAI-RAPOR'!CC263</f>
        <v/>
      </c>
      <c r="P264" s="206" t="str">
        <f>'NILAI-RAPOR'!CJ263</f>
        <v/>
      </c>
      <c r="Q264" s="206" t="str">
        <f>'NILAI-RAPOR'!CQ263</f>
        <v/>
      </c>
      <c r="R264" s="206" t="str">
        <f>'NILAI-RAPOR'!CX263</f>
        <v/>
      </c>
      <c r="S264" s="206" t="str">
        <f>'NILAI-RAPOR'!DE263</f>
        <v/>
      </c>
      <c r="T264" s="206" t="str">
        <f>'NILAI-RAPOR'!DL263</f>
        <v/>
      </c>
      <c r="U264" s="206" t="str">
        <f>'NILAI-RAPOR'!DS263</f>
        <v/>
      </c>
      <c r="V264" s="206" t="str">
        <f>IF('NILAI-USBN'!E263="","",'NILAI-USBN'!E263)</f>
        <v/>
      </c>
      <c r="W264" s="206" t="str">
        <f>IF('NILAI-USBN'!F263="","",'NILAI-USBN'!F263)</f>
        <v/>
      </c>
      <c r="X264" s="206" t="str">
        <f>IF('NILAI-USBN'!G263="","",'NILAI-USBN'!G263)</f>
        <v/>
      </c>
      <c r="Y264" s="206" t="str">
        <f>IF('NILAI-USBN'!H263="","",'NILAI-USBN'!H263)</f>
        <v/>
      </c>
      <c r="Z264" s="206" t="str">
        <f>IF('NILAI-USBN'!I263="","",'NILAI-USBN'!I263)</f>
        <v/>
      </c>
      <c r="AA264" s="206" t="str">
        <f>IF('NILAI-USBN'!J263="","",'NILAI-USBN'!J263)</f>
        <v/>
      </c>
      <c r="AB264" s="206" t="str">
        <f>IF('NILAI-USBN'!K263="","",'NILAI-USBN'!K263)</f>
        <v/>
      </c>
      <c r="AC264" s="206" t="str">
        <f>IF('NILAI-USBN'!L263="","",'NILAI-USBN'!L263)</f>
        <v/>
      </c>
      <c r="AD264" s="206" t="str">
        <f>IF('NILAI-USBN'!M263="","",'NILAI-USBN'!M263)</f>
        <v/>
      </c>
      <c r="AE264" s="206" t="str">
        <f>IF('NILAI-USBN'!N263="","",'NILAI-USBN'!N263)</f>
        <v/>
      </c>
      <c r="AF264" s="206" t="str">
        <f>IF('NILAI-USBN'!O263="","",'NILAI-USBN'!O263)</f>
        <v/>
      </c>
      <c r="AG264" s="206" t="str">
        <f>IF('NILAI-USBN'!P263="","",'NILAI-USBN'!P263)</f>
        <v/>
      </c>
      <c r="AH264" s="206" t="str">
        <f>IF('NILAI-USBN'!Q263="","",'NILAI-USBN'!Q263)</f>
        <v/>
      </c>
      <c r="AI264" s="206" t="str">
        <f>IF('NILAI-USBN'!R263="","",'NILAI-USBN'!R263)</f>
        <v/>
      </c>
      <c r="AJ264" s="206" t="str">
        <f>IF('NILAI-USBN'!S263="","",'NILAI-USBN'!S263)</f>
        <v/>
      </c>
      <c r="AK264" s="206" t="str">
        <f>IF('NILAI-USBN'!T263="","",'NILAI-USBN'!T263)</f>
        <v/>
      </c>
      <c r="AL264" s="206" t="str">
        <f>IF('NILAI-USBN'!U263="","",'NILAI-USBN'!U263)</f>
        <v/>
      </c>
      <c r="AM264" s="206" t="str">
        <f>IF('NILAI-UN'!E263="","",'NILAI-UN'!E263)</f>
        <v/>
      </c>
      <c r="AN264" s="206" t="str">
        <f>IF('NILAI-UN'!F263="","",'NILAI-UN'!F263)</f>
        <v/>
      </c>
      <c r="AO264" s="206" t="str">
        <f>IF('NILAI-UN'!G263="","",'NILAI-UN'!G263)</f>
        <v/>
      </c>
      <c r="AP264" s="206" t="str">
        <f>IF('NILAI-UN'!H263="","",'NILAI-UN'!H263)</f>
        <v/>
      </c>
      <c r="AQ264" s="207" t="str">
        <f t="shared" si="7"/>
        <v/>
      </c>
      <c r="AR264" s="208" t="str">
        <f t="shared" si="8"/>
        <v/>
      </c>
      <c r="AS264" s="196" t="str">
        <f>IF(OR(C264="",E264=""),"",RANK(AQ264,$AQ$10:$AQ$409)+COUNTIF(AQ$10:AQ264,AQ264)-1)</f>
        <v/>
      </c>
      <c r="AT264" s="173"/>
    </row>
    <row r="265" spans="1:46" ht="20.100000000000001" customHeight="1">
      <c r="A265" s="173"/>
      <c r="B265" s="190" t="str">
        <f>BIODATA_SISWA!B265</f>
        <v/>
      </c>
      <c r="C265" s="191" t="str">
        <f>IF(BIODATA_SISWA!C265="","",BIODATA_SISWA!C265)</f>
        <v/>
      </c>
      <c r="D265" s="191" t="str">
        <f>IF(BIODATA_SISWA!L265="","",BIODATA_SISWA!L265)</f>
        <v/>
      </c>
      <c r="E265" s="206" t="str">
        <f>'NILAI-RAPOR'!K264</f>
        <v/>
      </c>
      <c r="F265" s="206" t="str">
        <f>'NILAI-RAPOR'!R264</f>
        <v/>
      </c>
      <c r="G265" s="206" t="str">
        <f>'NILAI-RAPOR'!Y264</f>
        <v/>
      </c>
      <c r="H265" s="206" t="str">
        <f>'NILAI-RAPOR'!AF264</f>
        <v/>
      </c>
      <c r="I265" s="206" t="str">
        <f>'NILAI-RAPOR'!AM264</f>
        <v/>
      </c>
      <c r="J265" s="206" t="str">
        <f>'NILAI-RAPOR'!AT264</f>
        <v/>
      </c>
      <c r="K265" s="206" t="str">
        <f>'NILAI-RAPOR'!BA264</f>
        <v/>
      </c>
      <c r="L265" s="206" t="str">
        <f>'NILAI-RAPOR'!BH264</f>
        <v/>
      </c>
      <c r="M265" s="206" t="str">
        <f>'NILAI-RAPOR'!BO264</f>
        <v/>
      </c>
      <c r="N265" s="206" t="str">
        <f>'NILAI-RAPOR'!BV264</f>
        <v/>
      </c>
      <c r="O265" s="206" t="str">
        <f>'NILAI-RAPOR'!CC264</f>
        <v/>
      </c>
      <c r="P265" s="206" t="str">
        <f>'NILAI-RAPOR'!CJ264</f>
        <v/>
      </c>
      <c r="Q265" s="206" t="str">
        <f>'NILAI-RAPOR'!CQ264</f>
        <v/>
      </c>
      <c r="R265" s="206" t="str">
        <f>'NILAI-RAPOR'!CX264</f>
        <v/>
      </c>
      <c r="S265" s="206" t="str">
        <f>'NILAI-RAPOR'!DE264</f>
        <v/>
      </c>
      <c r="T265" s="206" t="str">
        <f>'NILAI-RAPOR'!DL264</f>
        <v/>
      </c>
      <c r="U265" s="206" t="str">
        <f>'NILAI-RAPOR'!DS264</f>
        <v/>
      </c>
      <c r="V265" s="206" t="str">
        <f>IF('NILAI-USBN'!E264="","",'NILAI-USBN'!E264)</f>
        <v/>
      </c>
      <c r="W265" s="206" t="str">
        <f>IF('NILAI-USBN'!F264="","",'NILAI-USBN'!F264)</f>
        <v/>
      </c>
      <c r="X265" s="206" t="str">
        <f>IF('NILAI-USBN'!G264="","",'NILAI-USBN'!G264)</f>
        <v/>
      </c>
      <c r="Y265" s="206" t="str">
        <f>IF('NILAI-USBN'!H264="","",'NILAI-USBN'!H264)</f>
        <v/>
      </c>
      <c r="Z265" s="206" t="str">
        <f>IF('NILAI-USBN'!I264="","",'NILAI-USBN'!I264)</f>
        <v/>
      </c>
      <c r="AA265" s="206" t="str">
        <f>IF('NILAI-USBN'!J264="","",'NILAI-USBN'!J264)</f>
        <v/>
      </c>
      <c r="AB265" s="206" t="str">
        <f>IF('NILAI-USBN'!K264="","",'NILAI-USBN'!K264)</f>
        <v/>
      </c>
      <c r="AC265" s="206" t="str">
        <f>IF('NILAI-USBN'!L264="","",'NILAI-USBN'!L264)</f>
        <v/>
      </c>
      <c r="AD265" s="206" t="str">
        <f>IF('NILAI-USBN'!M264="","",'NILAI-USBN'!M264)</f>
        <v/>
      </c>
      <c r="AE265" s="206" t="str">
        <f>IF('NILAI-USBN'!N264="","",'NILAI-USBN'!N264)</f>
        <v/>
      </c>
      <c r="AF265" s="206" t="str">
        <f>IF('NILAI-USBN'!O264="","",'NILAI-USBN'!O264)</f>
        <v/>
      </c>
      <c r="AG265" s="206" t="str">
        <f>IF('NILAI-USBN'!P264="","",'NILAI-USBN'!P264)</f>
        <v/>
      </c>
      <c r="AH265" s="206" t="str">
        <f>IF('NILAI-USBN'!Q264="","",'NILAI-USBN'!Q264)</f>
        <v/>
      </c>
      <c r="AI265" s="206" t="str">
        <f>IF('NILAI-USBN'!R264="","",'NILAI-USBN'!R264)</f>
        <v/>
      </c>
      <c r="AJ265" s="206" t="str">
        <f>IF('NILAI-USBN'!S264="","",'NILAI-USBN'!S264)</f>
        <v/>
      </c>
      <c r="AK265" s="206" t="str">
        <f>IF('NILAI-USBN'!T264="","",'NILAI-USBN'!T264)</f>
        <v/>
      </c>
      <c r="AL265" s="206" t="str">
        <f>IF('NILAI-USBN'!U264="","",'NILAI-USBN'!U264)</f>
        <v/>
      </c>
      <c r="AM265" s="206" t="str">
        <f>IF('NILAI-UN'!E264="","",'NILAI-UN'!E264)</f>
        <v/>
      </c>
      <c r="AN265" s="206" t="str">
        <f>IF('NILAI-UN'!F264="","",'NILAI-UN'!F264)</f>
        <v/>
      </c>
      <c r="AO265" s="206" t="str">
        <f>IF('NILAI-UN'!G264="","",'NILAI-UN'!G264)</f>
        <v/>
      </c>
      <c r="AP265" s="206" t="str">
        <f>IF('NILAI-UN'!H264="","",'NILAI-UN'!H264)</f>
        <v/>
      </c>
      <c r="AQ265" s="207" t="str">
        <f t="shared" si="7"/>
        <v/>
      </c>
      <c r="AR265" s="208" t="str">
        <f t="shared" si="8"/>
        <v/>
      </c>
      <c r="AS265" s="196" t="str">
        <f>IF(OR(C265="",E265=""),"",RANK(AQ265,$AQ$10:$AQ$409)+COUNTIF(AQ$10:AQ265,AQ265)-1)</f>
        <v/>
      </c>
      <c r="AT265" s="173"/>
    </row>
    <row r="266" spans="1:46" ht="20.100000000000001" customHeight="1">
      <c r="A266" s="173"/>
      <c r="B266" s="190" t="str">
        <f>BIODATA_SISWA!B266</f>
        <v/>
      </c>
      <c r="C266" s="191" t="str">
        <f>IF(BIODATA_SISWA!C266="","",BIODATA_SISWA!C266)</f>
        <v/>
      </c>
      <c r="D266" s="191" t="str">
        <f>IF(BIODATA_SISWA!L266="","",BIODATA_SISWA!L266)</f>
        <v/>
      </c>
      <c r="E266" s="206" t="str">
        <f>'NILAI-RAPOR'!K265</f>
        <v/>
      </c>
      <c r="F266" s="206" t="str">
        <f>'NILAI-RAPOR'!R265</f>
        <v/>
      </c>
      <c r="G266" s="206" t="str">
        <f>'NILAI-RAPOR'!Y265</f>
        <v/>
      </c>
      <c r="H266" s="206" t="str">
        <f>'NILAI-RAPOR'!AF265</f>
        <v/>
      </c>
      <c r="I266" s="206" t="str">
        <f>'NILAI-RAPOR'!AM265</f>
        <v/>
      </c>
      <c r="J266" s="206" t="str">
        <f>'NILAI-RAPOR'!AT265</f>
        <v/>
      </c>
      <c r="K266" s="206" t="str">
        <f>'NILAI-RAPOR'!BA265</f>
        <v/>
      </c>
      <c r="L266" s="206" t="str">
        <f>'NILAI-RAPOR'!BH265</f>
        <v/>
      </c>
      <c r="M266" s="206" t="str">
        <f>'NILAI-RAPOR'!BO265</f>
        <v/>
      </c>
      <c r="N266" s="206" t="str">
        <f>'NILAI-RAPOR'!BV265</f>
        <v/>
      </c>
      <c r="O266" s="206" t="str">
        <f>'NILAI-RAPOR'!CC265</f>
        <v/>
      </c>
      <c r="P266" s="206" t="str">
        <f>'NILAI-RAPOR'!CJ265</f>
        <v/>
      </c>
      <c r="Q266" s="206" t="str">
        <f>'NILAI-RAPOR'!CQ265</f>
        <v/>
      </c>
      <c r="R266" s="206" t="str">
        <f>'NILAI-RAPOR'!CX265</f>
        <v/>
      </c>
      <c r="S266" s="206" t="str">
        <f>'NILAI-RAPOR'!DE265</f>
        <v/>
      </c>
      <c r="T266" s="206" t="str">
        <f>'NILAI-RAPOR'!DL265</f>
        <v/>
      </c>
      <c r="U266" s="206" t="str">
        <f>'NILAI-RAPOR'!DS265</f>
        <v/>
      </c>
      <c r="V266" s="206" t="str">
        <f>IF('NILAI-USBN'!E265="","",'NILAI-USBN'!E265)</f>
        <v/>
      </c>
      <c r="W266" s="206" t="str">
        <f>IF('NILAI-USBN'!F265="","",'NILAI-USBN'!F265)</f>
        <v/>
      </c>
      <c r="X266" s="206" t="str">
        <f>IF('NILAI-USBN'!G265="","",'NILAI-USBN'!G265)</f>
        <v/>
      </c>
      <c r="Y266" s="206" t="str">
        <f>IF('NILAI-USBN'!H265="","",'NILAI-USBN'!H265)</f>
        <v/>
      </c>
      <c r="Z266" s="206" t="str">
        <f>IF('NILAI-USBN'!I265="","",'NILAI-USBN'!I265)</f>
        <v/>
      </c>
      <c r="AA266" s="206" t="str">
        <f>IF('NILAI-USBN'!J265="","",'NILAI-USBN'!J265)</f>
        <v/>
      </c>
      <c r="AB266" s="206" t="str">
        <f>IF('NILAI-USBN'!K265="","",'NILAI-USBN'!K265)</f>
        <v/>
      </c>
      <c r="AC266" s="206" t="str">
        <f>IF('NILAI-USBN'!L265="","",'NILAI-USBN'!L265)</f>
        <v/>
      </c>
      <c r="AD266" s="206" t="str">
        <f>IF('NILAI-USBN'!M265="","",'NILAI-USBN'!M265)</f>
        <v/>
      </c>
      <c r="AE266" s="206" t="str">
        <f>IF('NILAI-USBN'!N265="","",'NILAI-USBN'!N265)</f>
        <v/>
      </c>
      <c r="AF266" s="206" t="str">
        <f>IF('NILAI-USBN'!O265="","",'NILAI-USBN'!O265)</f>
        <v/>
      </c>
      <c r="AG266" s="206" t="str">
        <f>IF('NILAI-USBN'!P265="","",'NILAI-USBN'!P265)</f>
        <v/>
      </c>
      <c r="AH266" s="206" t="str">
        <f>IF('NILAI-USBN'!Q265="","",'NILAI-USBN'!Q265)</f>
        <v/>
      </c>
      <c r="AI266" s="206" t="str">
        <f>IF('NILAI-USBN'!R265="","",'NILAI-USBN'!R265)</f>
        <v/>
      </c>
      <c r="AJ266" s="206" t="str">
        <f>IF('NILAI-USBN'!S265="","",'NILAI-USBN'!S265)</f>
        <v/>
      </c>
      <c r="AK266" s="206" t="str">
        <f>IF('NILAI-USBN'!T265="","",'NILAI-USBN'!T265)</f>
        <v/>
      </c>
      <c r="AL266" s="206" t="str">
        <f>IF('NILAI-USBN'!U265="","",'NILAI-USBN'!U265)</f>
        <v/>
      </c>
      <c r="AM266" s="206" t="str">
        <f>IF('NILAI-UN'!E265="","",'NILAI-UN'!E265)</f>
        <v/>
      </c>
      <c r="AN266" s="206" t="str">
        <f>IF('NILAI-UN'!F265="","",'NILAI-UN'!F265)</f>
        <v/>
      </c>
      <c r="AO266" s="206" t="str">
        <f>IF('NILAI-UN'!G265="","",'NILAI-UN'!G265)</f>
        <v/>
      </c>
      <c r="AP266" s="206" t="str">
        <f>IF('NILAI-UN'!H265="","",'NILAI-UN'!H265)</f>
        <v/>
      </c>
      <c r="AQ266" s="207" t="str">
        <f t="shared" ref="AQ266:AQ329" si="9">IF(OR(C266="",E266=""),"",SUM(E266:AP266))</f>
        <v/>
      </c>
      <c r="AR266" s="208" t="str">
        <f t="shared" ref="AR266:AR329" si="10">IF(OR(C266="",E266=""),"",AVERAGE(E266:AP266))</f>
        <v/>
      </c>
      <c r="AS266" s="196" t="str">
        <f>IF(OR(C266="",E266=""),"",RANK(AQ266,$AQ$10:$AQ$409)+COUNTIF(AQ$10:AQ266,AQ266)-1)</f>
        <v/>
      </c>
      <c r="AT266" s="173"/>
    </row>
    <row r="267" spans="1:46" ht="20.100000000000001" customHeight="1">
      <c r="A267" s="173"/>
      <c r="B267" s="190" t="str">
        <f>BIODATA_SISWA!B267</f>
        <v/>
      </c>
      <c r="C267" s="191" t="str">
        <f>IF(BIODATA_SISWA!C267="","",BIODATA_SISWA!C267)</f>
        <v/>
      </c>
      <c r="D267" s="191" t="str">
        <f>IF(BIODATA_SISWA!L267="","",BIODATA_SISWA!L267)</f>
        <v/>
      </c>
      <c r="E267" s="206" t="str">
        <f>'NILAI-RAPOR'!K266</f>
        <v/>
      </c>
      <c r="F267" s="206" t="str">
        <f>'NILAI-RAPOR'!R266</f>
        <v/>
      </c>
      <c r="G267" s="206" t="str">
        <f>'NILAI-RAPOR'!Y266</f>
        <v/>
      </c>
      <c r="H267" s="206" t="str">
        <f>'NILAI-RAPOR'!AF266</f>
        <v/>
      </c>
      <c r="I267" s="206" t="str">
        <f>'NILAI-RAPOR'!AM266</f>
        <v/>
      </c>
      <c r="J267" s="206" t="str">
        <f>'NILAI-RAPOR'!AT266</f>
        <v/>
      </c>
      <c r="K267" s="206" t="str">
        <f>'NILAI-RAPOR'!BA266</f>
        <v/>
      </c>
      <c r="L267" s="206" t="str">
        <f>'NILAI-RAPOR'!BH266</f>
        <v/>
      </c>
      <c r="M267" s="206" t="str">
        <f>'NILAI-RAPOR'!BO266</f>
        <v/>
      </c>
      <c r="N267" s="206" t="str">
        <f>'NILAI-RAPOR'!BV266</f>
        <v/>
      </c>
      <c r="O267" s="206" t="str">
        <f>'NILAI-RAPOR'!CC266</f>
        <v/>
      </c>
      <c r="P267" s="206" t="str">
        <f>'NILAI-RAPOR'!CJ266</f>
        <v/>
      </c>
      <c r="Q267" s="206" t="str">
        <f>'NILAI-RAPOR'!CQ266</f>
        <v/>
      </c>
      <c r="R267" s="206" t="str">
        <f>'NILAI-RAPOR'!CX266</f>
        <v/>
      </c>
      <c r="S267" s="206" t="str">
        <f>'NILAI-RAPOR'!DE266</f>
        <v/>
      </c>
      <c r="T267" s="206" t="str">
        <f>'NILAI-RAPOR'!DL266</f>
        <v/>
      </c>
      <c r="U267" s="206" t="str">
        <f>'NILAI-RAPOR'!DS266</f>
        <v/>
      </c>
      <c r="V267" s="206" t="str">
        <f>IF('NILAI-USBN'!E266="","",'NILAI-USBN'!E266)</f>
        <v/>
      </c>
      <c r="W267" s="206" t="str">
        <f>IF('NILAI-USBN'!F266="","",'NILAI-USBN'!F266)</f>
        <v/>
      </c>
      <c r="X267" s="206" t="str">
        <f>IF('NILAI-USBN'!G266="","",'NILAI-USBN'!G266)</f>
        <v/>
      </c>
      <c r="Y267" s="206" t="str">
        <f>IF('NILAI-USBN'!H266="","",'NILAI-USBN'!H266)</f>
        <v/>
      </c>
      <c r="Z267" s="206" t="str">
        <f>IF('NILAI-USBN'!I266="","",'NILAI-USBN'!I266)</f>
        <v/>
      </c>
      <c r="AA267" s="206" t="str">
        <f>IF('NILAI-USBN'!J266="","",'NILAI-USBN'!J266)</f>
        <v/>
      </c>
      <c r="AB267" s="206" t="str">
        <f>IF('NILAI-USBN'!K266="","",'NILAI-USBN'!K266)</f>
        <v/>
      </c>
      <c r="AC267" s="206" t="str">
        <f>IF('NILAI-USBN'!L266="","",'NILAI-USBN'!L266)</f>
        <v/>
      </c>
      <c r="AD267" s="206" t="str">
        <f>IF('NILAI-USBN'!M266="","",'NILAI-USBN'!M266)</f>
        <v/>
      </c>
      <c r="AE267" s="206" t="str">
        <f>IF('NILAI-USBN'!N266="","",'NILAI-USBN'!N266)</f>
        <v/>
      </c>
      <c r="AF267" s="206" t="str">
        <f>IF('NILAI-USBN'!O266="","",'NILAI-USBN'!O266)</f>
        <v/>
      </c>
      <c r="AG267" s="206" t="str">
        <f>IF('NILAI-USBN'!P266="","",'NILAI-USBN'!P266)</f>
        <v/>
      </c>
      <c r="AH267" s="206" t="str">
        <f>IF('NILAI-USBN'!Q266="","",'NILAI-USBN'!Q266)</f>
        <v/>
      </c>
      <c r="AI267" s="206" t="str">
        <f>IF('NILAI-USBN'!R266="","",'NILAI-USBN'!R266)</f>
        <v/>
      </c>
      <c r="AJ267" s="206" t="str">
        <f>IF('NILAI-USBN'!S266="","",'NILAI-USBN'!S266)</f>
        <v/>
      </c>
      <c r="AK267" s="206" t="str">
        <f>IF('NILAI-USBN'!T266="","",'NILAI-USBN'!T266)</f>
        <v/>
      </c>
      <c r="AL267" s="206" t="str">
        <f>IF('NILAI-USBN'!U266="","",'NILAI-USBN'!U266)</f>
        <v/>
      </c>
      <c r="AM267" s="206" t="str">
        <f>IF('NILAI-UN'!E266="","",'NILAI-UN'!E266)</f>
        <v/>
      </c>
      <c r="AN267" s="206" t="str">
        <f>IF('NILAI-UN'!F266="","",'NILAI-UN'!F266)</f>
        <v/>
      </c>
      <c r="AO267" s="206" t="str">
        <f>IF('NILAI-UN'!G266="","",'NILAI-UN'!G266)</f>
        <v/>
      </c>
      <c r="AP267" s="206" t="str">
        <f>IF('NILAI-UN'!H266="","",'NILAI-UN'!H266)</f>
        <v/>
      </c>
      <c r="AQ267" s="207" t="str">
        <f t="shared" si="9"/>
        <v/>
      </c>
      <c r="AR267" s="208" t="str">
        <f t="shared" si="10"/>
        <v/>
      </c>
      <c r="AS267" s="196" t="str">
        <f>IF(OR(C267="",E267=""),"",RANK(AQ267,$AQ$10:$AQ$409)+COUNTIF(AQ$10:AQ267,AQ267)-1)</f>
        <v/>
      </c>
      <c r="AT267" s="173"/>
    </row>
    <row r="268" spans="1:46" ht="20.100000000000001" customHeight="1">
      <c r="A268" s="173"/>
      <c r="B268" s="190" t="str">
        <f>BIODATA_SISWA!B268</f>
        <v/>
      </c>
      <c r="C268" s="191" t="str">
        <f>IF(BIODATA_SISWA!C268="","",BIODATA_SISWA!C268)</f>
        <v/>
      </c>
      <c r="D268" s="191" t="str">
        <f>IF(BIODATA_SISWA!L268="","",BIODATA_SISWA!L268)</f>
        <v/>
      </c>
      <c r="E268" s="206" t="str">
        <f>'NILAI-RAPOR'!K267</f>
        <v/>
      </c>
      <c r="F268" s="206" t="str">
        <f>'NILAI-RAPOR'!R267</f>
        <v/>
      </c>
      <c r="G268" s="206" t="str">
        <f>'NILAI-RAPOR'!Y267</f>
        <v/>
      </c>
      <c r="H268" s="206" t="str">
        <f>'NILAI-RAPOR'!AF267</f>
        <v/>
      </c>
      <c r="I268" s="206" t="str">
        <f>'NILAI-RAPOR'!AM267</f>
        <v/>
      </c>
      <c r="J268" s="206" t="str">
        <f>'NILAI-RAPOR'!AT267</f>
        <v/>
      </c>
      <c r="K268" s="206" t="str">
        <f>'NILAI-RAPOR'!BA267</f>
        <v/>
      </c>
      <c r="L268" s="206" t="str">
        <f>'NILAI-RAPOR'!BH267</f>
        <v/>
      </c>
      <c r="M268" s="206" t="str">
        <f>'NILAI-RAPOR'!BO267</f>
        <v/>
      </c>
      <c r="N268" s="206" t="str">
        <f>'NILAI-RAPOR'!BV267</f>
        <v/>
      </c>
      <c r="O268" s="206" t="str">
        <f>'NILAI-RAPOR'!CC267</f>
        <v/>
      </c>
      <c r="P268" s="206" t="str">
        <f>'NILAI-RAPOR'!CJ267</f>
        <v/>
      </c>
      <c r="Q268" s="206" t="str">
        <f>'NILAI-RAPOR'!CQ267</f>
        <v/>
      </c>
      <c r="R268" s="206" t="str">
        <f>'NILAI-RAPOR'!CX267</f>
        <v/>
      </c>
      <c r="S268" s="206" t="str">
        <f>'NILAI-RAPOR'!DE267</f>
        <v/>
      </c>
      <c r="T268" s="206" t="str">
        <f>'NILAI-RAPOR'!DL267</f>
        <v/>
      </c>
      <c r="U268" s="206" t="str">
        <f>'NILAI-RAPOR'!DS267</f>
        <v/>
      </c>
      <c r="V268" s="206" t="str">
        <f>IF('NILAI-USBN'!E267="","",'NILAI-USBN'!E267)</f>
        <v/>
      </c>
      <c r="W268" s="206" t="str">
        <f>IF('NILAI-USBN'!F267="","",'NILAI-USBN'!F267)</f>
        <v/>
      </c>
      <c r="X268" s="206" t="str">
        <f>IF('NILAI-USBN'!G267="","",'NILAI-USBN'!G267)</f>
        <v/>
      </c>
      <c r="Y268" s="206" t="str">
        <f>IF('NILAI-USBN'!H267="","",'NILAI-USBN'!H267)</f>
        <v/>
      </c>
      <c r="Z268" s="206" t="str">
        <f>IF('NILAI-USBN'!I267="","",'NILAI-USBN'!I267)</f>
        <v/>
      </c>
      <c r="AA268" s="206" t="str">
        <f>IF('NILAI-USBN'!J267="","",'NILAI-USBN'!J267)</f>
        <v/>
      </c>
      <c r="AB268" s="206" t="str">
        <f>IF('NILAI-USBN'!K267="","",'NILAI-USBN'!K267)</f>
        <v/>
      </c>
      <c r="AC268" s="206" t="str">
        <f>IF('NILAI-USBN'!L267="","",'NILAI-USBN'!L267)</f>
        <v/>
      </c>
      <c r="AD268" s="206" t="str">
        <f>IF('NILAI-USBN'!M267="","",'NILAI-USBN'!M267)</f>
        <v/>
      </c>
      <c r="AE268" s="206" t="str">
        <f>IF('NILAI-USBN'!N267="","",'NILAI-USBN'!N267)</f>
        <v/>
      </c>
      <c r="AF268" s="206" t="str">
        <f>IF('NILAI-USBN'!O267="","",'NILAI-USBN'!O267)</f>
        <v/>
      </c>
      <c r="AG268" s="206" t="str">
        <f>IF('NILAI-USBN'!P267="","",'NILAI-USBN'!P267)</f>
        <v/>
      </c>
      <c r="AH268" s="206" t="str">
        <f>IF('NILAI-USBN'!Q267="","",'NILAI-USBN'!Q267)</f>
        <v/>
      </c>
      <c r="AI268" s="206" t="str">
        <f>IF('NILAI-USBN'!R267="","",'NILAI-USBN'!R267)</f>
        <v/>
      </c>
      <c r="AJ268" s="206" t="str">
        <f>IF('NILAI-USBN'!S267="","",'NILAI-USBN'!S267)</f>
        <v/>
      </c>
      <c r="AK268" s="206" t="str">
        <f>IF('NILAI-USBN'!T267="","",'NILAI-USBN'!T267)</f>
        <v/>
      </c>
      <c r="AL268" s="206" t="str">
        <f>IF('NILAI-USBN'!U267="","",'NILAI-USBN'!U267)</f>
        <v/>
      </c>
      <c r="AM268" s="206" t="str">
        <f>IF('NILAI-UN'!E267="","",'NILAI-UN'!E267)</f>
        <v/>
      </c>
      <c r="AN268" s="206" t="str">
        <f>IF('NILAI-UN'!F267="","",'NILAI-UN'!F267)</f>
        <v/>
      </c>
      <c r="AO268" s="206" t="str">
        <f>IF('NILAI-UN'!G267="","",'NILAI-UN'!G267)</f>
        <v/>
      </c>
      <c r="AP268" s="206" t="str">
        <f>IF('NILAI-UN'!H267="","",'NILAI-UN'!H267)</f>
        <v/>
      </c>
      <c r="AQ268" s="207" t="str">
        <f t="shared" si="9"/>
        <v/>
      </c>
      <c r="AR268" s="208" t="str">
        <f t="shared" si="10"/>
        <v/>
      </c>
      <c r="AS268" s="196" t="str">
        <f>IF(OR(C268="",E268=""),"",RANK(AQ268,$AQ$10:$AQ$409)+COUNTIF(AQ$10:AQ268,AQ268)-1)</f>
        <v/>
      </c>
      <c r="AT268" s="173"/>
    </row>
    <row r="269" spans="1:46" ht="20.100000000000001" customHeight="1">
      <c r="A269" s="173"/>
      <c r="B269" s="190" t="str">
        <f>BIODATA_SISWA!B269</f>
        <v/>
      </c>
      <c r="C269" s="191" t="str">
        <f>IF(BIODATA_SISWA!C269="","",BIODATA_SISWA!C269)</f>
        <v/>
      </c>
      <c r="D269" s="191" t="str">
        <f>IF(BIODATA_SISWA!L269="","",BIODATA_SISWA!L269)</f>
        <v/>
      </c>
      <c r="E269" s="206" t="str">
        <f>'NILAI-RAPOR'!K268</f>
        <v/>
      </c>
      <c r="F269" s="206" t="str">
        <f>'NILAI-RAPOR'!R268</f>
        <v/>
      </c>
      <c r="G269" s="206" t="str">
        <f>'NILAI-RAPOR'!Y268</f>
        <v/>
      </c>
      <c r="H269" s="206" t="str">
        <f>'NILAI-RAPOR'!AF268</f>
        <v/>
      </c>
      <c r="I269" s="206" t="str">
        <f>'NILAI-RAPOR'!AM268</f>
        <v/>
      </c>
      <c r="J269" s="206" t="str">
        <f>'NILAI-RAPOR'!AT268</f>
        <v/>
      </c>
      <c r="K269" s="206" t="str">
        <f>'NILAI-RAPOR'!BA268</f>
        <v/>
      </c>
      <c r="L269" s="206" t="str">
        <f>'NILAI-RAPOR'!BH268</f>
        <v/>
      </c>
      <c r="M269" s="206" t="str">
        <f>'NILAI-RAPOR'!BO268</f>
        <v/>
      </c>
      <c r="N269" s="206" t="str">
        <f>'NILAI-RAPOR'!BV268</f>
        <v/>
      </c>
      <c r="O269" s="206" t="str">
        <f>'NILAI-RAPOR'!CC268</f>
        <v/>
      </c>
      <c r="P269" s="206" t="str">
        <f>'NILAI-RAPOR'!CJ268</f>
        <v/>
      </c>
      <c r="Q269" s="206" t="str">
        <f>'NILAI-RAPOR'!CQ268</f>
        <v/>
      </c>
      <c r="R269" s="206" t="str">
        <f>'NILAI-RAPOR'!CX268</f>
        <v/>
      </c>
      <c r="S269" s="206" t="str">
        <f>'NILAI-RAPOR'!DE268</f>
        <v/>
      </c>
      <c r="T269" s="206" t="str">
        <f>'NILAI-RAPOR'!DL268</f>
        <v/>
      </c>
      <c r="U269" s="206" t="str">
        <f>'NILAI-RAPOR'!DS268</f>
        <v/>
      </c>
      <c r="V269" s="206" t="str">
        <f>IF('NILAI-USBN'!E268="","",'NILAI-USBN'!E268)</f>
        <v/>
      </c>
      <c r="W269" s="206" t="str">
        <f>IF('NILAI-USBN'!F268="","",'NILAI-USBN'!F268)</f>
        <v/>
      </c>
      <c r="X269" s="206" t="str">
        <f>IF('NILAI-USBN'!G268="","",'NILAI-USBN'!G268)</f>
        <v/>
      </c>
      <c r="Y269" s="206" t="str">
        <f>IF('NILAI-USBN'!H268="","",'NILAI-USBN'!H268)</f>
        <v/>
      </c>
      <c r="Z269" s="206" t="str">
        <f>IF('NILAI-USBN'!I268="","",'NILAI-USBN'!I268)</f>
        <v/>
      </c>
      <c r="AA269" s="206" t="str">
        <f>IF('NILAI-USBN'!J268="","",'NILAI-USBN'!J268)</f>
        <v/>
      </c>
      <c r="AB269" s="206" t="str">
        <f>IF('NILAI-USBN'!K268="","",'NILAI-USBN'!K268)</f>
        <v/>
      </c>
      <c r="AC269" s="206" t="str">
        <f>IF('NILAI-USBN'!L268="","",'NILAI-USBN'!L268)</f>
        <v/>
      </c>
      <c r="AD269" s="206" t="str">
        <f>IF('NILAI-USBN'!M268="","",'NILAI-USBN'!M268)</f>
        <v/>
      </c>
      <c r="AE269" s="206" t="str">
        <f>IF('NILAI-USBN'!N268="","",'NILAI-USBN'!N268)</f>
        <v/>
      </c>
      <c r="AF269" s="206" t="str">
        <f>IF('NILAI-USBN'!O268="","",'NILAI-USBN'!O268)</f>
        <v/>
      </c>
      <c r="AG269" s="206" t="str">
        <f>IF('NILAI-USBN'!P268="","",'NILAI-USBN'!P268)</f>
        <v/>
      </c>
      <c r="AH269" s="206" t="str">
        <f>IF('NILAI-USBN'!Q268="","",'NILAI-USBN'!Q268)</f>
        <v/>
      </c>
      <c r="AI269" s="206" t="str">
        <f>IF('NILAI-USBN'!R268="","",'NILAI-USBN'!R268)</f>
        <v/>
      </c>
      <c r="AJ269" s="206" t="str">
        <f>IF('NILAI-USBN'!S268="","",'NILAI-USBN'!S268)</f>
        <v/>
      </c>
      <c r="AK269" s="206" t="str">
        <f>IF('NILAI-USBN'!T268="","",'NILAI-USBN'!T268)</f>
        <v/>
      </c>
      <c r="AL269" s="206" t="str">
        <f>IF('NILAI-USBN'!U268="","",'NILAI-USBN'!U268)</f>
        <v/>
      </c>
      <c r="AM269" s="206" t="str">
        <f>IF('NILAI-UN'!E268="","",'NILAI-UN'!E268)</f>
        <v/>
      </c>
      <c r="AN269" s="206" t="str">
        <f>IF('NILAI-UN'!F268="","",'NILAI-UN'!F268)</f>
        <v/>
      </c>
      <c r="AO269" s="206" t="str">
        <f>IF('NILAI-UN'!G268="","",'NILAI-UN'!G268)</f>
        <v/>
      </c>
      <c r="AP269" s="206" t="str">
        <f>IF('NILAI-UN'!H268="","",'NILAI-UN'!H268)</f>
        <v/>
      </c>
      <c r="AQ269" s="207" t="str">
        <f t="shared" si="9"/>
        <v/>
      </c>
      <c r="AR269" s="208" t="str">
        <f t="shared" si="10"/>
        <v/>
      </c>
      <c r="AS269" s="196" t="str">
        <f>IF(OR(C269="",E269=""),"",RANK(AQ269,$AQ$10:$AQ$409)+COUNTIF(AQ$10:AQ269,AQ269)-1)</f>
        <v/>
      </c>
      <c r="AT269" s="173"/>
    </row>
    <row r="270" spans="1:46" ht="20.100000000000001" customHeight="1">
      <c r="A270" s="173"/>
      <c r="B270" s="190" t="str">
        <f>BIODATA_SISWA!B270</f>
        <v/>
      </c>
      <c r="C270" s="191" t="str">
        <f>IF(BIODATA_SISWA!C270="","",BIODATA_SISWA!C270)</f>
        <v/>
      </c>
      <c r="D270" s="191" t="str">
        <f>IF(BIODATA_SISWA!L270="","",BIODATA_SISWA!L270)</f>
        <v/>
      </c>
      <c r="E270" s="206" t="str">
        <f>'NILAI-RAPOR'!K269</f>
        <v/>
      </c>
      <c r="F270" s="206" t="str">
        <f>'NILAI-RAPOR'!R269</f>
        <v/>
      </c>
      <c r="G270" s="206" t="str">
        <f>'NILAI-RAPOR'!Y269</f>
        <v/>
      </c>
      <c r="H270" s="206" t="str">
        <f>'NILAI-RAPOR'!AF269</f>
        <v/>
      </c>
      <c r="I270" s="206" t="str">
        <f>'NILAI-RAPOR'!AM269</f>
        <v/>
      </c>
      <c r="J270" s="206" t="str">
        <f>'NILAI-RAPOR'!AT269</f>
        <v/>
      </c>
      <c r="K270" s="206" t="str">
        <f>'NILAI-RAPOR'!BA269</f>
        <v/>
      </c>
      <c r="L270" s="206" t="str">
        <f>'NILAI-RAPOR'!BH269</f>
        <v/>
      </c>
      <c r="M270" s="206" t="str">
        <f>'NILAI-RAPOR'!BO269</f>
        <v/>
      </c>
      <c r="N270" s="206" t="str">
        <f>'NILAI-RAPOR'!BV269</f>
        <v/>
      </c>
      <c r="O270" s="206" t="str">
        <f>'NILAI-RAPOR'!CC269</f>
        <v/>
      </c>
      <c r="P270" s="206" t="str">
        <f>'NILAI-RAPOR'!CJ269</f>
        <v/>
      </c>
      <c r="Q270" s="206" t="str">
        <f>'NILAI-RAPOR'!CQ269</f>
        <v/>
      </c>
      <c r="R270" s="206" t="str">
        <f>'NILAI-RAPOR'!CX269</f>
        <v/>
      </c>
      <c r="S270" s="206" t="str">
        <f>'NILAI-RAPOR'!DE269</f>
        <v/>
      </c>
      <c r="T270" s="206" t="str">
        <f>'NILAI-RAPOR'!DL269</f>
        <v/>
      </c>
      <c r="U270" s="206" t="str">
        <f>'NILAI-RAPOR'!DS269</f>
        <v/>
      </c>
      <c r="V270" s="206" t="str">
        <f>IF('NILAI-USBN'!E269="","",'NILAI-USBN'!E269)</f>
        <v/>
      </c>
      <c r="W270" s="206" t="str">
        <f>IF('NILAI-USBN'!F269="","",'NILAI-USBN'!F269)</f>
        <v/>
      </c>
      <c r="X270" s="206" t="str">
        <f>IF('NILAI-USBN'!G269="","",'NILAI-USBN'!G269)</f>
        <v/>
      </c>
      <c r="Y270" s="206" t="str">
        <f>IF('NILAI-USBN'!H269="","",'NILAI-USBN'!H269)</f>
        <v/>
      </c>
      <c r="Z270" s="206" t="str">
        <f>IF('NILAI-USBN'!I269="","",'NILAI-USBN'!I269)</f>
        <v/>
      </c>
      <c r="AA270" s="206" t="str">
        <f>IF('NILAI-USBN'!J269="","",'NILAI-USBN'!J269)</f>
        <v/>
      </c>
      <c r="AB270" s="206" t="str">
        <f>IF('NILAI-USBN'!K269="","",'NILAI-USBN'!K269)</f>
        <v/>
      </c>
      <c r="AC270" s="206" t="str">
        <f>IF('NILAI-USBN'!L269="","",'NILAI-USBN'!L269)</f>
        <v/>
      </c>
      <c r="AD270" s="206" t="str">
        <f>IF('NILAI-USBN'!M269="","",'NILAI-USBN'!M269)</f>
        <v/>
      </c>
      <c r="AE270" s="206" t="str">
        <f>IF('NILAI-USBN'!N269="","",'NILAI-USBN'!N269)</f>
        <v/>
      </c>
      <c r="AF270" s="206" t="str">
        <f>IF('NILAI-USBN'!O269="","",'NILAI-USBN'!O269)</f>
        <v/>
      </c>
      <c r="AG270" s="206" t="str">
        <f>IF('NILAI-USBN'!P269="","",'NILAI-USBN'!P269)</f>
        <v/>
      </c>
      <c r="AH270" s="206" t="str">
        <f>IF('NILAI-USBN'!Q269="","",'NILAI-USBN'!Q269)</f>
        <v/>
      </c>
      <c r="AI270" s="206" t="str">
        <f>IF('NILAI-USBN'!R269="","",'NILAI-USBN'!R269)</f>
        <v/>
      </c>
      <c r="AJ270" s="206" t="str">
        <f>IF('NILAI-USBN'!S269="","",'NILAI-USBN'!S269)</f>
        <v/>
      </c>
      <c r="AK270" s="206" t="str">
        <f>IF('NILAI-USBN'!T269="","",'NILAI-USBN'!T269)</f>
        <v/>
      </c>
      <c r="AL270" s="206" t="str">
        <f>IF('NILAI-USBN'!U269="","",'NILAI-USBN'!U269)</f>
        <v/>
      </c>
      <c r="AM270" s="206" t="str">
        <f>IF('NILAI-UN'!E269="","",'NILAI-UN'!E269)</f>
        <v/>
      </c>
      <c r="AN270" s="206" t="str">
        <f>IF('NILAI-UN'!F269="","",'NILAI-UN'!F269)</f>
        <v/>
      </c>
      <c r="AO270" s="206" t="str">
        <f>IF('NILAI-UN'!G269="","",'NILAI-UN'!G269)</f>
        <v/>
      </c>
      <c r="AP270" s="206" t="str">
        <f>IF('NILAI-UN'!H269="","",'NILAI-UN'!H269)</f>
        <v/>
      </c>
      <c r="AQ270" s="207" t="str">
        <f t="shared" si="9"/>
        <v/>
      </c>
      <c r="AR270" s="208" t="str">
        <f t="shared" si="10"/>
        <v/>
      </c>
      <c r="AS270" s="196" t="str">
        <f>IF(OR(C270="",E270=""),"",RANK(AQ270,$AQ$10:$AQ$409)+COUNTIF(AQ$10:AQ270,AQ270)-1)</f>
        <v/>
      </c>
      <c r="AT270" s="173"/>
    </row>
    <row r="271" spans="1:46" ht="20.100000000000001" customHeight="1">
      <c r="A271" s="173"/>
      <c r="B271" s="190" t="str">
        <f>BIODATA_SISWA!B271</f>
        <v/>
      </c>
      <c r="C271" s="191" t="str">
        <f>IF(BIODATA_SISWA!C271="","",BIODATA_SISWA!C271)</f>
        <v/>
      </c>
      <c r="D271" s="191" t="str">
        <f>IF(BIODATA_SISWA!L271="","",BIODATA_SISWA!L271)</f>
        <v/>
      </c>
      <c r="E271" s="206" t="str">
        <f>'NILAI-RAPOR'!K270</f>
        <v/>
      </c>
      <c r="F271" s="206" t="str">
        <f>'NILAI-RAPOR'!R270</f>
        <v/>
      </c>
      <c r="G271" s="206" t="str">
        <f>'NILAI-RAPOR'!Y270</f>
        <v/>
      </c>
      <c r="H271" s="206" t="str">
        <f>'NILAI-RAPOR'!AF270</f>
        <v/>
      </c>
      <c r="I271" s="206" t="str">
        <f>'NILAI-RAPOR'!AM270</f>
        <v/>
      </c>
      <c r="J271" s="206" t="str">
        <f>'NILAI-RAPOR'!AT270</f>
        <v/>
      </c>
      <c r="K271" s="206" t="str">
        <f>'NILAI-RAPOR'!BA270</f>
        <v/>
      </c>
      <c r="L271" s="206" t="str">
        <f>'NILAI-RAPOR'!BH270</f>
        <v/>
      </c>
      <c r="M271" s="206" t="str">
        <f>'NILAI-RAPOR'!BO270</f>
        <v/>
      </c>
      <c r="N271" s="206" t="str">
        <f>'NILAI-RAPOR'!BV270</f>
        <v/>
      </c>
      <c r="O271" s="206" t="str">
        <f>'NILAI-RAPOR'!CC270</f>
        <v/>
      </c>
      <c r="P271" s="206" t="str">
        <f>'NILAI-RAPOR'!CJ270</f>
        <v/>
      </c>
      <c r="Q271" s="206" t="str">
        <f>'NILAI-RAPOR'!CQ270</f>
        <v/>
      </c>
      <c r="R271" s="206" t="str">
        <f>'NILAI-RAPOR'!CX270</f>
        <v/>
      </c>
      <c r="S271" s="206" t="str">
        <f>'NILAI-RAPOR'!DE270</f>
        <v/>
      </c>
      <c r="T271" s="206" t="str">
        <f>'NILAI-RAPOR'!DL270</f>
        <v/>
      </c>
      <c r="U271" s="206" t="str">
        <f>'NILAI-RAPOR'!DS270</f>
        <v/>
      </c>
      <c r="V271" s="206" t="str">
        <f>IF('NILAI-USBN'!E270="","",'NILAI-USBN'!E270)</f>
        <v/>
      </c>
      <c r="W271" s="206" t="str">
        <f>IF('NILAI-USBN'!F270="","",'NILAI-USBN'!F270)</f>
        <v/>
      </c>
      <c r="X271" s="206" t="str">
        <f>IF('NILAI-USBN'!G270="","",'NILAI-USBN'!G270)</f>
        <v/>
      </c>
      <c r="Y271" s="206" t="str">
        <f>IF('NILAI-USBN'!H270="","",'NILAI-USBN'!H270)</f>
        <v/>
      </c>
      <c r="Z271" s="206" t="str">
        <f>IF('NILAI-USBN'!I270="","",'NILAI-USBN'!I270)</f>
        <v/>
      </c>
      <c r="AA271" s="206" t="str">
        <f>IF('NILAI-USBN'!J270="","",'NILAI-USBN'!J270)</f>
        <v/>
      </c>
      <c r="AB271" s="206" t="str">
        <f>IF('NILAI-USBN'!K270="","",'NILAI-USBN'!K270)</f>
        <v/>
      </c>
      <c r="AC271" s="206" t="str">
        <f>IF('NILAI-USBN'!L270="","",'NILAI-USBN'!L270)</f>
        <v/>
      </c>
      <c r="AD271" s="206" t="str">
        <f>IF('NILAI-USBN'!M270="","",'NILAI-USBN'!M270)</f>
        <v/>
      </c>
      <c r="AE271" s="206" t="str">
        <f>IF('NILAI-USBN'!N270="","",'NILAI-USBN'!N270)</f>
        <v/>
      </c>
      <c r="AF271" s="206" t="str">
        <f>IF('NILAI-USBN'!O270="","",'NILAI-USBN'!O270)</f>
        <v/>
      </c>
      <c r="AG271" s="206" t="str">
        <f>IF('NILAI-USBN'!P270="","",'NILAI-USBN'!P270)</f>
        <v/>
      </c>
      <c r="AH271" s="206" t="str">
        <f>IF('NILAI-USBN'!Q270="","",'NILAI-USBN'!Q270)</f>
        <v/>
      </c>
      <c r="AI271" s="206" t="str">
        <f>IF('NILAI-USBN'!R270="","",'NILAI-USBN'!R270)</f>
        <v/>
      </c>
      <c r="AJ271" s="206" t="str">
        <f>IF('NILAI-USBN'!S270="","",'NILAI-USBN'!S270)</f>
        <v/>
      </c>
      <c r="AK271" s="206" t="str">
        <f>IF('NILAI-USBN'!T270="","",'NILAI-USBN'!T270)</f>
        <v/>
      </c>
      <c r="AL271" s="206" t="str">
        <f>IF('NILAI-USBN'!U270="","",'NILAI-USBN'!U270)</f>
        <v/>
      </c>
      <c r="AM271" s="206" t="str">
        <f>IF('NILAI-UN'!E270="","",'NILAI-UN'!E270)</f>
        <v/>
      </c>
      <c r="AN271" s="206" t="str">
        <f>IF('NILAI-UN'!F270="","",'NILAI-UN'!F270)</f>
        <v/>
      </c>
      <c r="AO271" s="206" t="str">
        <f>IF('NILAI-UN'!G270="","",'NILAI-UN'!G270)</f>
        <v/>
      </c>
      <c r="AP271" s="206" t="str">
        <f>IF('NILAI-UN'!H270="","",'NILAI-UN'!H270)</f>
        <v/>
      </c>
      <c r="AQ271" s="207" t="str">
        <f t="shared" si="9"/>
        <v/>
      </c>
      <c r="AR271" s="208" t="str">
        <f t="shared" si="10"/>
        <v/>
      </c>
      <c r="AS271" s="196" t="str">
        <f>IF(OR(C271="",E271=""),"",RANK(AQ271,$AQ$10:$AQ$409)+COUNTIF(AQ$10:AQ271,AQ271)-1)</f>
        <v/>
      </c>
      <c r="AT271" s="173"/>
    </row>
    <row r="272" spans="1:46" ht="20.100000000000001" customHeight="1">
      <c r="A272" s="173"/>
      <c r="B272" s="190" t="str">
        <f>BIODATA_SISWA!B272</f>
        <v/>
      </c>
      <c r="C272" s="191" t="str">
        <f>IF(BIODATA_SISWA!C272="","",BIODATA_SISWA!C272)</f>
        <v/>
      </c>
      <c r="D272" s="191" t="str">
        <f>IF(BIODATA_SISWA!L272="","",BIODATA_SISWA!L272)</f>
        <v/>
      </c>
      <c r="E272" s="206" t="str">
        <f>'NILAI-RAPOR'!K271</f>
        <v/>
      </c>
      <c r="F272" s="206" t="str">
        <f>'NILAI-RAPOR'!R271</f>
        <v/>
      </c>
      <c r="G272" s="206" t="str">
        <f>'NILAI-RAPOR'!Y271</f>
        <v/>
      </c>
      <c r="H272" s="206" t="str">
        <f>'NILAI-RAPOR'!AF271</f>
        <v/>
      </c>
      <c r="I272" s="206" t="str">
        <f>'NILAI-RAPOR'!AM271</f>
        <v/>
      </c>
      <c r="J272" s="206" t="str">
        <f>'NILAI-RAPOR'!AT271</f>
        <v/>
      </c>
      <c r="K272" s="206" t="str">
        <f>'NILAI-RAPOR'!BA271</f>
        <v/>
      </c>
      <c r="L272" s="206" t="str">
        <f>'NILAI-RAPOR'!BH271</f>
        <v/>
      </c>
      <c r="M272" s="206" t="str">
        <f>'NILAI-RAPOR'!BO271</f>
        <v/>
      </c>
      <c r="N272" s="206" t="str">
        <f>'NILAI-RAPOR'!BV271</f>
        <v/>
      </c>
      <c r="O272" s="206" t="str">
        <f>'NILAI-RAPOR'!CC271</f>
        <v/>
      </c>
      <c r="P272" s="206" t="str">
        <f>'NILAI-RAPOR'!CJ271</f>
        <v/>
      </c>
      <c r="Q272" s="206" t="str">
        <f>'NILAI-RAPOR'!CQ271</f>
        <v/>
      </c>
      <c r="R272" s="206" t="str">
        <f>'NILAI-RAPOR'!CX271</f>
        <v/>
      </c>
      <c r="S272" s="206" t="str">
        <f>'NILAI-RAPOR'!DE271</f>
        <v/>
      </c>
      <c r="T272" s="206" t="str">
        <f>'NILAI-RAPOR'!DL271</f>
        <v/>
      </c>
      <c r="U272" s="206" t="str">
        <f>'NILAI-RAPOR'!DS271</f>
        <v/>
      </c>
      <c r="V272" s="206" t="str">
        <f>IF('NILAI-USBN'!E271="","",'NILAI-USBN'!E271)</f>
        <v/>
      </c>
      <c r="W272" s="206" t="str">
        <f>IF('NILAI-USBN'!F271="","",'NILAI-USBN'!F271)</f>
        <v/>
      </c>
      <c r="X272" s="206" t="str">
        <f>IF('NILAI-USBN'!G271="","",'NILAI-USBN'!G271)</f>
        <v/>
      </c>
      <c r="Y272" s="206" t="str">
        <f>IF('NILAI-USBN'!H271="","",'NILAI-USBN'!H271)</f>
        <v/>
      </c>
      <c r="Z272" s="206" t="str">
        <f>IF('NILAI-USBN'!I271="","",'NILAI-USBN'!I271)</f>
        <v/>
      </c>
      <c r="AA272" s="206" t="str">
        <f>IF('NILAI-USBN'!J271="","",'NILAI-USBN'!J271)</f>
        <v/>
      </c>
      <c r="AB272" s="206" t="str">
        <f>IF('NILAI-USBN'!K271="","",'NILAI-USBN'!K271)</f>
        <v/>
      </c>
      <c r="AC272" s="206" t="str">
        <f>IF('NILAI-USBN'!L271="","",'NILAI-USBN'!L271)</f>
        <v/>
      </c>
      <c r="AD272" s="206" t="str">
        <f>IF('NILAI-USBN'!M271="","",'NILAI-USBN'!M271)</f>
        <v/>
      </c>
      <c r="AE272" s="206" t="str">
        <f>IF('NILAI-USBN'!N271="","",'NILAI-USBN'!N271)</f>
        <v/>
      </c>
      <c r="AF272" s="206" t="str">
        <f>IF('NILAI-USBN'!O271="","",'NILAI-USBN'!O271)</f>
        <v/>
      </c>
      <c r="AG272" s="206" t="str">
        <f>IF('NILAI-USBN'!P271="","",'NILAI-USBN'!P271)</f>
        <v/>
      </c>
      <c r="AH272" s="206" t="str">
        <f>IF('NILAI-USBN'!Q271="","",'NILAI-USBN'!Q271)</f>
        <v/>
      </c>
      <c r="AI272" s="206" t="str">
        <f>IF('NILAI-USBN'!R271="","",'NILAI-USBN'!R271)</f>
        <v/>
      </c>
      <c r="AJ272" s="206" t="str">
        <f>IF('NILAI-USBN'!S271="","",'NILAI-USBN'!S271)</f>
        <v/>
      </c>
      <c r="AK272" s="206" t="str">
        <f>IF('NILAI-USBN'!T271="","",'NILAI-USBN'!T271)</f>
        <v/>
      </c>
      <c r="AL272" s="206" t="str">
        <f>IF('NILAI-USBN'!U271="","",'NILAI-USBN'!U271)</f>
        <v/>
      </c>
      <c r="AM272" s="206" t="str">
        <f>IF('NILAI-UN'!E271="","",'NILAI-UN'!E271)</f>
        <v/>
      </c>
      <c r="AN272" s="206" t="str">
        <f>IF('NILAI-UN'!F271="","",'NILAI-UN'!F271)</f>
        <v/>
      </c>
      <c r="AO272" s="206" t="str">
        <f>IF('NILAI-UN'!G271="","",'NILAI-UN'!G271)</f>
        <v/>
      </c>
      <c r="AP272" s="206" t="str">
        <f>IF('NILAI-UN'!H271="","",'NILAI-UN'!H271)</f>
        <v/>
      </c>
      <c r="AQ272" s="207" t="str">
        <f t="shared" si="9"/>
        <v/>
      </c>
      <c r="AR272" s="208" t="str">
        <f t="shared" si="10"/>
        <v/>
      </c>
      <c r="AS272" s="196" t="str">
        <f>IF(OR(C272="",E272=""),"",RANK(AQ272,$AQ$10:$AQ$409)+COUNTIF(AQ$10:AQ272,AQ272)-1)</f>
        <v/>
      </c>
      <c r="AT272" s="173"/>
    </row>
    <row r="273" spans="1:46" ht="20.100000000000001" customHeight="1">
      <c r="A273" s="173"/>
      <c r="B273" s="190" t="str">
        <f>BIODATA_SISWA!B273</f>
        <v/>
      </c>
      <c r="C273" s="191" t="str">
        <f>IF(BIODATA_SISWA!C273="","",BIODATA_SISWA!C273)</f>
        <v/>
      </c>
      <c r="D273" s="191" t="str">
        <f>IF(BIODATA_SISWA!L273="","",BIODATA_SISWA!L273)</f>
        <v/>
      </c>
      <c r="E273" s="206" t="str">
        <f>'NILAI-RAPOR'!K272</f>
        <v/>
      </c>
      <c r="F273" s="206" t="str">
        <f>'NILAI-RAPOR'!R272</f>
        <v/>
      </c>
      <c r="G273" s="206" t="str">
        <f>'NILAI-RAPOR'!Y272</f>
        <v/>
      </c>
      <c r="H273" s="206" t="str">
        <f>'NILAI-RAPOR'!AF272</f>
        <v/>
      </c>
      <c r="I273" s="206" t="str">
        <f>'NILAI-RAPOR'!AM272</f>
        <v/>
      </c>
      <c r="J273" s="206" t="str">
        <f>'NILAI-RAPOR'!AT272</f>
        <v/>
      </c>
      <c r="K273" s="206" t="str">
        <f>'NILAI-RAPOR'!BA272</f>
        <v/>
      </c>
      <c r="L273" s="206" t="str">
        <f>'NILAI-RAPOR'!BH272</f>
        <v/>
      </c>
      <c r="M273" s="206" t="str">
        <f>'NILAI-RAPOR'!BO272</f>
        <v/>
      </c>
      <c r="N273" s="206" t="str">
        <f>'NILAI-RAPOR'!BV272</f>
        <v/>
      </c>
      <c r="O273" s="206" t="str">
        <f>'NILAI-RAPOR'!CC272</f>
        <v/>
      </c>
      <c r="P273" s="206" t="str">
        <f>'NILAI-RAPOR'!CJ272</f>
        <v/>
      </c>
      <c r="Q273" s="206" t="str">
        <f>'NILAI-RAPOR'!CQ272</f>
        <v/>
      </c>
      <c r="R273" s="206" t="str">
        <f>'NILAI-RAPOR'!CX272</f>
        <v/>
      </c>
      <c r="S273" s="206" t="str">
        <f>'NILAI-RAPOR'!DE272</f>
        <v/>
      </c>
      <c r="T273" s="206" t="str">
        <f>'NILAI-RAPOR'!DL272</f>
        <v/>
      </c>
      <c r="U273" s="206" t="str">
        <f>'NILAI-RAPOR'!DS272</f>
        <v/>
      </c>
      <c r="V273" s="206" t="str">
        <f>IF('NILAI-USBN'!E272="","",'NILAI-USBN'!E272)</f>
        <v/>
      </c>
      <c r="W273" s="206" t="str">
        <f>IF('NILAI-USBN'!F272="","",'NILAI-USBN'!F272)</f>
        <v/>
      </c>
      <c r="X273" s="206" t="str">
        <f>IF('NILAI-USBN'!G272="","",'NILAI-USBN'!G272)</f>
        <v/>
      </c>
      <c r="Y273" s="206" t="str">
        <f>IF('NILAI-USBN'!H272="","",'NILAI-USBN'!H272)</f>
        <v/>
      </c>
      <c r="Z273" s="206" t="str">
        <f>IF('NILAI-USBN'!I272="","",'NILAI-USBN'!I272)</f>
        <v/>
      </c>
      <c r="AA273" s="206" t="str">
        <f>IF('NILAI-USBN'!J272="","",'NILAI-USBN'!J272)</f>
        <v/>
      </c>
      <c r="AB273" s="206" t="str">
        <f>IF('NILAI-USBN'!K272="","",'NILAI-USBN'!K272)</f>
        <v/>
      </c>
      <c r="AC273" s="206" t="str">
        <f>IF('NILAI-USBN'!L272="","",'NILAI-USBN'!L272)</f>
        <v/>
      </c>
      <c r="AD273" s="206" t="str">
        <f>IF('NILAI-USBN'!M272="","",'NILAI-USBN'!M272)</f>
        <v/>
      </c>
      <c r="AE273" s="206" t="str">
        <f>IF('NILAI-USBN'!N272="","",'NILAI-USBN'!N272)</f>
        <v/>
      </c>
      <c r="AF273" s="206" t="str">
        <f>IF('NILAI-USBN'!O272="","",'NILAI-USBN'!O272)</f>
        <v/>
      </c>
      <c r="AG273" s="206" t="str">
        <f>IF('NILAI-USBN'!P272="","",'NILAI-USBN'!P272)</f>
        <v/>
      </c>
      <c r="AH273" s="206" t="str">
        <f>IF('NILAI-USBN'!Q272="","",'NILAI-USBN'!Q272)</f>
        <v/>
      </c>
      <c r="AI273" s="206" t="str">
        <f>IF('NILAI-USBN'!R272="","",'NILAI-USBN'!R272)</f>
        <v/>
      </c>
      <c r="AJ273" s="206" t="str">
        <f>IF('NILAI-USBN'!S272="","",'NILAI-USBN'!S272)</f>
        <v/>
      </c>
      <c r="AK273" s="206" t="str">
        <f>IF('NILAI-USBN'!T272="","",'NILAI-USBN'!T272)</f>
        <v/>
      </c>
      <c r="AL273" s="206" t="str">
        <f>IF('NILAI-USBN'!U272="","",'NILAI-USBN'!U272)</f>
        <v/>
      </c>
      <c r="AM273" s="206" t="str">
        <f>IF('NILAI-UN'!E272="","",'NILAI-UN'!E272)</f>
        <v/>
      </c>
      <c r="AN273" s="206" t="str">
        <f>IF('NILAI-UN'!F272="","",'NILAI-UN'!F272)</f>
        <v/>
      </c>
      <c r="AO273" s="206" t="str">
        <f>IF('NILAI-UN'!G272="","",'NILAI-UN'!G272)</f>
        <v/>
      </c>
      <c r="AP273" s="206" t="str">
        <f>IF('NILAI-UN'!H272="","",'NILAI-UN'!H272)</f>
        <v/>
      </c>
      <c r="AQ273" s="207" t="str">
        <f t="shared" si="9"/>
        <v/>
      </c>
      <c r="AR273" s="208" t="str">
        <f t="shared" si="10"/>
        <v/>
      </c>
      <c r="AS273" s="196" t="str">
        <f>IF(OR(C273="",E273=""),"",RANK(AQ273,$AQ$10:$AQ$409)+COUNTIF(AQ$10:AQ273,AQ273)-1)</f>
        <v/>
      </c>
      <c r="AT273" s="173"/>
    </row>
    <row r="274" spans="1:46" ht="20.100000000000001" customHeight="1">
      <c r="A274" s="173"/>
      <c r="B274" s="190" t="str">
        <f>BIODATA_SISWA!B274</f>
        <v/>
      </c>
      <c r="C274" s="191" t="str">
        <f>IF(BIODATA_SISWA!C274="","",BIODATA_SISWA!C274)</f>
        <v/>
      </c>
      <c r="D274" s="191" t="str">
        <f>IF(BIODATA_SISWA!L274="","",BIODATA_SISWA!L274)</f>
        <v/>
      </c>
      <c r="E274" s="206" t="str">
        <f>'NILAI-RAPOR'!K273</f>
        <v/>
      </c>
      <c r="F274" s="206" t="str">
        <f>'NILAI-RAPOR'!R273</f>
        <v/>
      </c>
      <c r="G274" s="206" t="str">
        <f>'NILAI-RAPOR'!Y273</f>
        <v/>
      </c>
      <c r="H274" s="206" t="str">
        <f>'NILAI-RAPOR'!AF273</f>
        <v/>
      </c>
      <c r="I274" s="206" t="str">
        <f>'NILAI-RAPOR'!AM273</f>
        <v/>
      </c>
      <c r="J274" s="206" t="str">
        <f>'NILAI-RAPOR'!AT273</f>
        <v/>
      </c>
      <c r="K274" s="206" t="str">
        <f>'NILAI-RAPOR'!BA273</f>
        <v/>
      </c>
      <c r="L274" s="206" t="str">
        <f>'NILAI-RAPOR'!BH273</f>
        <v/>
      </c>
      <c r="M274" s="206" t="str">
        <f>'NILAI-RAPOR'!BO273</f>
        <v/>
      </c>
      <c r="N274" s="206" t="str">
        <f>'NILAI-RAPOR'!BV273</f>
        <v/>
      </c>
      <c r="O274" s="206" t="str">
        <f>'NILAI-RAPOR'!CC273</f>
        <v/>
      </c>
      <c r="P274" s="206" t="str">
        <f>'NILAI-RAPOR'!CJ273</f>
        <v/>
      </c>
      <c r="Q274" s="206" t="str">
        <f>'NILAI-RAPOR'!CQ273</f>
        <v/>
      </c>
      <c r="R274" s="206" t="str">
        <f>'NILAI-RAPOR'!CX273</f>
        <v/>
      </c>
      <c r="S274" s="206" t="str">
        <f>'NILAI-RAPOR'!DE273</f>
        <v/>
      </c>
      <c r="T274" s="206" t="str">
        <f>'NILAI-RAPOR'!DL273</f>
        <v/>
      </c>
      <c r="U274" s="206" t="str">
        <f>'NILAI-RAPOR'!DS273</f>
        <v/>
      </c>
      <c r="V274" s="206" t="str">
        <f>IF('NILAI-USBN'!E273="","",'NILAI-USBN'!E273)</f>
        <v/>
      </c>
      <c r="W274" s="206" t="str">
        <f>IF('NILAI-USBN'!F273="","",'NILAI-USBN'!F273)</f>
        <v/>
      </c>
      <c r="X274" s="206" t="str">
        <f>IF('NILAI-USBN'!G273="","",'NILAI-USBN'!G273)</f>
        <v/>
      </c>
      <c r="Y274" s="206" t="str">
        <f>IF('NILAI-USBN'!H273="","",'NILAI-USBN'!H273)</f>
        <v/>
      </c>
      <c r="Z274" s="206" t="str">
        <f>IF('NILAI-USBN'!I273="","",'NILAI-USBN'!I273)</f>
        <v/>
      </c>
      <c r="AA274" s="206" t="str">
        <f>IF('NILAI-USBN'!J273="","",'NILAI-USBN'!J273)</f>
        <v/>
      </c>
      <c r="AB274" s="206" t="str">
        <f>IF('NILAI-USBN'!K273="","",'NILAI-USBN'!K273)</f>
        <v/>
      </c>
      <c r="AC274" s="206" t="str">
        <f>IF('NILAI-USBN'!L273="","",'NILAI-USBN'!L273)</f>
        <v/>
      </c>
      <c r="AD274" s="206" t="str">
        <f>IF('NILAI-USBN'!M273="","",'NILAI-USBN'!M273)</f>
        <v/>
      </c>
      <c r="AE274" s="206" t="str">
        <f>IF('NILAI-USBN'!N273="","",'NILAI-USBN'!N273)</f>
        <v/>
      </c>
      <c r="AF274" s="206" t="str">
        <f>IF('NILAI-USBN'!O273="","",'NILAI-USBN'!O273)</f>
        <v/>
      </c>
      <c r="AG274" s="206" t="str">
        <f>IF('NILAI-USBN'!P273="","",'NILAI-USBN'!P273)</f>
        <v/>
      </c>
      <c r="AH274" s="206" t="str">
        <f>IF('NILAI-USBN'!Q273="","",'NILAI-USBN'!Q273)</f>
        <v/>
      </c>
      <c r="AI274" s="206" t="str">
        <f>IF('NILAI-USBN'!R273="","",'NILAI-USBN'!R273)</f>
        <v/>
      </c>
      <c r="AJ274" s="206" t="str">
        <f>IF('NILAI-USBN'!S273="","",'NILAI-USBN'!S273)</f>
        <v/>
      </c>
      <c r="AK274" s="206" t="str">
        <f>IF('NILAI-USBN'!T273="","",'NILAI-USBN'!T273)</f>
        <v/>
      </c>
      <c r="AL274" s="206" t="str">
        <f>IF('NILAI-USBN'!U273="","",'NILAI-USBN'!U273)</f>
        <v/>
      </c>
      <c r="AM274" s="206" t="str">
        <f>IF('NILAI-UN'!E273="","",'NILAI-UN'!E273)</f>
        <v/>
      </c>
      <c r="AN274" s="206" t="str">
        <f>IF('NILAI-UN'!F273="","",'NILAI-UN'!F273)</f>
        <v/>
      </c>
      <c r="AO274" s="206" t="str">
        <f>IF('NILAI-UN'!G273="","",'NILAI-UN'!G273)</f>
        <v/>
      </c>
      <c r="AP274" s="206" t="str">
        <f>IF('NILAI-UN'!H273="","",'NILAI-UN'!H273)</f>
        <v/>
      </c>
      <c r="AQ274" s="207" t="str">
        <f t="shared" si="9"/>
        <v/>
      </c>
      <c r="AR274" s="208" t="str">
        <f t="shared" si="10"/>
        <v/>
      </c>
      <c r="AS274" s="196" t="str">
        <f>IF(OR(C274="",E274=""),"",RANK(AQ274,$AQ$10:$AQ$409)+COUNTIF(AQ$10:AQ274,AQ274)-1)</f>
        <v/>
      </c>
      <c r="AT274" s="173"/>
    </row>
    <row r="275" spans="1:46" ht="20.100000000000001" customHeight="1">
      <c r="A275" s="173"/>
      <c r="B275" s="190" t="str">
        <f>BIODATA_SISWA!B275</f>
        <v/>
      </c>
      <c r="C275" s="191" t="str">
        <f>IF(BIODATA_SISWA!C275="","",BIODATA_SISWA!C275)</f>
        <v/>
      </c>
      <c r="D275" s="191" t="str">
        <f>IF(BIODATA_SISWA!L275="","",BIODATA_SISWA!L275)</f>
        <v/>
      </c>
      <c r="E275" s="206" t="str">
        <f>'NILAI-RAPOR'!K274</f>
        <v/>
      </c>
      <c r="F275" s="206" t="str">
        <f>'NILAI-RAPOR'!R274</f>
        <v/>
      </c>
      <c r="G275" s="206" t="str">
        <f>'NILAI-RAPOR'!Y274</f>
        <v/>
      </c>
      <c r="H275" s="206" t="str">
        <f>'NILAI-RAPOR'!AF274</f>
        <v/>
      </c>
      <c r="I275" s="206" t="str">
        <f>'NILAI-RAPOR'!AM274</f>
        <v/>
      </c>
      <c r="J275" s="206" t="str">
        <f>'NILAI-RAPOR'!AT274</f>
        <v/>
      </c>
      <c r="K275" s="206" t="str">
        <f>'NILAI-RAPOR'!BA274</f>
        <v/>
      </c>
      <c r="L275" s="206" t="str">
        <f>'NILAI-RAPOR'!BH274</f>
        <v/>
      </c>
      <c r="M275" s="206" t="str">
        <f>'NILAI-RAPOR'!BO274</f>
        <v/>
      </c>
      <c r="N275" s="206" t="str">
        <f>'NILAI-RAPOR'!BV274</f>
        <v/>
      </c>
      <c r="O275" s="206" t="str">
        <f>'NILAI-RAPOR'!CC274</f>
        <v/>
      </c>
      <c r="P275" s="206" t="str">
        <f>'NILAI-RAPOR'!CJ274</f>
        <v/>
      </c>
      <c r="Q275" s="206" t="str">
        <f>'NILAI-RAPOR'!CQ274</f>
        <v/>
      </c>
      <c r="R275" s="206" t="str">
        <f>'NILAI-RAPOR'!CX274</f>
        <v/>
      </c>
      <c r="S275" s="206" t="str">
        <f>'NILAI-RAPOR'!DE274</f>
        <v/>
      </c>
      <c r="T275" s="206" t="str">
        <f>'NILAI-RAPOR'!DL274</f>
        <v/>
      </c>
      <c r="U275" s="206" t="str">
        <f>'NILAI-RAPOR'!DS274</f>
        <v/>
      </c>
      <c r="V275" s="206" t="str">
        <f>IF('NILAI-USBN'!E274="","",'NILAI-USBN'!E274)</f>
        <v/>
      </c>
      <c r="W275" s="206" t="str">
        <f>IF('NILAI-USBN'!F274="","",'NILAI-USBN'!F274)</f>
        <v/>
      </c>
      <c r="X275" s="206" t="str">
        <f>IF('NILAI-USBN'!G274="","",'NILAI-USBN'!G274)</f>
        <v/>
      </c>
      <c r="Y275" s="206" t="str">
        <f>IF('NILAI-USBN'!H274="","",'NILAI-USBN'!H274)</f>
        <v/>
      </c>
      <c r="Z275" s="206" t="str">
        <f>IF('NILAI-USBN'!I274="","",'NILAI-USBN'!I274)</f>
        <v/>
      </c>
      <c r="AA275" s="206" t="str">
        <f>IF('NILAI-USBN'!J274="","",'NILAI-USBN'!J274)</f>
        <v/>
      </c>
      <c r="AB275" s="206" t="str">
        <f>IF('NILAI-USBN'!K274="","",'NILAI-USBN'!K274)</f>
        <v/>
      </c>
      <c r="AC275" s="206" t="str">
        <f>IF('NILAI-USBN'!L274="","",'NILAI-USBN'!L274)</f>
        <v/>
      </c>
      <c r="AD275" s="206" t="str">
        <f>IF('NILAI-USBN'!M274="","",'NILAI-USBN'!M274)</f>
        <v/>
      </c>
      <c r="AE275" s="206" t="str">
        <f>IF('NILAI-USBN'!N274="","",'NILAI-USBN'!N274)</f>
        <v/>
      </c>
      <c r="AF275" s="206" t="str">
        <f>IF('NILAI-USBN'!O274="","",'NILAI-USBN'!O274)</f>
        <v/>
      </c>
      <c r="AG275" s="206" t="str">
        <f>IF('NILAI-USBN'!P274="","",'NILAI-USBN'!P274)</f>
        <v/>
      </c>
      <c r="AH275" s="206" t="str">
        <f>IF('NILAI-USBN'!Q274="","",'NILAI-USBN'!Q274)</f>
        <v/>
      </c>
      <c r="AI275" s="206" t="str">
        <f>IF('NILAI-USBN'!R274="","",'NILAI-USBN'!R274)</f>
        <v/>
      </c>
      <c r="AJ275" s="206" t="str">
        <f>IF('NILAI-USBN'!S274="","",'NILAI-USBN'!S274)</f>
        <v/>
      </c>
      <c r="AK275" s="206" t="str">
        <f>IF('NILAI-USBN'!T274="","",'NILAI-USBN'!T274)</f>
        <v/>
      </c>
      <c r="AL275" s="206" t="str">
        <f>IF('NILAI-USBN'!U274="","",'NILAI-USBN'!U274)</f>
        <v/>
      </c>
      <c r="AM275" s="206" t="str">
        <f>IF('NILAI-UN'!E274="","",'NILAI-UN'!E274)</f>
        <v/>
      </c>
      <c r="AN275" s="206" t="str">
        <f>IF('NILAI-UN'!F274="","",'NILAI-UN'!F274)</f>
        <v/>
      </c>
      <c r="AO275" s="206" t="str">
        <f>IF('NILAI-UN'!G274="","",'NILAI-UN'!G274)</f>
        <v/>
      </c>
      <c r="AP275" s="206" t="str">
        <f>IF('NILAI-UN'!H274="","",'NILAI-UN'!H274)</f>
        <v/>
      </c>
      <c r="AQ275" s="207" t="str">
        <f t="shared" si="9"/>
        <v/>
      </c>
      <c r="AR275" s="208" t="str">
        <f t="shared" si="10"/>
        <v/>
      </c>
      <c r="AS275" s="196" t="str">
        <f>IF(OR(C275="",E275=""),"",RANK(AQ275,$AQ$10:$AQ$409)+COUNTIF(AQ$10:AQ275,AQ275)-1)</f>
        <v/>
      </c>
      <c r="AT275" s="173"/>
    </row>
    <row r="276" spans="1:46" ht="20.100000000000001" customHeight="1">
      <c r="A276" s="173"/>
      <c r="B276" s="190" t="str">
        <f>BIODATA_SISWA!B276</f>
        <v/>
      </c>
      <c r="C276" s="191" t="str">
        <f>IF(BIODATA_SISWA!C276="","",BIODATA_SISWA!C276)</f>
        <v/>
      </c>
      <c r="D276" s="191" t="str">
        <f>IF(BIODATA_SISWA!L276="","",BIODATA_SISWA!L276)</f>
        <v/>
      </c>
      <c r="E276" s="206" t="str">
        <f>'NILAI-RAPOR'!K275</f>
        <v/>
      </c>
      <c r="F276" s="206" t="str">
        <f>'NILAI-RAPOR'!R275</f>
        <v/>
      </c>
      <c r="G276" s="206" t="str">
        <f>'NILAI-RAPOR'!Y275</f>
        <v/>
      </c>
      <c r="H276" s="206" t="str">
        <f>'NILAI-RAPOR'!AF275</f>
        <v/>
      </c>
      <c r="I276" s="206" t="str">
        <f>'NILAI-RAPOR'!AM275</f>
        <v/>
      </c>
      <c r="J276" s="206" t="str">
        <f>'NILAI-RAPOR'!AT275</f>
        <v/>
      </c>
      <c r="K276" s="206" t="str">
        <f>'NILAI-RAPOR'!BA275</f>
        <v/>
      </c>
      <c r="L276" s="206" t="str">
        <f>'NILAI-RAPOR'!BH275</f>
        <v/>
      </c>
      <c r="M276" s="206" t="str">
        <f>'NILAI-RAPOR'!BO275</f>
        <v/>
      </c>
      <c r="N276" s="206" t="str">
        <f>'NILAI-RAPOR'!BV275</f>
        <v/>
      </c>
      <c r="O276" s="206" t="str">
        <f>'NILAI-RAPOR'!CC275</f>
        <v/>
      </c>
      <c r="P276" s="206" t="str">
        <f>'NILAI-RAPOR'!CJ275</f>
        <v/>
      </c>
      <c r="Q276" s="206" t="str">
        <f>'NILAI-RAPOR'!CQ275</f>
        <v/>
      </c>
      <c r="R276" s="206" t="str">
        <f>'NILAI-RAPOR'!CX275</f>
        <v/>
      </c>
      <c r="S276" s="206" t="str">
        <f>'NILAI-RAPOR'!DE275</f>
        <v/>
      </c>
      <c r="T276" s="206" t="str">
        <f>'NILAI-RAPOR'!DL275</f>
        <v/>
      </c>
      <c r="U276" s="206" t="str">
        <f>'NILAI-RAPOR'!DS275</f>
        <v/>
      </c>
      <c r="V276" s="206" t="str">
        <f>IF('NILAI-USBN'!E275="","",'NILAI-USBN'!E275)</f>
        <v/>
      </c>
      <c r="W276" s="206" t="str">
        <f>IF('NILAI-USBN'!F275="","",'NILAI-USBN'!F275)</f>
        <v/>
      </c>
      <c r="X276" s="206" t="str">
        <f>IF('NILAI-USBN'!G275="","",'NILAI-USBN'!G275)</f>
        <v/>
      </c>
      <c r="Y276" s="206" t="str">
        <f>IF('NILAI-USBN'!H275="","",'NILAI-USBN'!H275)</f>
        <v/>
      </c>
      <c r="Z276" s="206" t="str">
        <f>IF('NILAI-USBN'!I275="","",'NILAI-USBN'!I275)</f>
        <v/>
      </c>
      <c r="AA276" s="206" t="str">
        <f>IF('NILAI-USBN'!J275="","",'NILAI-USBN'!J275)</f>
        <v/>
      </c>
      <c r="AB276" s="206" t="str">
        <f>IF('NILAI-USBN'!K275="","",'NILAI-USBN'!K275)</f>
        <v/>
      </c>
      <c r="AC276" s="206" t="str">
        <f>IF('NILAI-USBN'!L275="","",'NILAI-USBN'!L275)</f>
        <v/>
      </c>
      <c r="AD276" s="206" t="str">
        <f>IF('NILAI-USBN'!M275="","",'NILAI-USBN'!M275)</f>
        <v/>
      </c>
      <c r="AE276" s="206" t="str">
        <f>IF('NILAI-USBN'!N275="","",'NILAI-USBN'!N275)</f>
        <v/>
      </c>
      <c r="AF276" s="206" t="str">
        <f>IF('NILAI-USBN'!O275="","",'NILAI-USBN'!O275)</f>
        <v/>
      </c>
      <c r="AG276" s="206" t="str">
        <f>IF('NILAI-USBN'!P275="","",'NILAI-USBN'!P275)</f>
        <v/>
      </c>
      <c r="AH276" s="206" t="str">
        <f>IF('NILAI-USBN'!Q275="","",'NILAI-USBN'!Q275)</f>
        <v/>
      </c>
      <c r="AI276" s="206" t="str">
        <f>IF('NILAI-USBN'!R275="","",'NILAI-USBN'!R275)</f>
        <v/>
      </c>
      <c r="AJ276" s="206" t="str">
        <f>IF('NILAI-USBN'!S275="","",'NILAI-USBN'!S275)</f>
        <v/>
      </c>
      <c r="AK276" s="206" t="str">
        <f>IF('NILAI-USBN'!T275="","",'NILAI-USBN'!T275)</f>
        <v/>
      </c>
      <c r="AL276" s="206" t="str">
        <f>IF('NILAI-USBN'!U275="","",'NILAI-USBN'!U275)</f>
        <v/>
      </c>
      <c r="AM276" s="206" t="str">
        <f>IF('NILAI-UN'!E275="","",'NILAI-UN'!E275)</f>
        <v/>
      </c>
      <c r="AN276" s="206" t="str">
        <f>IF('NILAI-UN'!F275="","",'NILAI-UN'!F275)</f>
        <v/>
      </c>
      <c r="AO276" s="206" t="str">
        <f>IF('NILAI-UN'!G275="","",'NILAI-UN'!G275)</f>
        <v/>
      </c>
      <c r="AP276" s="206" t="str">
        <f>IF('NILAI-UN'!H275="","",'NILAI-UN'!H275)</f>
        <v/>
      </c>
      <c r="AQ276" s="207" t="str">
        <f t="shared" si="9"/>
        <v/>
      </c>
      <c r="AR276" s="208" t="str">
        <f t="shared" si="10"/>
        <v/>
      </c>
      <c r="AS276" s="196" t="str">
        <f>IF(OR(C276="",E276=""),"",RANK(AQ276,$AQ$10:$AQ$409)+COUNTIF(AQ$10:AQ276,AQ276)-1)</f>
        <v/>
      </c>
      <c r="AT276" s="173"/>
    </row>
    <row r="277" spans="1:46" ht="20.100000000000001" customHeight="1">
      <c r="A277" s="173"/>
      <c r="B277" s="190" t="str">
        <f>BIODATA_SISWA!B277</f>
        <v/>
      </c>
      <c r="C277" s="191" t="str">
        <f>IF(BIODATA_SISWA!C277="","",BIODATA_SISWA!C277)</f>
        <v/>
      </c>
      <c r="D277" s="191" t="str">
        <f>IF(BIODATA_SISWA!L277="","",BIODATA_SISWA!L277)</f>
        <v/>
      </c>
      <c r="E277" s="206" t="str">
        <f>'NILAI-RAPOR'!K276</f>
        <v/>
      </c>
      <c r="F277" s="206" t="str">
        <f>'NILAI-RAPOR'!R276</f>
        <v/>
      </c>
      <c r="G277" s="206" t="str">
        <f>'NILAI-RAPOR'!Y276</f>
        <v/>
      </c>
      <c r="H277" s="206" t="str">
        <f>'NILAI-RAPOR'!AF276</f>
        <v/>
      </c>
      <c r="I277" s="206" t="str">
        <f>'NILAI-RAPOR'!AM276</f>
        <v/>
      </c>
      <c r="J277" s="206" t="str">
        <f>'NILAI-RAPOR'!AT276</f>
        <v/>
      </c>
      <c r="K277" s="206" t="str">
        <f>'NILAI-RAPOR'!BA276</f>
        <v/>
      </c>
      <c r="L277" s="206" t="str">
        <f>'NILAI-RAPOR'!BH276</f>
        <v/>
      </c>
      <c r="M277" s="206" t="str">
        <f>'NILAI-RAPOR'!BO276</f>
        <v/>
      </c>
      <c r="N277" s="206" t="str">
        <f>'NILAI-RAPOR'!BV276</f>
        <v/>
      </c>
      <c r="O277" s="206" t="str">
        <f>'NILAI-RAPOR'!CC276</f>
        <v/>
      </c>
      <c r="P277" s="206" t="str">
        <f>'NILAI-RAPOR'!CJ276</f>
        <v/>
      </c>
      <c r="Q277" s="206" t="str">
        <f>'NILAI-RAPOR'!CQ276</f>
        <v/>
      </c>
      <c r="R277" s="206" t="str">
        <f>'NILAI-RAPOR'!CX276</f>
        <v/>
      </c>
      <c r="S277" s="206" t="str">
        <f>'NILAI-RAPOR'!DE276</f>
        <v/>
      </c>
      <c r="T277" s="206" t="str">
        <f>'NILAI-RAPOR'!DL276</f>
        <v/>
      </c>
      <c r="U277" s="206" t="str">
        <f>'NILAI-RAPOR'!DS276</f>
        <v/>
      </c>
      <c r="V277" s="206" t="str">
        <f>IF('NILAI-USBN'!E276="","",'NILAI-USBN'!E276)</f>
        <v/>
      </c>
      <c r="W277" s="206" t="str">
        <f>IF('NILAI-USBN'!F276="","",'NILAI-USBN'!F276)</f>
        <v/>
      </c>
      <c r="X277" s="206" t="str">
        <f>IF('NILAI-USBN'!G276="","",'NILAI-USBN'!G276)</f>
        <v/>
      </c>
      <c r="Y277" s="206" t="str">
        <f>IF('NILAI-USBN'!H276="","",'NILAI-USBN'!H276)</f>
        <v/>
      </c>
      <c r="Z277" s="206" t="str">
        <f>IF('NILAI-USBN'!I276="","",'NILAI-USBN'!I276)</f>
        <v/>
      </c>
      <c r="AA277" s="206" t="str">
        <f>IF('NILAI-USBN'!J276="","",'NILAI-USBN'!J276)</f>
        <v/>
      </c>
      <c r="AB277" s="206" t="str">
        <f>IF('NILAI-USBN'!K276="","",'NILAI-USBN'!K276)</f>
        <v/>
      </c>
      <c r="AC277" s="206" t="str">
        <f>IF('NILAI-USBN'!L276="","",'NILAI-USBN'!L276)</f>
        <v/>
      </c>
      <c r="AD277" s="206" t="str">
        <f>IF('NILAI-USBN'!M276="","",'NILAI-USBN'!M276)</f>
        <v/>
      </c>
      <c r="AE277" s="206" t="str">
        <f>IF('NILAI-USBN'!N276="","",'NILAI-USBN'!N276)</f>
        <v/>
      </c>
      <c r="AF277" s="206" t="str">
        <f>IF('NILAI-USBN'!O276="","",'NILAI-USBN'!O276)</f>
        <v/>
      </c>
      <c r="AG277" s="206" t="str">
        <f>IF('NILAI-USBN'!P276="","",'NILAI-USBN'!P276)</f>
        <v/>
      </c>
      <c r="AH277" s="206" t="str">
        <f>IF('NILAI-USBN'!Q276="","",'NILAI-USBN'!Q276)</f>
        <v/>
      </c>
      <c r="AI277" s="206" t="str">
        <f>IF('NILAI-USBN'!R276="","",'NILAI-USBN'!R276)</f>
        <v/>
      </c>
      <c r="AJ277" s="206" t="str">
        <f>IF('NILAI-USBN'!S276="","",'NILAI-USBN'!S276)</f>
        <v/>
      </c>
      <c r="AK277" s="206" t="str">
        <f>IF('NILAI-USBN'!T276="","",'NILAI-USBN'!T276)</f>
        <v/>
      </c>
      <c r="AL277" s="206" t="str">
        <f>IF('NILAI-USBN'!U276="","",'NILAI-USBN'!U276)</f>
        <v/>
      </c>
      <c r="AM277" s="206" t="str">
        <f>IF('NILAI-UN'!E276="","",'NILAI-UN'!E276)</f>
        <v/>
      </c>
      <c r="AN277" s="206" t="str">
        <f>IF('NILAI-UN'!F276="","",'NILAI-UN'!F276)</f>
        <v/>
      </c>
      <c r="AO277" s="206" t="str">
        <f>IF('NILAI-UN'!G276="","",'NILAI-UN'!G276)</f>
        <v/>
      </c>
      <c r="AP277" s="206" t="str">
        <f>IF('NILAI-UN'!H276="","",'NILAI-UN'!H276)</f>
        <v/>
      </c>
      <c r="AQ277" s="207" t="str">
        <f t="shared" si="9"/>
        <v/>
      </c>
      <c r="AR277" s="208" t="str">
        <f t="shared" si="10"/>
        <v/>
      </c>
      <c r="AS277" s="196" t="str">
        <f>IF(OR(C277="",E277=""),"",RANK(AQ277,$AQ$10:$AQ$409)+COUNTIF(AQ$10:AQ277,AQ277)-1)</f>
        <v/>
      </c>
      <c r="AT277" s="173"/>
    </row>
    <row r="278" spans="1:46" ht="20.100000000000001" customHeight="1">
      <c r="A278" s="173"/>
      <c r="B278" s="190" t="str">
        <f>BIODATA_SISWA!B278</f>
        <v/>
      </c>
      <c r="C278" s="191" t="str">
        <f>IF(BIODATA_SISWA!C278="","",BIODATA_SISWA!C278)</f>
        <v/>
      </c>
      <c r="D278" s="191" t="str">
        <f>IF(BIODATA_SISWA!L278="","",BIODATA_SISWA!L278)</f>
        <v/>
      </c>
      <c r="E278" s="206" t="str">
        <f>'NILAI-RAPOR'!K277</f>
        <v/>
      </c>
      <c r="F278" s="206" t="str">
        <f>'NILAI-RAPOR'!R277</f>
        <v/>
      </c>
      <c r="G278" s="206" t="str">
        <f>'NILAI-RAPOR'!Y277</f>
        <v/>
      </c>
      <c r="H278" s="206" t="str">
        <f>'NILAI-RAPOR'!AF277</f>
        <v/>
      </c>
      <c r="I278" s="206" t="str">
        <f>'NILAI-RAPOR'!AM277</f>
        <v/>
      </c>
      <c r="J278" s="206" t="str">
        <f>'NILAI-RAPOR'!AT277</f>
        <v/>
      </c>
      <c r="K278" s="206" t="str">
        <f>'NILAI-RAPOR'!BA277</f>
        <v/>
      </c>
      <c r="L278" s="206" t="str">
        <f>'NILAI-RAPOR'!BH277</f>
        <v/>
      </c>
      <c r="M278" s="206" t="str">
        <f>'NILAI-RAPOR'!BO277</f>
        <v/>
      </c>
      <c r="N278" s="206" t="str">
        <f>'NILAI-RAPOR'!BV277</f>
        <v/>
      </c>
      <c r="O278" s="206" t="str">
        <f>'NILAI-RAPOR'!CC277</f>
        <v/>
      </c>
      <c r="P278" s="206" t="str">
        <f>'NILAI-RAPOR'!CJ277</f>
        <v/>
      </c>
      <c r="Q278" s="206" t="str">
        <f>'NILAI-RAPOR'!CQ277</f>
        <v/>
      </c>
      <c r="R278" s="206" t="str">
        <f>'NILAI-RAPOR'!CX277</f>
        <v/>
      </c>
      <c r="S278" s="206" t="str">
        <f>'NILAI-RAPOR'!DE277</f>
        <v/>
      </c>
      <c r="T278" s="206" t="str">
        <f>'NILAI-RAPOR'!DL277</f>
        <v/>
      </c>
      <c r="U278" s="206" t="str">
        <f>'NILAI-RAPOR'!DS277</f>
        <v/>
      </c>
      <c r="V278" s="206" t="str">
        <f>IF('NILAI-USBN'!E277="","",'NILAI-USBN'!E277)</f>
        <v/>
      </c>
      <c r="W278" s="206" t="str">
        <f>IF('NILAI-USBN'!F277="","",'NILAI-USBN'!F277)</f>
        <v/>
      </c>
      <c r="X278" s="206" t="str">
        <f>IF('NILAI-USBN'!G277="","",'NILAI-USBN'!G277)</f>
        <v/>
      </c>
      <c r="Y278" s="206" t="str">
        <f>IF('NILAI-USBN'!H277="","",'NILAI-USBN'!H277)</f>
        <v/>
      </c>
      <c r="Z278" s="206" t="str">
        <f>IF('NILAI-USBN'!I277="","",'NILAI-USBN'!I277)</f>
        <v/>
      </c>
      <c r="AA278" s="206" t="str">
        <f>IF('NILAI-USBN'!J277="","",'NILAI-USBN'!J277)</f>
        <v/>
      </c>
      <c r="AB278" s="206" t="str">
        <f>IF('NILAI-USBN'!K277="","",'NILAI-USBN'!K277)</f>
        <v/>
      </c>
      <c r="AC278" s="206" t="str">
        <f>IF('NILAI-USBN'!L277="","",'NILAI-USBN'!L277)</f>
        <v/>
      </c>
      <c r="AD278" s="206" t="str">
        <f>IF('NILAI-USBN'!M277="","",'NILAI-USBN'!M277)</f>
        <v/>
      </c>
      <c r="AE278" s="206" t="str">
        <f>IF('NILAI-USBN'!N277="","",'NILAI-USBN'!N277)</f>
        <v/>
      </c>
      <c r="AF278" s="206" t="str">
        <f>IF('NILAI-USBN'!O277="","",'NILAI-USBN'!O277)</f>
        <v/>
      </c>
      <c r="AG278" s="206" t="str">
        <f>IF('NILAI-USBN'!P277="","",'NILAI-USBN'!P277)</f>
        <v/>
      </c>
      <c r="AH278" s="206" t="str">
        <f>IF('NILAI-USBN'!Q277="","",'NILAI-USBN'!Q277)</f>
        <v/>
      </c>
      <c r="AI278" s="206" t="str">
        <f>IF('NILAI-USBN'!R277="","",'NILAI-USBN'!R277)</f>
        <v/>
      </c>
      <c r="AJ278" s="206" t="str">
        <f>IF('NILAI-USBN'!S277="","",'NILAI-USBN'!S277)</f>
        <v/>
      </c>
      <c r="AK278" s="206" t="str">
        <f>IF('NILAI-USBN'!T277="","",'NILAI-USBN'!T277)</f>
        <v/>
      </c>
      <c r="AL278" s="206" t="str">
        <f>IF('NILAI-USBN'!U277="","",'NILAI-USBN'!U277)</f>
        <v/>
      </c>
      <c r="AM278" s="206" t="str">
        <f>IF('NILAI-UN'!E277="","",'NILAI-UN'!E277)</f>
        <v/>
      </c>
      <c r="AN278" s="206" t="str">
        <f>IF('NILAI-UN'!F277="","",'NILAI-UN'!F277)</f>
        <v/>
      </c>
      <c r="AO278" s="206" t="str">
        <f>IF('NILAI-UN'!G277="","",'NILAI-UN'!G277)</f>
        <v/>
      </c>
      <c r="AP278" s="206" t="str">
        <f>IF('NILAI-UN'!H277="","",'NILAI-UN'!H277)</f>
        <v/>
      </c>
      <c r="AQ278" s="207" t="str">
        <f t="shared" si="9"/>
        <v/>
      </c>
      <c r="AR278" s="208" t="str">
        <f t="shared" si="10"/>
        <v/>
      </c>
      <c r="AS278" s="196" t="str">
        <f>IF(OR(C278="",E278=""),"",RANK(AQ278,$AQ$10:$AQ$409)+COUNTIF(AQ$10:AQ278,AQ278)-1)</f>
        <v/>
      </c>
      <c r="AT278" s="173"/>
    </row>
    <row r="279" spans="1:46" ht="20.100000000000001" customHeight="1">
      <c r="A279" s="173"/>
      <c r="B279" s="190" t="str">
        <f>BIODATA_SISWA!B279</f>
        <v/>
      </c>
      <c r="C279" s="191" t="str">
        <f>IF(BIODATA_SISWA!C279="","",BIODATA_SISWA!C279)</f>
        <v/>
      </c>
      <c r="D279" s="191" t="str">
        <f>IF(BIODATA_SISWA!L279="","",BIODATA_SISWA!L279)</f>
        <v/>
      </c>
      <c r="E279" s="206" t="str">
        <f>'NILAI-RAPOR'!K278</f>
        <v/>
      </c>
      <c r="F279" s="206" t="str">
        <f>'NILAI-RAPOR'!R278</f>
        <v/>
      </c>
      <c r="G279" s="206" t="str">
        <f>'NILAI-RAPOR'!Y278</f>
        <v/>
      </c>
      <c r="H279" s="206" t="str">
        <f>'NILAI-RAPOR'!AF278</f>
        <v/>
      </c>
      <c r="I279" s="206" t="str">
        <f>'NILAI-RAPOR'!AM278</f>
        <v/>
      </c>
      <c r="J279" s="206" t="str">
        <f>'NILAI-RAPOR'!AT278</f>
        <v/>
      </c>
      <c r="K279" s="206" t="str">
        <f>'NILAI-RAPOR'!BA278</f>
        <v/>
      </c>
      <c r="L279" s="206" t="str">
        <f>'NILAI-RAPOR'!BH278</f>
        <v/>
      </c>
      <c r="M279" s="206" t="str">
        <f>'NILAI-RAPOR'!BO278</f>
        <v/>
      </c>
      <c r="N279" s="206" t="str">
        <f>'NILAI-RAPOR'!BV278</f>
        <v/>
      </c>
      <c r="O279" s="206" t="str">
        <f>'NILAI-RAPOR'!CC278</f>
        <v/>
      </c>
      <c r="P279" s="206" t="str">
        <f>'NILAI-RAPOR'!CJ278</f>
        <v/>
      </c>
      <c r="Q279" s="206" t="str">
        <f>'NILAI-RAPOR'!CQ278</f>
        <v/>
      </c>
      <c r="R279" s="206" t="str">
        <f>'NILAI-RAPOR'!CX278</f>
        <v/>
      </c>
      <c r="S279" s="206" t="str">
        <f>'NILAI-RAPOR'!DE278</f>
        <v/>
      </c>
      <c r="T279" s="206" t="str">
        <f>'NILAI-RAPOR'!DL278</f>
        <v/>
      </c>
      <c r="U279" s="206" t="str">
        <f>'NILAI-RAPOR'!DS278</f>
        <v/>
      </c>
      <c r="V279" s="206" t="str">
        <f>IF('NILAI-USBN'!E278="","",'NILAI-USBN'!E278)</f>
        <v/>
      </c>
      <c r="W279" s="206" t="str">
        <f>IF('NILAI-USBN'!F278="","",'NILAI-USBN'!F278)</f>
        <v/>
      </c>
      <c r="X279" s="206" t="str">
        <f>IF('NILAI-USBN'!G278="","",'NILAI-USBN'!G278)</f>
        <v/>
      </c>
      <c r="Y279" s="206" t="str">
        <f>IF('NILAI-USBN'!H278="","",'NILAI-USBN'!H278)</f>
        <v/>
      </c>
      <c r="Z279" s="206" t="str">
        <f>IF('NILAI-USBN'!I278="","",'NILAI-USBN'!I278)</f>
        <v/>
      </c>
      <c r="AA279" s="206" t="str">
        <f>IF('NILAI-USBN'!J278="","",'NILAI-USBN'!J278)</f>
        <v/>
      </c>
      <c r="AB279" s="206" t="str">
        <f>IF('NILAI-USBN'!K278="","",'NILAI-USBN'!K278)</f>
        <v/>
      </c>
      <c r="AC279" s="206" t="str">
        <f>IF('NILAI-USBN'!L278="","",'NILAI-USBN'!L278)</f>
        <v/>
      </c>
      <c r="AD279" s="206" t="str">
        <f>IF('NILAI-USBN'!M278="","",'NILAI-USBN'!M278)</f>
        <v/>
      </c>
      <c r="AE279" s="206" t="str">
        <f>IF('NILAI-USBN'!N278="","",'NILAI-USBN'!N278)</f>
        <v/>
      </c>
      <c r="AF279" s="206" t="str">
        <f>IF('NILAI-USBN'!O278="","",'NILAI-USBN'!O278)</f>
        <v/>
      </c>
      <c r="AG279" s="206" t="str">
        <f>IF('NILAI-USBN'!P278="","",'NILAI-USBN'!P278)</f>
        <v/>
      </c>
      <c r="AH279" s="206" t="str">
        <f>IF('NILAI-USBN'!Q278="","",'NILAI-USBN'!Q278)</f>
        <v/>
      </c>
      <c r="AI279" s="206" t="str">
        <f>IF('NILAI-USBN'!R278="","",'NILAI-USBN'!R278)</f>
        <v/>
      </c>
      <c r="AJ279" s="206" t="str">
        <f>IF('NILAI-USBN'!S278="","",'NILAI-USBN'!S278)</f>
        <v/>
      </c>
      <c r="AK279" s="206" t="str">
        <f>IF('NILAI-USBN'!T278="","",'NILAI-USBN'!T278)</f>
        <v/>
      </c>
      <c r="AL279" s="206" t="str">
        <f>IF('NILAI-USBN'!U278="","",'NILAI-USBN'!U278)</f>
        <v/>
      </c>
      <c r="AM279" s="206" t="str">
        <f>IF('NILAI-UN'!E278="","",'NILAI-UN'!E278)</f>
        <v/>
      </c>
      <c r="AN279" s="206" t="str">
        <f>IF('NILAI-UN'!F278="","",'NILAI-UN'!F278)</f>
        <v/>
      </c>
      <c r="AO279" s="206" t="str">
        <f>IF('NILAI-UN'!G278="","",'NILAI-UN'!G278)</f>
        <v/>
      </c>
      <c r="AP279" s="206" t="str">
        <f>IF('NILAI-UN'!H278="","",'NILAI-UN'!H278)</f>
        <v/>
      </c>
      <c r="AQ279" s="207" t="str">
        <f t="shared" si="9"/>
        <v/>
      </c>
      <c r="AR279" s="208" t="str">
        <f t="shared" si="10"/>
        <v/>
      </c>
      <c r="AS279" s="196" t="str">
        <f>IF(OR(C279="",E279=""),"",RANK(AQ279,$AQ$10:$AQ$409)+COUNTIF(AQ$10:AQ279,AQ279)-1)</f>
        <v/>
      </c>
      <c r="AT279" s="173"/>
    </row>
    <row r="280" spans="1:46" ht="20.100000000000001" customHeight="1">
      <c r="A280" s="173"/>
      <c r="B280" s="190" t="str">
        <f>BIODATA_SISWA!B280</f>
        <v/>
      </c>
      <c r="C280" s="191" t="str">
        <f>IF(BIODATA_SISWA!C280="","",BIODATA_SISWA!C280)</f>
        <v/>
      </c>
      <c r="D280" s="191" t="str">
        <f>IF(BIODATA_SISWA!L280="","",BIODATA_SISWA!L280)</f>
        <v/>
      </c>
      <c r="E280" s="206" t="str">
        <f>'NILAI-RAPOR'!K279</f>
        <v/>
      </c>
      <c r="F280" s="206" t="str">
        <f>'NILAI-RAPOR'!R279</f>
        <v/>
      </c>
      <c r="G280" s="206" t="str">
        <f>'NILAI-RAPOR'!Y279</f>
        <v/>
      </c>
      <c r="H280" s="206" t="str">
        <f>'NILAI-RAPOR'!AF279</f>
        <v/>
      </c>
      <c r="I280" s="206" t="str">
        <f>'NILAI-RAPOR'!AM279</f>
        <v/>
      </c>
      <c r="J280" s="206" t="str">
        <f>'NILAI-RAPOR'!AT279</f>
        <v/>
      </c>
      <c r="K280" s="206" t="str">
        <f>'NILAI-RAPOR'!BA279</f>
        <v/>
      </c>
      <c r="L280" s="206" t="str">
        <f>'NILAI-RAPOR'!BH279</f>
        <v/>
      </c>
      <c r="M280" s="206" t="str">
        <f>'NILAI-RAPOR'!BO279</f>
        <v/>
      </c>
      <c r="N280" s="206" t="str">
        <f>'NILAI-RAPOR'!BV279</f>
        <v/>
      </c>
      <c r="O280" s="206" t="str">
        <f>'NILAI-RAPOR'!CC279</f>
        <v/>
      </c>
      <c r="P280" s="206" t="str">
        <f>'NILAI-RAPOR'!CJ279</f>
        <v/>
      </c>
      <c r="Q280" s="206" t="str">
        <f>'NILAI-RAPOR'!CQ279</f>
        <v/>
      </c>
      <c r="R280" s="206" t="str">
        <f>'NILAI-RAPOR'!CX279</f>
        <v/>
      </c>
      <c r="S280" s="206" t="str">
        <f>'NILAI-RAPOR'!DE279</f>
        <v/>
      </c>
      <c r="T280" s="206" t="str">
        <f>'NILAI-RAPOR'!DL279</f>
        <v/>
      </c>
      <c r="U280" s="206" t="str">
        <f>'NILAI-RAPOR'!DS279</f>
        <v/>
      </c>
      <c r="V280" s="206" t="str">
        <f>IF('NILAI-USBN'!E279="","",'NILAI-USBN'!E279)</f>
        <v/>
      </c>
      <c r="W280" s="206" t="str">
        <f>IF('NILAI-USBN'!F279="","",'NILAI-USBN'!F279)</f>
        <v/>
      </c>
      <c r="X280" s="206" t="str">
        <f>IF('NILAI-USBN'!G279="","",'NILAI-USBN'!G279)</f>
        <v/>
      </c>
      <c r="Y280" s="206" t="str">
        <f>IF('NILAI-USBN'!H279="","",'NILAI-USBN'!H279)</f>
        <v/>
      </c>
      <c r="Z280" s="206" t="str">
        <f>IF('NILAI-USBN'!I279="","",'NILAI-USBN'!I279)</f>
        <v/>
      </c>
      <c r="AA280" s="206" t="str">
        <f>IF('NILAI-USBN'!J279="","",'NILAI-USBN'!J279)</f>
        <v/>
      </c>
      <c r="AB280" s="206" t="str">
        <f>IF('NILAI-USBN'!K279="","",'NILAI-USBN'!K279)</f>
        <v/>
      </c>
      <c r="AC280" s="206" t="str">
        <f>IF('NILAI-USBN'!L279="","",'NILAI-USBN'!L279)</f>
        <v/>
      </c>
      <c r="AD280" s="206" t="str">
        <f>IF('NILAI-USBN'!M279="","",'NILAI-USBN'!M279)</f>
        <v/>
      </c>
      <c r="AE280" s="206" t="str">
        <f>IF('NILAI-USBN'!N279="","",'NILAI-USBN'!N279)</f>
        <v/>
      </c>
      <c r="AF280" s="206" t="str">
        <f>IF('NILAI-USBN'!O279="","",'NILAI-USBN'!O279)</f>
        <v/>
      </c>
      <c r="AG280" s="206" t="str">
        <f>IF('NILAI-USBN'!P279="","",'NILAI-USBN'!P279)</f>
        <v/>
      </c>
      <c r="AH280" s="206" t="str">
        <f>IF('NILAI-USBN'!Q279="","",'NILAI-USBN'!Q279)</f>
        <v/>
      </c>
      <c r="AI280" s="206" t="str">
        <f>IF('NILAI-USBN'!R279="","",'NILAI-USBN'!R279)</f>
        <v/>
      </c>
      <c r="AJ280" s="206" t="str">
        <f>IF('NILAI-USBN'!S279="","",'NILAI-USBN'!S279)</f>
        <v/>
      </c>
      <c r="AK280" s="206" t="str">
        <f>IF('NILAI-USBN'!T279="","",'NILAI-USBN'!T279)</f>
        <v/>
      </c>
      <c r="AL280" s="206" t="str">
        <f>IF('NILAI-USBN'!U279="","",'NILAI-USBN'!U279)</f>
        <v/>
      </c>
      <c r="AM280" s="206" t="str">
        <f>IF('NILAI-UN'!E279="","",'NILAI-UN'!E279)</f>
        <v/>
      </c>
      <c r="AN280" s="206" t="str">
        <f>IF('NILAI-UN'!F279="","",'NILAI-UN'!F279)</f>
        <v/>
      </c>
      <c r="AO280" s="206" t="str">
        <f>IF('NILAI-UN'!G279="","",'NILAI-UN'!G279)</f>
        <v/>
      </c>
      <c r="AP280" s="206" t="str">
        <f>IF('NILAI-UN'!H279="","",'NILAI-UN'!H279)</f>
        <v/>
      </c>
      <c r="AQ280" s="207" t="str">
        <f t="shared" si="9"/>
        <v/>
      </c>
      <c r="AR280" s="208" t="str">
        <f t="shared" si="10"/>
        <v/>
      </c>
      <c r="AS280" s="196" t="str">
        <f>IF(OR(C280="",E280=""),"",RANK(AQ280,$AQ$10:$AQ$409)+COUNTIF(AQ$10:AQ280,AQ280)-1)</f>
        <v/>
      </c>
      <c r="AT280" s="173"/>
    </row>
    <row r="281" spans="1:46" ht="20.100000000000001" customHeight="1">
      <c r="A281" s="173"/>
      <c r="B281" s="190" t="str">
        <f>BIODATA_SISWA!B281</f>
        <v/>
      </c>
      <c r="C281" s="191" t="str">
        <f>IF(BIODATA_SISWA!C281="","",BIODATA_SISWA!C281)</f>
        <v/>
      </c>
      <c r="D281" s="191" t="str">
        <f>IF(BIODATA_SISWA!L281="","",BIODATA_SISWA!L281)</f>
        <v/>
      </c>
      <c r="E281" s="206" t="str">
        <f>'NILAI-RAPOR'!K280</f>
        <v/>
      </c>
      <c r="F281" s="206" t="str">
        <f>'NILAI-RAPOR'!R280</f>
        <v/>
      </c>
      <c r="G281" s="206" t="str">
        <f>'NILAI-RAPOR'!Y280</f>
        <v/>
      </c>
      <c r="H281" s="206" t="str">
        <f>'NILAI-RAPOR'!AF280</f>
        <v/>
      </c>
      <c r="I281" s="206" t="str">
        <f>'NILAI-RAPOR'!AM280</f>
        <v/>
      </c>
      <c r="J281" s="206" t="str">
        <f>'NILAI-RAPOR'!AT280</f>
        <v/>
      </c>
      <c r="K281" s="206" t="str">
        <f>'NILAI-RAPOR'!BA280</f>
        <v/>
      </c>
      <c r="L281" s="206" t="str">
        <f>'NILAI-RAPOR'!BH280</f>
        <v/>
      </c>
      <c r="M281" s="206" t="str">
        <f>'NILAI-RAPOR'!BO280</f>
        <v/>
      </c>
      <c r="N281" s="206" t="str">
        <f>'NILAI-RAPOR'!BV280</f>
        <v/>
      </c>
      <c r="O281" s="206" t="str">
        <f>'NILAI-RAPOR'!CC280</f>
        <v/>
      </c>
      <c r="P281" s="206" t="str">
        <f>'NILAI-RAPOR'!CJ280</f>
        <v/>
      </c>
      <c r="Q281" s="206" t="str">
        <f>'NILAI-RAPOR'!CQ280</f>
        <v/>
      </c>
      <c r="R281" s="206" t="str">
        <f>'NILAI-RAPOR'!CX280</f>
        <v/>
      </c>
      <c r="S281" s="206" t="str">
        <f>'NILAI-RAPOR'!DE280</f>
        <v/>
      </c>
      <c r="T281" s="206" t="str">
        <f>'NILAI-RAPOR'!DL280</f>
        <v/>
      </c>
      <c r="U281" s="206" t="str">
        <f>'NILAI-RAPOR'!DS280</f>
        <v/>
      </c>
      <c r="V281" s="206" t="str">
        <f>IF('NILAI-USBN'!E280="","",'NILAI-USBN'!E280)</f>
        <v/>
      </c>
      <c r="W281" s="206" t="str">
        <f>IF('NILAI-USBN'!F280="","",'NILAI-USBN'!F280)</f>
        <v/>
      </c>
      <c r="X281" s="206" t="str">
        <f>IF('NILAI-USBN'!G280="","",'NILAI-USBN'!G280)</f>
        <v/>
      </c>
      <c r="Y281" s="206" t="str">
        <f>IF('NILAI-USBN'!H280="","",'NILAI-USBN'!H280)</f>
        <v/>
      </c>
      <c r="Z281" s="206" t="str">
        <f>IF('NILAI-USBN'!I280="","",'NILAI-USBN'!I280)</f>
        <v/>
      </c>
      <c r="AA281" s="206" t="str">
        <f>IF('NILAI-USBN'!J280="","",'NILAI-USBN'!J280)</f>
        <v/>
      </c>
      <c r="AB281" s="206" t="str">
        <f>IF('NILAI-USBN'!K280="","",'NILAI-USBN'!K280)</f>
        <v/>
      </c>
      <c r="AC281" s="206" t="str">
        <f>IF('NILAI-USBN'!L280="","",'NILAI-USBN'!L280)</f>
        <v/>
      </c>
      <c r="AD281" s="206" t="str">
        <f>IF('NILAI-USBN'!M280="","",'NILAI-USBN'!M280)</f>
        <v/>
      </c>
      <c r="AE281" s="206" t="str">
        <f>IF('NILAI-USBN'!N280="","",'NILAI-USBN'!N280)</f>
        <v/>
      </c>
      <c r="AF281" s="206" t="str">
        <f>IF('NILAI-USBN'!O280="","",'NILAI-USBN'!O280)</f>
        <v/>
      </c>
      <c r="AG281" s="206" t="str">
        <f>IF('NILAI-USBN'!P280="","",'NILAI-USBN'!P280)</f>
        <v/>
      </c>
      <c r="AH281" s="206" t="str">
        <f>IF('NILAI-USBN'!Q280="","",'NILAI-USBN'!Q280)</f>
        <v/>
      </c>
      <c r="AI281" s="206" t="str">
        <f>IF('NILAI-USBN'!R280="","",'NILAI-USBN'!R280)</f>
        <v/>
      </c>
      <c r="AJ281" s="206" t="str">
        <f>IF('NILAI-USBN'!S280="","",'NILAI-USBN'!S280)</f>
        <v/>
      </c>
      <c r="AK281" s="206" t="str">
        <f>IF('NILAI-USBN'!T280="","",'NILAI-USBN'!T280)</f>
        <v/>
      </c>
      <c r="AL281" s="206" t="str">
        <f>IF('NILAI-USBN'!U280="","",'NILAI-USBN'!U280)</f>
        <v/>
      </c>
      <c r="AM281" s="206" t="str">
        <f>IF('NILAI-UN'!E280="","",'NILAI-UN'!E280)</f>
        <v/>
      </c>
      <c r="AN281" s="206" t="str">
        <f>IF('NILAI-UN'!F280="","",'NILAI-UN'!F280)</f>
        <v/>
      </c>
      <c r="AO281" s="206" t="str">
        <f>IF('NILAI-UN'!G280="","",'NILAI-UN'!G280)</f>
        <v/>
      </c>
      <c r="AP281" s="206" t="str">
        <f>IF('NILAI-UN'!H280="","",'NILAI-UN'!H280)</f>
        <v/>
      </c>
      <c r="AQ281" s="207" t="str">
        <f t="shared" si="9"/>
        <v/>
      </c>
      <c r="AR281" s="208" t="str">
        <f t="shared" si="10"/>
        <v/>
      </c>
      <c r="AS281" s="196" t="str">
        <f>IF(OR(C281="",E281=""),"",RANK(AQ281,$AQ$10:$AQ$409)+COUNTIF(AQ$10:AQ281,AQ281)-1)</f>
        <v/>
      </c>
      <c r="AT281" s="173"/>
    </row>
    <row r="282" spans="1:46" ht="20.100000000000001" customHeight="1">
      <c r="A282" s="173"/>
      <c r="B282" s="190" t="str">
        <f>BIODATA_SISWA!B282</f>
        <v/>
      </c>
      <c r="C282" s="191" t="str">
        <f>IF(BIODATA_SISWA!C282="","",BIODATA_SISWA!C282)</f>
        <v/>
      </c>
      <c r="D282" s="191" t="str">
        <f>IF(BIODATA_SISWA!L282="","",BIODATA_SISWA!L282)</f>
        <v/>
      </c>
      <c r="E282" s="206" t="str">
        <f>'NILAI-RAPOR'!K281</f>
        <v/>
      </c>
      <c r="F282" s="206" t="str">
        <f>'NILAI-RAPOR'!R281</f>
        <v/>
      </c>
      <c r="G282" s="206" t="str">
        <f>'NILAI-RAPOR'!Y281</f>
        <v/>
      </c>
      <c r="H282" s="206" t="str">
        <f>'NILAI-RAPOR'!AF281</f>
        <v/>
      </c>
      <c r="I282" s="206" t="str">
        <f>'NILAI-RAPOR'!AM281</f>
        <v/>
      </c>
      <c r="J282" s="206" t="str">
        <f>'NILAI-RAPOR'!AT281</f>
        <v/>
      </c>
      <c r="K282" s="206" t="str">
        <f>'NILAI-RAPOR'!BA281</f>
        <v/>
      </c>
      <c r="L282" s="206" t="str">
        <f>'NILAI-RAPOR'!BH281</f>
        <v/>
      </c>
      <c r="M282" s="206" t="str">
        <f>'NILAI-RAPOR'!BO281</f>
        <v/>
      </c>
      <c r="N282" s="206" t="str">
        <f>'NILAI-RAPOR'!BV281</f>
        <v/>
      </c>
      <c r="O282" s="206" t="str">
        <f>'NILAI-RAPOR'!CC281</f>
        <v/>
      </c>
      <c r="P282" s="206" t="str">
        <f>'NILAI-RAPOR'!CJ281</f>
        <v/>
      </c>
      <c r="Q282" s="206" t="str">
        <f>'NILAI-RAPOR'!CQ281</f>
        <v/>
      </c>
      <c r="R282" s="206" t="str">
        <f>'NILAI-RAPOR'!CX281</f>
        <v/>
      </c>
      <c r="S282" s="206" t="str">
        <f>'NILAI-RAPOR'!DE281</f>
        <v/>
      </c>
      <c r="T282" s="206" t="str">
        <f>'NILAI-RAPOR'!DL281</f>
        <v/>
      </c>
      <c r="U282" s="206" t="str">
        <f>'NILAI-RAPOR'!DS281</f>
        <v/>
      </c>
      <c r="V282" s="206" t="str">
        <f>IF('NILAI-USBN'!E281="","",'NILAI-USBN'!E281)</f>
        <v/>
      </c>
      <c r="W282" s="206" t="str">
        <f>IF('NILAI-USBN'!F281="","",'NILAI-USBN'!F281)</f>
        <v/>
      </c>
      <c r="X282" s="206" t="str">
        <f>IF('NILAI-USBN'!G281="","",'NILAI-USBN'!G281)</f>
        <v/>
      </c>
      <c r="Y282" s="206" t="str">
        <f>IF('NILAI-USBN'!H281="","",'NILAI-USBN'!H281)</f>
        <v/>
      </c>
      <c r="Z282" s="206" t="str">
        <f>IF('NILAI-USBN'!I281="","",'NILAI-USBN'!I281)</f>
        <v/>
      </c>
      <c r="AA282" s="206" t="str">
        <f>IF('NILAI-USBN'!J281="","",'NILAI-USBN'!J281)</f>
        <v/>
      </c>
      <c r="AB282" s="206" t="str">
        <f>IF('NILAI-USBN'!K281="","",'NILAI-USBN'!K281)</f>
        <v/>
      </c>
      <c r="AC282" s="206" t="str">
        <f>IF('NILAI-USBN'!L281="","",'NILAI-USBN'!L281)</f>
        <v/>
      </c>
      <c r="AD282" s="206" t="str">
        <f>IF('NILAI-USBN'!M281="","",'NILAI-USBN'!M281)</f>
        <v/>
      </c>
      <c r="AE282" s="206" t="str">
        <f>IF('NILAI-USBN'!N281="","",'NILAI-USBN'!N281)</f>
        <v/>
      </c>
      <c r="AF282" s="206" t="str">
        <f>IF('NILAI-USBN'!O281="","",'NILAI-USBN'!O281)</f>
        <v/>
      </c>
      <c r="AG282" s="206" t="str">
        <f>IF('NILAI-USBN'!P281="","",'NILAI-USBN'!P281)</f>
        <v/>
      </c>
      <c r="AH282" s="206" t="str">
        <f>IF('NILAI-USBN'!Q281="","",'NILAI-USBN'!Q281)</f>
        <v/>
      </c>
      <c r="AI282" s="206" t="str">
        <f>IF('NILAI-USBN'!R281="","",'NILAI-USBN'!R281)</f>
        <v/>
      </c>
      <c r="AJ282" s="206" t="str">
        <f>IF('NILAI-USBN'!S281="","",'NILAI-USBN'!S281)</f>
        <v/>
      </c>
      <c r="AK282" s="206" t="str">
        <f>IF('NILAI-USBN'!T281="","",'NILAI-USBN'!T281)</f>
        <v/>
      </c>
      <c r="AL282" s="206" t="str">
        <f>IF('NILAI-USBN'!U281="","",'NILAI-USBN'!U281)</f>
        <v/>
      </c>
      <c r="AM282" s="206" t="str">
        <f>IF('NILAI-UN'!E281="","",'NILAI-UN'!E281)</f>
        <v/>
      </c>
      <c r="AN282" s="206" t="str">
        <f>IF('NILAI-UN'!F281="","",'NILAI-UN'!F281)</f>
        <v/>
      </c>
      <c r="AO282" s="206" t="str">
        <f>IF('NILAI-UN'!G281="","",'NILAI-UN'!G281)</f>
        <v/>
      </c>
      <c r="AP282" s="206" t="str">
        <f>IF('NILAI-UN'!H281="","",'NILAI-UN'!H281)</f>
        <v/>
      </c>
      <c r="AQ282" s="207" t="str">
        <f t="shared" si="9"/>
        <v/>
      </c>
      <c r="AR282" s="208" t="str">
        <f t="shared" si="10"/>
        <v/>
      </c>
      <c r="AS282" s="196" t="str">
        <f>IF(OR(C282="",E282=""),"",RANK(AQ282,$AQ$10:$AQ$409)+COUNTIF(AQ$10:AQ282,AQ282)-1)</f>
        <v/>
      </c>
      <c r="AT282" s="173"/>
    </row>
    <row r="283" spans="1:46" ht="20.100000000000001" customHeight="1">
      <c r="A283" s="173"/>
      <c r="B283" s="190" t="str">
        <f>BIODATA_SISWA!B283</f>
        <v/>
      </c>
      <c r="C283" s="191" t="str">
        <f>IF(BIODATA_SISWA!C283="","",BIODATA_SISWA!C283)</f>
        <v/>
      </c>
      <c r="D283" s="191" t="str">
        <f>IF(BIODATA_SISWA!L283="","",BIODATA_SISWA!L283)</f>
        <v/>
      </c>
      <c r="E283" s="206" t="str">
        <f>'NILAI-RAPOR'!K282</f>
        <v/>
      </c>
      <c r="F283" s="206" t="str">
        <f>'NILAI-RAPOR'!R282</f>
        <v/>
      </c>
      <c r="G283" s="206" t="str">
        <f>'NILAI-RAPOR'!Y282</f>
        <v/>
      </c>
      <c r="H283" s="206" t="str">
        <f>'NILAI-RAPOR'!AF282</f>
        <v/>
      </c>
      <c r="I283" s="206" t="str">
        <f>'NILAI-RAPOR'!AM282</f>
        <v/>
      </c>
      <c r="J283" s="206" t="str">
        <f>'NILAI-RAPOR'!AT282</f>
        <v/>
      </c>
      <c r="K283" s="206" t="str">
        <f>'NILAI-RAPOR'!BA282</f>
        <v/>
      </c>
      <c r="L283" s="206" t="str">
        <f>'NILAI-RAPOR'!BH282</f>
        <v/>
      </c>
      <c r="M283" s="206" t="str">
        <f>'NILAI-RAPOR'!BO282</f>
        <v/>
      </c>
      <c r="N283" s="206" t="str">
        <f>'NILAI-RAPOR'!BV282</f>
        <v/>
      </c>
      <c r="O283" s="206" t="str">
        <f>'NILAI-RAPOR'!CC282</f>
        <v/>
      </c>
      <c r="P283" s="206" t="str">
        <f>'NILAI-RAPOR'!CJ282</f>
        <v/>
      </c>
      <c r="Q283" s="206" t="str">
        <f>'NILAI-RAPOR'!CQ282</f>
        <v/>
      </c>
      <c r="R283" s="206" t="str">
        <f>'NILAI-RAPOR'!CX282</f>
        <v/>
      </c>
      <c r="S283" s="206" t="str">
        <f>'NILAI-RAPOR'!DE282</f>
        <v/>
      </c>
      <c r="T283" s="206" t="str">
        <f>'NILAI-RAPOR'!DL282</f>
        <v/>
      </c>
      <c r="U283" s="206" t="str">
        <f>'NILAI-RAPOR'!DS282</f>
        <v/>
      </c>
      <c r="V283" s="206" t="str">
        <f>IF('NILAI-USBN'!E282="","",'NILAI-USBN'!E282)</f>
        <v/>
      </c>
      <c r="W283" s="206" t="str">
        <f>IF('NILAI-USBN'!F282="","",'NILAI-USBN'!F282)</f>
        <v/>
      </c>
      <c r="X283" s="206" t="str">
        <f>IF('NILAI-USBN'!G282="","",'NILAI-USBN'!G282)</f>
        <v/>
      </c>
      <c r="Y283" s="206" t="str">
        <f>IF('NILAI-USBN'!H282="","",'NILAI-USBN'!H282)</f>
        <v/>
      </c>
      <c r="Z283" s="206" t="str">
        <f>IF('NILAI-USBN'!I282="","",'NILAI-USBN'!I282)</f>
        <v/>
      </c>
      <c r="AA283" s="206" t="str">
        <f>IF('NILAI-USBN'!J282="","",'NILAI-USBN'!J282)</f>
        <v/>
      </c>
      <c r="AB283" s="206" t="str">
        <f>IF('NILAI-USBN'!K282="","",'NILAI-USBN'!K282)</f>
        <v/>
      </c>
      <c r="AC283" s="206" t="str">
        <f>IF('NILAI-USBN'!L282="","",'NILAI-USBN'!L282)</f>
        <v/>
      </c>
      <c r="AD283" s="206" t="str">
        <f>IF('NILAI-USBN'!M282="","",'NILAI-USBN'!M282)</f>
        <v/>
      </c>
      <c r="AE283" s="206" t="str">
        <f>IF('NILAI-USBN'!N282="","",'NILAI-USBN'!N282)</f>
        <v/>
      </c>
      <c r="AF283" s="206" t="str">
        <f>IF('NILAI-USBN'!O282="","",'NILAI-USBN'!O282)</f>
        <v/>
      </c>
      <c r="AG283" s="206" t="str">
        <f>IF('NILAI-USBN'!P282="","",'NILAI-USBN'!P282)</f>
        <v/>
      </c>
      <c r="AH283" s="206" t="str">
        <f>IF('NILAI-USBN'!Q282="","",'NILAI-USBN'!Q282)</f>
        <v/>
      </c>
      <c r="AI283" s="206" t="str">
        <f>IF('NILAI-USBN'!R282="","",'NILAI-USBN'!R282)</f>
        <v/>
      </c>
      <c r="AJ283" s="206" t="str">
        <f>IF('NILAI-USBN'!S282="","",'NILAI-USBN'!S282)</f>
        <v/>
      </c>
      <c r="AK283" s="206" t="str">
        <f>IF('NILAI-USBN'!T282="","",'NILAI-USBN'!T282)</f>
        <v/>
      </c>
      <c r="AL283" s="206" t="str">
        <f>IF('NILAI-USBN'!U282="","",'NILAI-USBN'!U282)</f>
        <v/>
      </c>
      <c r="AM283" s="206" t="str">
        <f>IF('NILAI-UN'!E282="","",'NILAI-UN'!E282)</f>
        <v/>
      </c>
      <c r="AN283" s="206" t="str">
        <f>IF('NILAI-UN'!F282="","",'NILAI-UN'!F282)</f>
        <v/>
      </c>
      <c r="AO283" s="206" t="str">
        <f>IF('NILAI-UN'!G282="","",'NILAI-UN'!G282)</f>
        <v/>
      </c>
      <c r="AP283" s="206" t="str">
        <f>IF('NILAI-UN'!H282="","",'NILAI-UN'!H282)</f>
        <v/>
      </c>
      <c r="AQ283" s="207" t="str">
        <f t="shared" si="9"/>
        <v/>
      </c>
      <c r="AR283" s="208" t="str">
        <f t="shared" si="10"/>
        <v/>
      </c>
      <c r="AS283" s="196" t="str">
        <f>IF(OR(C283="",E283=""),"",RANK(AQ283,$AQ$10:$AQ$409)+COUNTIF(AQ$10:AQ283,AQ283)-1)</f>
        <v/>
      </c>
      <c r="AT283" s="173"/>
    </row>
    <row r="284" spans="1:46" ht="20.100000000000001" customHeight="1">
      <c r="A284" s="173"/>
      <c r="B284" s="190" t="str">
        <f>BIODATA_SISWA!B284</f>
        <v/>
      </c>
      <c r="C284" s="191" t="str">
        <f>IF(BIODATA_SISWA!C284="","",BIODATA_SISWA!C284)</f>
        <v/>
      </c>
      <c r="D284" s="191" t="str">
        <f>IF(BIODATA_SISWA!L284="","",BIODATA_SISWA!L284)</f>
        <v/>
      </c>
      <c r="E284" s="206" t="str">
        <f>'NILAI-RAPOR'!K283</f>
        <v/>
      </c>
      <c r="F284" s="206" t="str">
        <f>'NILAI-RAPOR'!R283</f>
        <v/>
      </c>
      <c r="G284" s="206" t="str">
        <f>'NILAI-RAPOR'!Y283</f>
        <v/>
      </c>
      <c r="H284" s="206" t="str">
        <f>'NILAI-RAPOR'!AF283</f>
        <v/>
      </c>
      <c r="I284" s="206" t="str">
        <f>'NILAI-RAPOR'!AM283</f>
        <v/>
      </c>
      <c r="J284" s="206" t="str">
        <f>'NILAI-RAPOR'!AT283</f>
        <v/>
      </c>
      <c r="K284" s="206" t="str">
        <f>'NILAI-RAPOR'!BA283</f>
        <v/>
      </c>
      <c r="L284" s="206" t="str">
        <f>'NILAI-RAPOR'!BH283</f>
        <v/>
      </c>
      <c r="M284" s="206" t="str">
        <f>'NILAI-RAPOR'!BO283</f>
        <v/>
      </c>
      <c r="N284" s="206" t="str">
        <f>'NILAI-RAPOR'!BV283</f>
        <v/>
      </c>
      <c r="O284" s="206" t="str">
        <f>'NILAI-RAPOR'!CC283</f>
        <v/>
      </c>
      <c r="P284" s="206" t="str">
        <f>'NILAI-RAPOR'!CJ283</f>
        <v/>
      </c>
      <c r="Q284" s="206" t="str">
        <f>'NILAI-RAPOR'!CQ283</f>
        <v/>
      </c>
      <c r="R284" s="206" t="str">
        <f>'NILAI-RAPOR'!CX283</f>
        <v/>
      </c>
      <c r="S284" s="206" t="str">
        <f>'NILAI-RAPOR'!DE283</f>
        <v/>
      </c>
      <c r="T284" s="206" t="str">
        <f>'NILAI-RAPOR'!DL283</f>
        <v/>
      </c>
      <c r="U284" s="206" t="str">
        <f>'NILAI-RAPOR'!DS283</f>
        <v/>
      </c>
      <c r="V284" s="206" t="str">
        <f>IF('NILAI-USBN'!E283="","",'NILAI-USBN'!E283)</f>
        <v/>
      </c>
      <c r="W284" s="206" t="str">
        <f>IF('NILAI-USBN'!F283="","",'NILAI-USBN'!F283)</f>
        <v/>
      </c>
      <c r="X284" s="206" t="str">
        <f>IF('NILAI-USBN'!G283="","",'NILAI-USBN'!G283)</f>
        <v/>
      </c>
      <c r="Y284" s="206" t="str">
        <f>IF('NILAI-USBN'!H283="","",'NILAI-USBN'!H283)</f>
        <v/>
      </c>
      <c r="Z284" s="206" t="str">
        <f>IF('NILAI-USBN'!I283="","",'NILAI-USBN'!I283)</f>
        <v/>
      </c>
      <c r="AA284" s="206" t="str">
        <f>IF('NILAI-USBN'!J283="","",'NILAI-USBN'!J283)</f>
        <v/>
      </c>
      <c r="AB284" s="206" t="str">
        <f>IF('NILAI-USBN'!K283="","",'NILAI-USBN'!K283)</f>
        <v/>
      </c>
      <c r="AC284" s="206" t="str">
        <f>IF('NILAI-USBN'!L283="","",'NILAI-USBN'!L283)</f>
        <v/>
      </c>
      <c r="AD284" s="206" t="str">
        <f>IF('NILAI-USBN'!M283="","",'NILAI-USBN'!M283)</f>
        <v/>
      </c>
      <c r="AE284" s="206" t="str">
        <f>IF('NILAI-USBN'!N283="","",'NILAI-USBN'!N283)</f>
        <v/>
      </c>
      <c r="AF284" s="206" t="str">
        <f>IF('NILAI-USBN'!O283="","",'NILAI-USBN'!O283)</f>
        <v/>
      </c>
      <c r="AG284" s="206" t="str">
        <f>IF('NILAI-USBN'!P283="","",'NILAI-USBN'!P283)</f>
        <v/>
      </c>
      <c r="AH284" s="206" t="str">
        <f>IF('NILAI-USBN'!Q283="","",'NILAI-USBN'!Q283)</f>
        <v/>
      </c>
      <c r="AI284" s="206" t="str">
        <f>IF('NILAI-USBN'!R283="","",'NILAI-USBN'!R283)</f>
        <v/>
      </c>
      <c r="AJ284" s="206" t="str">
        <f>IF('NILAI-USBN'!S283="","",'NILAI-USBN'!S283)</f>
        <v/>
      </c>
      <c r="AK284" s="206" t="str">
        <f>IF('NILAI-USBN'!T283="","",'NILAI-USBN'!T283)</f>
        <v/>
      </c>
      <c r="AL284" s="206" t="str">
        <f>IF('NILAI-USBN'!U283="","",'NILAI-USBN'!U283)</f>
        <v/>
      </c>
      <c r="AM284" s="206" t="str">
        <f>IF('NILAI-UN'!E283="","",'NILAI-UN'!E283)</f>
        <v/>
      </c>
      <c r="AN284" s="206" t="str">
        <f>IF('NILAI-UN'!F283="","",'NILAI-UN'!F283)</f>
        <v/>
      </c>
      <c r="AO284" s="206" t="str">
        <f>IF('NILAI-UN'!G283="","",'NILAI-UN'!G283)</f>
        <v/>
      </c>
      <c r="AP284" s="206" t="str">
        <f>IF('NILAI-UN'!H283="","",'NILAI-UN'!H283)</f>
        <v/>
      </c>
      <c r="AQ284" s="207" t="str">
        <f t="shared" si="9"/>
        <v/>
      </c>
      <c r="AR284" s="208" t="str">
        <f t="shared" si="10"/>
        <v/>
      </c>
      <c r="AS284" s="196" t="str">
        <f>IF(OR(C284="",E284=""),"",RANK(AQ284,$AQ$10:$AQ$409)+COUNTIF(AQ$10:AQ284,AQ284)-1)</f>
        <v/>
      </c>
      <c r="AT284" s="173"/>
    </row>
    <row r="285" spans="1:46" ht="20.100000000000001" customHeight="1">
      <c r="A285" s="173"/>
      <c r="B285" s="190" t="str">
        <f>BIODATA_SISWA!B285</f>
        <v/>
      </c>
      <c r="C285" s="191" t="str">
        <f>IF(BIODATA_SISWA!C285="","",BIODATA_SISWA!C285)</f>
        <v/>
      </c>
      <c r="D285" s="191" t="str">
        <f>IF(BIODATA_SISWA!L285="","",BIODATA_SISWA!L285)</f>
        <v/>
      </c>
      <c r="E285" s="206" t="str">
        <f>'NILAI-RAPOR'!K284</f>
        <v/>
      </c>
      <c r="F285" s="206" t="str">
        <f>'NILAI-RAPOR'!R284</f>
        <v/>
      </c>
      <c r="G285" s="206" t="str">
        <f>'NILAI-RAPOR'!Y284</f>
        <v/>
      </c>
      <c r="H285" s="206" t="str">
        <f>'NILAI-RAPOR'!AF284</f>
        <v/>
      </c>
      <c r="I285" s="206" t="str">
        <f>'NILAI-RAPOR'!AM284</f>
        <v/>
      </c>
      <c r="J285" s="206" t="str">
        <f>'NILAI-RAPOR'!AT284</f>
        <v/>
      </c>
      <c r="K285" s="206" t="str">
        <f>'NILAI-RAPOR'!BA284</f>
        <v/>
      </c>
      <c r="L285" s="206" t="str">
        <f>'NILAI-RAPOR'!BH284</f>
        <v/>
      </c>
      <c r="M285" s="206" t="str">
        <f>'NILAI-RAPOR'!BO284</f>
        <v/>
      </c>
      <c r="N285" s="206" t="str">
        <f>'NILAI-RAPOR'!BV284</f>
        <v/>
      </c>
      <c r="O285" s="206" t="str">
        <f>'NILAI-RAPOR'!CC284</f>
        <v/>
      </c>
      <c r="P285" s="206" t="str">
        <f>'NILAI-RAPOR'!CJ284</f>
        <v/>
      </c>
      <c r="Q285" s="206" t="str">
        <f>'NILAI-RAPOR'!CQ284</f>
        <v/>
      </c>
      <c r="R285" s="206" t="str">
        <f>'NILAI-RAPOR'!CX284</f>
        <v/>
      </c>
      <c r="S285" s="206" t="str">
        <f>'NILAI-RAPOR'!DE284</f>
        <v/>
      </c>
      <c r="T285" s="206" t="str">
        <f>'NILAI-RAPOR'!DL284</f>
        <v/>
      </c>
      <c r="U285" s="206" t="str">
        <f>'NILAI-RAPOR'!DS284</f>
        <v/>
      </c>
      <c r="V285" s="206" t="str">
        <f>IF('NILAI-USBN'!E284="","",'NILAI-USBN'!E284)</f>
        <v/>
      </c>
      <c r="W285" s="206" t="str">
        <f>IF('NILAI-USBN'!F284="","",'NILAI-USBN'!F284)</f>
        <v/>
      </c>
      <c r="X285" s="206" t="str">
        <f>IF('NILAI-USBN'!G284="","",'NILAI-USBN'!G284)</f>
        <v/>
      </c>
      <c r="Y285" s="206" t="str">
        <f>IF('NILAI-USBN'!H284="","",'NILAI-USBN'!H284)</f>
        <v/>
      </c>
      <c r="Z285" s="206" t="str">
        <f>IF('NILAI-USBN'!I284="","",'NILAI-USBN'!I284)</f>
        <v/>
      </c>
      <c r="AA285" s="206" t="str">
        <f>IF('NILAI-USBN'!J284="","",'NILAI-USBN'!J284)</f>
        <v/>
      </c>
      <c r="AB285" s="206" t="str">
        <f>IF('NILAI-USBN'!K284="","",'NILAI-USBN'!K284)</f>
        <v/>
      </c>
      <c r="AC285" s="206" t="str">
        <f>IF('NILAI-USBN'!L284="","",'NILAI-USBN'!L284)</f>
        <v/>
      </c>
      <c r="AD285" s="206" t="str">
        <f>IF('NILAI-USBN'!M284="","",'NILAI-USBN'!M284)</f>
        <v/>
      </c>
      <c r="AE285" s="206" t="str">
        <f>IF('NILAI-USBN'!N284="","",'NILAI-USBN'!N284)</f>
        <v/>
      </c>
      <c r="AF285" s="206" t="str">
        <f>IF('NILAI-USBN'!O284="","",'NILAI-USBN'!O284)</f>
        <v/>
      </c>
      <c r="AG285" s="206" t="str">
        <f>IF('NILAI-USBN'!P284="","",'NILAI-USBN'!P284)</f>
        <v/>
      </c>
      <c r="AH285" s="206" t="str">
        <f>IF('NILAI-USBN'!Q284="","",'NILAI-USBN'!Q284)</f>
        <v/>
      </c>
      <c r="AI285" s="206" t="str">
        <f>IF('NILAI-USBN'!R284="","",'NILAI-USBN'!R284)</f>
        <v/>
      </c>
      <c r="AJ285" s="206" t="str">
        <f>IF('NILAI-USBN'!S284="","",'NILAI-USBN'!S284)</f>
        <v/>
      </c>
      <c r="AK285" s="206" t="str">
        <f>IF('NILAI-USBN'!T284="","",'NILAI-USBN'!T284)</f>
        <v/>
      </c>
      <c r="AL285" s="206" t="str">
        <f>IF('NILAI-USBN'!U284="","",'NILAI-USBN'!U284)</f>
        <v/>
      </c>
      <c r="AM285" s="206" t="str">
        <f>IF('NILAI-UN'!E284="","",'NILAI-UN'!E284)</f>
        <v/>
      </c>
      <c r="AN285" s="206" t="str">
        <f>IF('NILAI-UN'!F284="","",'NILAI-UN'!F284)</f>
        <v/>
      </c>
      <c r="AO285" s="206" t="str">
        <f>IF('NILAI-UN'!G284="","",'NILAI-UN'!G284)</f>
        <v/>
      </c>
      <c r="AP285" s="206" t="str">
        <f>IF('NILAI-UN'!H284="","",'NILAI-UN'!H284)</f>
        <v/>
      </c>
      <c r="AQ285" s="207" t="str">
        <f t="shared" si="9"/>
        <v/>
      </c>
      <c r="AR285" s="208" t="str">
        <f t="shared" si="10"/>
        <v/>
      </c>
      <c r="AS285" s="196" t="str">
        <f>IF(OR(C285="",E285=""),"",RANK(AQ285,$AQ$10:$AQ$409)+COUNTIF(AQ$10:AQ285,AQ285)-1)</f>
        <v/>
      </c>
      <c r="AT285" s="173"/>
    </row>
    <row r="286" spans="1:46" ht="20.100000000000001" customHeight="1">
      <c r="A286" s="173"/>
      <c r="B286" s="190" t="str">
        <f>BIODATA_SISWA!B286</f>
        <v/>
      </c>
      <c r="C286" s="191" t="str">
        <f>IF(BIODATA_SISWA!C286="","",BIODATA_SISWA!C286)</f>
        <v/>
      </c>
      <c r="D286" s="191" t="str">
        <f>IF(BIODATA_SISWA!L286="","",BIODATA_SISWA!L286)</f>
        <v/>
      </c>
      <c r="E286" s="206" t="str">
        <f>'NILAI-RAPOR'!K285</f>
        <v/>
      </c>
      <c r="F286" s="206" t="str">
        <f>'NILAI-RAPOR'!R285</f>
        <v/>
      </c>
      <c r="G286" s="206" t="str">
        <f>'NILAI-RAPOR'!Y285</f>
        <v/>
      </c>
      <c r="H286" s="206" t="str">
        <f>'NILAI-RAPOR'!AF285</f>
        <v/>
      </c>
      <c r="I286" s="206" t="str">
        <f>'NILAI-RAPOR'!AM285</f>
        <v/>
      </c>
      <c r="J286" s="206" t="str">
        <f>'NILAI-RAPOR'!AT285</f>
        <v/>
      </c>
      <c r="K286" s="206" t="str">
        <f>'NILAI-RAPOR'!BA285</f>
        <v/>
      </c>
      <c r="L286" s="206" t="str">
        <f>'NILAI-RAPOR'!BH285</f>
        <v/>
      </c>
      <c r="M286" s="206" t="str">
        <f>'NILAI-RAPOR'!BO285</f>
        <v/>
      </c>
      <c r="N286" s="206" t="str">
        <f>'NILAI-RAPOR'!BV285</f>
        <v/>
      </c>
      <c r="O286" s="206" t="str">
        <f>'NILAI-RAPOR'!CC285</f>
        <v/>
      </c>
      <c r="P286" s="206" t="str">
        <f>'NILAI-RAPOR'!CJ285</f>
        <v/>
      </c>
      <c r="Q286" s="206" t="str">
        <f>'NILAI-RAPOR'!CQ285</f>
        <v/>
      </c>
      <c r="R286" s="206" t="str">
        <f>'NILAI-RAPOR'!CX285</f>
        <v/>
      </c>
      <c r="S286" s="206" t="str">
        <f>'NILAI-RAPOR'!DE285</f>
        <v/>
      </c>
      <c r="T286" s="206" t="str">
        <f>'NILAI-RAPOR'!DL285</f>
        <v/>
      </c>
      <c r="U286" s="206" t="str">
        <f>'NILAI-RAPOR'!DS285</f>
        <v/>
      </c>
      <c r="V286" s="206" t="str">
        <f>IF('NILAI-USBN'!E285="","",'NILAI-USBN'!E285)</f>
        <v/>
      </c>
      <c r="W286" s="206" t="str">
        <f>IF('NILAI-USBN'!F285="","",'NILAI-USBN'!F285)</f>
        <v/>
      </c>
      <c r="X286" s="206" t="str">
        <f>IF('NILAI-USBN'!G285="","",'NILAI-USBN'!G285)</f>
        <v/>
      </c>
      <c r="Y286" s="206" t="str">
        <f>IF('NILAI-USBN'!H285="","",'NILAI-USBN'!H285)</f>
        <v/>
      </c>
      <c r="Z286" s="206" t="str">
        <f>IF('NILAI-USBN'!I285="","",'NILAI-USBN'!I285)</f>
        <v/>
      </c>
      <c r="AA286" s="206" t="str">
        <f>IF('NILAI-USBN'!J285="","",'NILAI-USBN'!J285)</f>
        <v/>
      </c>
      <c r="AB286" s="206" t="str">
        <f>IF('NILAI-USBN'!K285="","",'NILAI-USBN'!K285)</f>
        <v/>
      </c>
      <c r="AC286" s="206" t="str">
        <f>IF('NILAI-USBN'!L285="","",'NILAI-USBN'!L285)</f>
        <v/>
      </c>
      <c r="AD286" s="206" t="str">
        <f>IF('NILAI-USBN'!M285="","",'NILAI-USBN'!M285)</f>
        <v/>
      </c>
      <c r="AE286" s="206" t="str">
        <f>IF('NILAI-USBN'!N285="","",'NILAI-USBN'!N285)</f>
        <v/>
      </c>
      <c r="AF286" s="206" t="str">
        <f>IF('NILAI-USBN'!O285="","",'NILAI-USBN'!O285)</f>
        <v/>
      </c>
      <c r="AG286" s="206" t="str">
        <f>IF('NILAI-USBN'!P285="","",'NILAI-USBN'!P285)</f>
        <v/>
      </c>
      <c r="AH286" s="206" t="str">
        <f>IF('NILAI-USBN'!Q285="","",'NILAI-USBN'!Q285)</f>
        <v/>
      </c>
      <c r="AI286" s="206" t="str">
        <f>IF('NILAI-USBN'!R285="","",'NILAI-USBN'!R285)</f>
        <v/>
      </c>
      <c r="AJ286" s="206" t="str">
        <f>IF('NILAI-USBN'!S285="","",'NILAI-USBN'!S285)</f>
        <v/>
      </c>
      <c r="AK286" s="206" t="str">
        <f>IF('NILAI-USBN'!T285="","",'NILAI-USBN'!T285)</f>
        <v/>
      </c>
      <c r="AL286" s="206" t="str">
        <f>IF('NILAI-USBN'!U285="","",'NILAI-USBN'!U285)</f>
        <v/>
      </c>
      <c r="AM286" s="206" t="str">
        <f>IF('NILAI-UN'!E285="","",'NILAI-UN'!E285)</f>
        <v/>
      </c>
      <c r="AN286" s="206" t="str">
        <f>IF('NILAI-UN'!F285="","",'NILAI-UN'!F285)</f>
        <v/>
      </c>
      <c r="AO286" s="206" t="str">
        <f>IF('NILAI-UN'!G285="","",'NILAI-UN'!G285)</f>
        <v/>
      </c>
      <c r="AP286" s="206" t="str">
        <f>IF('NILAI-UN'!H285="","",'NILAI-UN'!H285)</f>
        <v/>
      </c>
      <c r="AQ286" s="207" t="str">
        <f t="shared" si="9"/>
        <v/>
      </c>
      <c r="AR286" s="208" t="str">
        <f t="shared" si="10"/>
        <v/>
      </c>
      <c r="AS286" s="196" t="str">
        <f>IF(OR(C286="",E286=""),"",RANK(AQ286,$AQ$10:$AQ$409)+COUNTIF(AQ$10:AQ286,AQ286)-1)</f>
        <v/>
      </c>
      <c r="AT286" s="173"/>
    </row>
    <row r="287" spans="1:46" ht="20.100000000000001" customHeight="1">
      <c r="A287" s="173"/>
      <c r="B287" s="190" t="str">
        <f>BIODATA_SISWA!B287</f>
        <v/>
      </c>
      <c r="C287" s="191" t="str">
        <f>IF(BIODATA_SISWA!C287="","",BIODATA_SISWA!C287)</f>
        <v/>
      </c>
      <c r="D287" s="191" t="str">
        <f>IF(BIODATA_SISWA!L287="","",BIODATA_SISWA!L287)</f>
        <v/>
      </c>
      <c r="E287" s="206" t="str">
        <f>'NILAI-RAPOR'!K286</f>
        <v/>
      </c>
      <c r="F287" s="206" t="str">
        <f>'NILAI-RAPOR'!R286</f>
        <v/>
      </c>
      <c r="G287" s="206" t="str">
        <f>'NILAI-RAPOR'!Y286</f>
        <v/>
      </c>
      <c r="H287" s="206" t="str">
        <f>'NILAI-RAPOR'!AF286</f>
        <v/>
      </c>
      <c r="I287" s="206" t="str">
        <f>'NILAI-RAPOR'!AM286</f>
        <v/>
      </c>
      <c r="J287" s="206" t="str">
        <f>'NILAI-RAPOR'!AT286</f>
        <v/>
      </c>
      <c r="K287" s="206" t="str">
        <f>'NILAI-RAPOR'!BA286</f>
        <v/>
      </c>
      <c r="L287" s="206" t="str">
        <f>'NILAI-RAPOR'!BH286</f>
        <v/>
      </c>
      <c r="M287" s="206" t="str">
        <f>'NILAI-RAPOR'!BO286</f>
        <v/>
      </c>
      <c r="N287" s="206" t="str">
        <f>'NILAI-RAPOR'!BV286</f>
        <v/>
      </c>
      <c r="O287" s="206" t="str">
        <f>'NILAI-RAPOR'!CC286</f>
        <v/>
      </c>
      <c r="P287" s="206" t="str">
        <f>'NILAI-RAPOR'!CJ286</f>
        <v/>
      </c>
      <c r="Q287" s="206" t="str">
        <f>'NILAI-RAPOR'!CQ286</f>
        <v/>
      </c>
      <c r="R287" s="206" t="str">
        <f>'NILAI-RAPOR'!CX286</f>
        <v/>
      </c>
      <c r="S287" s="206" t="str">
        <f>'NILAI-RAPOR'!DE286</f>
        <v/>
      </c>
      <c r="T287" s="206" t="str">
        <f>'NILAI-RAPOR'!DL286</f>
        <v/>
      </c>
      <c r="U287" s="206" t="str">
        <f>'NILAI-RAPOR'!DS286</f>
        <v/>
      </c>
      <c r="V287" s="206" t="str">
        <f>IF('NILAI-USBN'!E286="","",'NILAI-USBN'!E286)</f>
        <v/>
      </c>
      <c r="W287" s="206" t="str">
        <f>IF('NILAI-USBN'!F286="","",'NILAI-USBN'!F286)</f>
        <v/>
      </c>
      <c r="X287" s="206" t="str">
        <f>IF('NILAI-USBN'!G286="","",'NILAI-USBN'!G286)</f>
        <v/>
      </c>
      <c r="Y287" s="206" t="str">
        <f>IF('NILAI-USBN'!H286="","",'NILAI-USBN'!H286)</f>
        <v/>
      </c>
      <c r="Z287" s="206" t="str">
        <f>IF('NILAI-USBN'!I286="","",'NILAI-USBN'!I286)</f>
        <v/>
      </c>
      <c r="AA287" s="206" t="str">
        <f>IF('NILAI-USBN'!J286="","",'NILAI-USBN'!J286)</f>
        <v/>
      </c>
      <c r="AB287" s="206" t="str">
        <f>IF('NILAI-USBN'!K286="","",'NILAI-USBN'!K286)</f>
        <v/>
      </c>
      <c r="AC287" s="206" t="str">
        <f>IF('NILAI-USBN'!L286="","",'NILAI-USBN'!L286)</f>
        <v/>
      </c>
      <c r="AD287" s="206" t="str">
        <f>IF('NILAI-USBN'!M286="","",'NILAI-USBN'!M286)</f>
        <v/>
      </c>
      <c r="AE287" s="206" t="str">
        <f>IF('NILAI-USBN'!N286="","",'NILAI-USBN'!N286)</f>
        <v/>
      </c>
      <c r="AF287" s="206" t="str">
        <f>IF('NILAI-USBN'!O286="","",'NILAI-USBN'!O286)</f>
        <v/>
      </c>
      <c r="AG287" s="206" t="str">
        <f>IF('NILAI-USBN'!P286="","",'NILAI-USBN'!P286)</f>
        <v/>
      </c>
      <c r="AH287" s="206" t="str">
        <f>IF('NILAI-USBN'!Q286="","",'NILAI-USBN'!Q286)</f>
        <v/>
      </c>
      <c r="AI287" s="206" t="str">
        <f>IF('NILAI-USBN'!R286="","",'NILAI-USBN'!R286)</f>
        <v/>
      </c>
      <c r="AJ287" s="206" t="str">
        <f>IF('NILAI-USBN'!S286="","",'NILAI-USBN'!S286)</f>
        <v/>
      </c>
      <c r="AK287" s="206" t="str">
        <f>IF('NILAI-USBN'!T286="","",'NILAI-USBN'!T286)</f>
        <v/>
      </c>
      <c r="AL287" s="206" t="str">
        <f>IF('NILAI-USBN'!U286="","",'NILAI-USBN'!U286)</f>
        <v/>
      </c>
      <c r="AM287" s="206" t="str">
        <f>IF('NILAI-UN'!E286="","",'NILAI-UN'!E286)</f>
        <v/>
      </c>
      <c r="AN287" s="206" t="str">
        <f>IF('NILAI-UN'!F286="","",'NILAI-UN'!F286)</f>
        <v/>
      </c>
      <c r="AO287" s="206" t="str">
        <f>IF('NILAI-UN'!G286="","",'NILAI-UN'!G286)</f>
        <v/>
      </c>
      <c r="AP287" s="206" t="str">
        <f>IF('NILAI-UN'!H286="","",'NILAI-UN'!H286)</f>
        <v/>
      </c>
      <c r="AQ287" s="207" t="str">
        <f t="shared" si="9"/>
        <v/>
      </c>
      <c r="AR287" s="208" t="str">
        <f t="shared" si="10"/>
        <v/>
      </c>
      <c r="AS287" s="196" t="str">
        <f>IF(OR(C287="",E287=""),"",RANK(AQ287,$AQ$10:$AQ$409)+COUNTIF(AQ$10:AQ287,AQ287)-1)</f>
        <v/>
      </c>
      <c r="AT287" s="173"/>
    </row>
    <row r="288" spans="1:46" ht="20.100000000000001" customHeight="1">
      <c r="A288" s="173"/>
      <c r="B288" s="190" t="str">
        <f>BIODATA_SISWA!B288</f>
        <v/>
      </c>
      <c r="C288" s="191" t="str">
        <f>IF(BIODATA_SISWA!C288="","",BIODATA_SISWA!C288)</f>
        <v/>
      </c>
      <c r="D288" s="191" t="str">
        <f>IF(BIODATA_SISWA!L288="","",BIODATA_SISWA!L288)</f>
        <v/>
      </c>
      <c r="E288" s="206" t="str">
        <f>'NILAI-RAPOR'!K287</f>
        <v/>
      </c>
      <c r="F288" s="206" t="str">
        <f>'NILAI-RAPOR'!R287</f>
        <v/>
      </c>
      <c r="G288" s="206" t="str">
        <f>'NILAI-RAPOR'!Y287</f>
        <v/>
      </c>
      <c r="H288" s="206" t="str">
        <f>'NILAI-RAPOR'!AF287</f>
        <v/>
      </c>
      <c r="I288" s="206" t="str">
        <f>'NILAI-RAPOR'!AM287</f>
        <v/>
      </c>
      <c r="J288" s="206" t="str">
        <f>'NILAI-RAPOR'!AT287</f>
        <v/>
      </c>
      <c r="K288" s="206" t="str">
        <f>'NILAI-RAPOR'!BA287</f>
        <v/>
      </c>
      <c r="L288" s="206" t="str">
        <f>'NILAI-RAPOR'!BH287</f>
        <v/>
      </c>
      <c r="M288" s="206" t="str">
        <f>'NILAI-RAPOR'!BO287</f>
        <v/>
      </c>
      <c r="N288" s="206" t="str">
        <f>'NILAI-RAPOR'!BV287</f>
        <v/>
      </c>
      <c r="O288" s="206" t="str">
        <f>'NILAI-RAPOR'!CC287</f>
        <v/>
      </c>
      <c r="P288" s="206" t="str">
        <f>'NILAI-RAPOR'!CJ287</f>
        <v/>
      </c>
      <c r="Q288" s="206" t="str">
        <f>'NILAI-RAPOR'!CQ287</f>
        <v/>
      </c>
      <c r="R288" s="206" t="str">
        <f>'NILAI-RAPOR'!CX287</f>
        <v/>
      </c>
      <c r="S288" s="206" t="str">
        <f>'NILAI-RAPOR'!DE287</f>
        <v/>
      </c>
      <c r="T288" s="206" t="str">
        <f>'NILAI-RAPOR'!DL287</f>
        <v/>
      </c>
      <c r="U288" s="206" t="str">
        <f>'NILAI-RAPOR'!DS287</f>
        <v/>
      </c>
      <c r="V288" s="206" t="str">
        <f>IF('NILAI-USBN'!E287="","",'NILAI-USBN'!E287)</f>
        <v/>
      </c>
      <c r="W288" s="206" t="str">
        <f>IF('NILAI-USBN'!F287="","",'NILAI-USBN'!F287)</f>
        <v/>
      </c>
      <c r="X288" s="206" t="str">
        <f>IF('NILAI-USBN'!G287="","",'NILAI-USBN'!G287)</f>
        <v/>
      </c>
      <c r="Y288" s="206" t="str">
        <f>IF('NILAI-USBN'!H287="","",'NILAI-USBN'!H287)</f>
        <v/>
      </c>
      <c r="Z288" s="206" t="str">
        <f>IF('NILAI-USBN'!I287="","",'NILAI-USBN'!I287)</f>
        <v/>
      </c>
      <c r="AA288" s="206" t="str">
        <f>IF('NILAI-USBN'!J287="","",'NILAI-USBN'!J287)</f>
        <v/>
      </c>
      <c r="AB288" s="206" t="str">
        <f>IF('NILAI-USBN'!K287="","",'NILAI-USBN'!K287)</f>
        <v/>
      </c>
      <c r="AC288" s="206" t="str">
        <f>IF('NILAI-USBN'!L287="","",'NILAI-USBN'!L287)</f>
        <v/>
      </c>
      <c r="AD288" s="206" t="str">
        <f>IF('NILAI-USBN'!M287="","",'NILAI-USBN'!M287)</f>
        <v/>
      </c>
      <c r="AE288" s="206" t="str">
        <f>IF('NILAI-USBN'!N287="","",'NILAI-USBN'!N287)</f>
        <v/>
      </c>
      <c r="AF288" s="206" t="str">
        <f>IF('NILAI-USBN'!O287="","",'NILAI-USBN'!O287)</f>
        <v/>
      </c>
      <c r="AG288" s="206" t="str">
        <f>IF('NILAI-USBN'!P287="","",'NILAI-USBN'!P287)</f>
        <v/>
      </c>
      <c r="AH288" s="206" t="str">
        <f>IF('NILAI-USBN'!Q287="","",'NILAI-USBN'!Q287)</f>
        <v/>
      </c>
      <c r="AI288" s="206" t="str">
        <f>IF('NILAI-USBN'!R287="","",'NILAI-USBN'!R287)</f>
        <v/>
      </c>
      <c r="AJ288" s="206" t="str">
        <f>IF('NILAI-USBN'!S287="","",'NILAI-USBN'!S287)</f>
        <v/>
      </c>
      <c r="AK288" s="206" t="str">
        <f>IF('NILAI-USBN'!T287="","",'NILAI-USBN'!T287)</f>
        <v/>
      </c>
      <c r="AL288" s="206" t="str">
        <f>IF('NILAI-USBN'!U287="","",'NILAI-USBN'!U287)</f>
        <v/>
      </c>
      <c r="AM288" s="206" t="str">
        <f>IF('NILAI-UN'!E287="","",'NILAI-UN'!E287)</f>
        <v/>
      </c>
      <c r="AN288" s="206" t="str">
        <f>IF('NILAI-UN'!F287="","",'NILAI-UN'!F287)</f>
        <v/>
      </c>
      <c r="AO288" s="206" t="str">
        <f>IF('NILAI-UN'!G287="","",'NILAI-UN'!G287)</f>
        <v/>
      </c>
      <c r="AP288" s="206" t="str">
        <f>IF('NILAI-UN'!H287="","",'NILAI-UN'!H287)</f>
        <v/>
      </c>
      <c r="AQ288" s="207" t="str">
        <f t="shared" si="9"/>
        <v/>
      </c>
      <c r="AR288" s="208" t="str">
        <f t="shared" si="10"/>
        <v/>
      </c>
      <c r="AS288" s="196" t="str">
        <f>IF(OR(C288="",E288=""),"",RANK(AQ288,$AQ$10:$AQ$409)+COUNTIF(AQ$10:AQ288,AQ288)-1)</f>
        <v/>
      </c>
      <c r="AT288" s="173"/>
    </row>
    <row r="289" spans="1:46" ht="20.100000000000001" customHeight="1">
      <c r="A289" s="173"/>
      <c r="B289" s="190" t="str">
        <f>BIODATA_SISWA!B289</f>
        <v/>
      </c>
      <c r="C289" s="191" t="str">
        <f>IF(BIODATA_SISWA!C289="","",BIODATA_SISWA!C289)</f>
        <v/>
      </c>
      <c r="D289" s="191" t="str">
        <f>IF(BIODATA_SISWA!L289="","",BIODATA_SISWA!L289)</f>
        <v/>
      </c>
      <c r="E289" s="206" t="str">
        <f>'NILAI-RAPOR'!K288</f>
        <v/>
      </c>
      <c r="F289" s="206" t="str">
        <f>'NILAI-RAPOR'!R288</f>
        <v/>
      </c>
      <c r="G289" s="206" t="str">
        <f>'NILAI-RAPOR'!Y288</f>
        <v/>
      </c>
      <c r="H289" s="206" t="str">
        <f>'NILAI-RAPOR'!AF288</f>
        <v/>
      </c>
      <c r="I289" s="206" t="str">
        <f>'NILAI-RAPOR'!AM288</f>
        <v/>
      </c>
      <c r="J289" s="206" t="str">
        <f>'NILAI-RAPOR'!AT288</f>
        <v/>
      </c>
      <c r="K289" s="206" t="str">
        <f>'NILAI-RAPOR'!BA288</f>
        <v/>
      </c>
      <c r="L289" s="206" t="str">
        <f>'NILAI-RAPOR'!BH288</f>
        <v/>
      </c>
      <c r="M289" s="206" t="str">
        <f>'NILAI-RAPOR'!BO288</f>
        <v/>
      </c>
      <c r="N289" s="206" t="str">
        <f>'NILAI-RAPOR'!BV288</f>
        <v/>
      </c>
      <c r="O289" s="206" t="str">
        <f>'NILAI-RAPOR'!CC288</f>
        <v/>
      </c>
      <c r="P289" s="206" t="str">
        <f>'NILAI-RAPOR'!CJ288</f>
        <v/>
      </c>
      <c r="Q289" s="206" t="str">
        <f>'NILAI-RAPOR'!CQ288</f>
        <v/>
      </c>
      <c r="R289" s="206" t="str">
        <f>'NILAI-RAPOR'!CX288</f>
        <v/>
      </c>
      <c r="S289" s="206" t="str">
        <f>'NILAI-RAPOR'!DE288</f>
        <v/>
      </c>
      <c r="T289" s="206" t="str">
        <f>'NILAI-RAPOR'!DL288</f>
        <v/>
      </c>
      <c r="U289" s="206" t="str">
        <f>'NILAI-RAPOR'!DS288</f>
        <v/>
      </c>
      <c r="V289" s="206" t="str">
        <f>IF('NILAI-USBN'!E288="","",'NILAI-USBN'!E288)</f>
        <v/>
      </c>
      <c r="W289" s="206" t="str">
        <f>IF('NILAI-USBN'!F288="","",'NILAI-USBN'!F288)</f>
        <v/>
      </c>
      <c r="X289" s="206" t="str">
        <f>IF('NILAI-USBN'!G288="","",'NILAI-USBN'!G288)</f>
        <v/>
      </c>
      <c r="Y289" s="206" t="str">
        <f>IF('NILAI-USBN'!H288="","",'NILAI-USBN'!H288)</f>
        <v/>
      </c>
      <c r="Z289" s="206" t="str">
        <f>IF('NILAI-USBN'!I288="","",'NILAI-USBN'!I288)</f>
        <v/>
      </c>
      <c r="AA289" s="206" t="str">
        <f>IF('NILAI-USBN'!J288="","",'NILAI-USBN'!J288)</f>
        <v/>
      </c>
      <c r="AB289" s="206" t="str">
        <f>IF('NILAI-USBN'!K288="","",'NILAI-USBN'!K288)</f>
        <v/>
      </c>
      <c r="AC289" s="206" t="str">
        <f>IF('NILAI-USBN'!L288="","",'NILAI-USBN'!L288)</f>
        <v/>
      </c>
      <c r="AD289" s="206" t="str">
        <f>IF('NILAI-USBN'!M288="","",'NILAI-USBN'!M288)</f>
        <v/>
      </c>
      <c r="AE289" s="206" t="str">
        <f>IF('NILAI-USBN'!N288="","",'NILAI-USBN'!N288)</f>
        <v/>
      </c>
      <c r="AF289" s="206" t="str">
        <f>IF('NILAI-USBN'!O288="","",'NILAI-USBN'!O288)</f>
        <v/>
      </c>
      <c r="AG289" s="206" t="str">
        <f>IF('NILAI-USBN'!P288="","",'NILAI-USBN'!P288)</f>
        <v/>
      </c>
      <c r="AH289" s="206" t="str">
        <f>IF('NILAI-USBN'!Q288="","",'NILAI-USBN'!Q288)</f>
        <v/>
      </c>
      <c r="AI289" s="206" t="str">
        <f>IF('NILAI-USBN'!R288="","",'NILAI-USBN'!R288)</f>
        <v/>
      </c>
      <c r="AJ289" s="206" t="str">
        <f>IF('NILAI-USBN'!S288="","",'NILAI-USBN'!S288)</f>
        <v/>
      </c>
      <c r="AK289" s="206" t="str">
        <f>IF('NILAI-USBN'!T288="","",'NILAI-USBN'!T288)</f>
        <v/>
      </c>
      <c r="AL289" s="206" t="str">
        <f>IF('NILAI-USBN'!U288="","",'NILAI-USBN'!U288)</f>
        <v/>
      </c>
      <c r="AM289" s="206" t="str">
        <f>IF('NILAI-UN'!E288="","",'NILAI-UN'!E288)</f>
        <v/>
      </c>
      <c r="AN289" s="206" t="str">
        <f>IF('NILAI-UN'!F288="","",'NILAI-UN'!F288)</f>
        <v/>
      </c>
      <c r="AO289" s="206" t="str">
        <f>IF('NILAI-UN'!G288="","",'NILAI-UN'!G288)</f>
        <v/>
      </c>
      <c r="AP289" s="206" t="str">
        <f>IF('NILAI-UN'!H288="","",'NILAI-UN'!H288)</f>
        <v/>
      </c>
      <c r="AQ289" s="207" t="str">
        <f t="shared" si="9"/>
        <v/>
      </c>
      <c r="AR289" s="208" t="str">
        <f t="shared" si="10"/>
        <v/>
      </c>
      <c r="AS289" s="196" t="str">
        <f>IF(OR(C289="",E289=""),"",RANK(AQ289,$AQ$10:$AQ$409)+COUNTIF(AQ$10:AQ289,AQ289)-1)</f>
        <v/>
      </c>
      <c r="AT289" s="173"/>
    </row>
    <row r="290" spans="1:46" ht="20.100000000000001" customHeight="1">
      <c r="A290" s="173"/>
      <c r="B290" s="190" t="str">
        <f>BIODATA_SISWA!B290</f>
        <v/>
      </c>
      <c r="C290" s="191" t="str">
        <f>IF(BIODATA_SISWA!C290="","",BIODATA_SISWA!C290)</f>
        <v/>
      </c>
      <c r="D290" s="191" t="str">
        <f>IF(BIODATA_SISWA!L290="","",BIODATA_SISWA!L290)</f>
        <v/>
      </c>
      <c r="E290" s="206" t="str">
        <f>'NILAI-RAPOR'!K289</f>
        <v/>
      </c>
      <c r="F290" s="206" t="str">
        <f>'NILAI-RAPOR'!R289</f>
        <v/>
      </c>
      <c r="G290" s="206" t="str">
        <f>'NILAI-RAPOR'!Y289</f>
        <v/>
      </c>
      <c r="H290" s="206" t="str">
        <f>'NILAI-RAPOR'!AF289</f>
        <v/>
      </c>
      <c r="I290" s="206" t="str">
        <f>'NILAI-RAPOR'!AM289</f>
        <v/>
      </c>
      <c r="J290" s="206" t="str">
        <f>'NILAI-RAPOR'!AT289</f>
        <v/>
      </c>
      <c r="K290" s="206" t="str">
        <f>'NILAI-RAPOR'!BA289</f>
        <v/>
      </c>
      <c r="L290" s="206" t="str">
        <f>'NILAI-RAPOR'!BH289</f>
        <v/>
      </c>
      <c r="M290" s="206" t="str">
        <f>'NILAI-RAPOR'!BO289</f>
        <v/>
      </c>
      <c r="N290" s="206" t="str">
        <f>'NILAI-RAPOR'!BV289</f>
        <v/>
      </c>
      <c r="O290" s="206" t="str">
        <f>'NILAI-RAPOR'!CC289</f>
        <v/>
      </c>
      <c r="P290" s="206" t="str">
        <f>'NILAI-RAPOR'!CJ289</f>
        <v/>
      </c>
      <c r="Q290" s="206" t="str">
        <f>'NILAI-RAPOR'!CQ289</f>
        <v/>
      </c>
      <c r="R290" s="206" t="str">
        <f>'NILAI-RAPOR'!CX289</f>
        <v/>
      </c>
      <c r="S290" s="206" t="str">
        <f>'NILAI-RAPOR'!DE289</f>
        <v/>
      </c>
      <c r="T290" s="206" t="str">
        <f>'NILAI-RAPOR'!DL289</f>
        <v/>
      </c>
      <c r="U290" s="206" t="str">
        <f>'NILAI-RAPOR'!DS289</f>
        <v/>
      </c>
      <c r="V290" s="206" t="str">
        <f>IF('NILAI-USBN'!E289="","",'NILAI-USBN'!E289)</f>
        <v/>
      </c>
      <c r="W290" s="206" t="str">
        <f>IF('NILAI-USBN'!F289="","",'NILAI-USBN'!F289)</f>
        <v/>
      </c>
      <c r="X290" s="206" t="str">
        <f>IF('NILAI-USBN'!G289="","",'NILAI-USBN'!G289)</f>
        <v/>
      </c>
      <c r="Y290" s="206" t="str">
        <f>IF('NILAI-USBN'!H289="","",'NILAI-USBN'!H289)</f>
        <v/>
      </c>
      <c r="Z290" s="206" t="str">
        <f>IF('NILAI-USBN'!I289="","",'NILAI-USBN'!I289)</f>
        <v/>
      </c>
      <c r="AA290" s="206" t="str">
        <f>IF('NILAI-USBN'!J289="","",'NILAI-USBN'!J289)</f>
        <v/>
      </c>
      <c r="AB290" s="206" t="str">
        <f>IF('NILAI-USBN'!K289="","",'NILAI-USBN'!K289)</f>
        <v/>
      </c>
      <c r="AC290" s="206" t="str">
        <f>IF('NILAI-USBN'!L289="","",'NILAI-USBN'!L289)</f>
        <v/>
      </c>
      <c r="AD290" s="206" t="str">
        <f>IF('NILAI-USBN'!M289="","",'NILAI-USBN'!M289)</f>
        <v/>
      </c>
      <c r="AE290" s="206" t="str">
        <f>IF('NILAI-USBN'!N289="","",'NILAI-USBN'!N289)</f>
        <v/>
      </c>
      <c r="AF290" s="206" t="str">
        <f>IF('NILAI-USBN'!O289="","",'NILAI-USBN'!O289)</f>
        <v/>
      </c>
      <c r="AG290" s="206" t="str">
        <f>IF('NILAI-USBN'!P289="","",'NILAI-USBN'!P289)</f>
        <v/>
      </c>
      <c r="AH290" s="206" t="str">
        <f>IF('NILAI-USBN'!Q289="","",'NILAI-USBN'!Q289)</f>
        <v/>
      </c>
      <c r="AI290" s="206" t="str">
        <f>IF('NILAI-USBN'!R289="","",'NILAI-USBN'!R289)</f>
        <v/>
      </c>
      <c r="AJ290" s="206" t="str">
        <f>IF('NILAI-USBN'!S289="","",'NILAI-USBN'!S289)</f>
        <v/>
      </c>
      <c r="AK290" s="206" t="str">
        <f>IF('NILAI-USBN'!T289="","",'NILAI-USBN'!T289)</f>
        <v/>
      </c>
      <c r="AL290" s="206" t="str">
        <f>IF('NILAI-USBN'!U289="","",'NILAI-USBN'!U289)</f>
        <v/>
      </c>
      <c r="AM290" s="206" t="str">
        <f>IF('NILAI-UN'!E289="","",'NILAI-UN'!E289)</f>
        <v/>
      </c>
      <c r="AN290" s="206" t="str">
        <f>IF('NILAI-UN'!F289="","",'NILAI-UN'!F289)</f>
        <v/>
      </c>
      <c r="AO290" s="206" t="str">
        <f>IF('NILAI-UN'!G289="","",'NILAI-UN'!G289)</f>
        <v/>
      </c>
      <c r="AP290" s="206" t="str">
        <f>IF('NILAI-UN'!H289="","",'NILAI-UN'!H289)</f>
        <v/>
      </c>
      <c r="AQ290" s="207" t="str">
        <f t="shared" si="9"/>
        <v/>
      </c>
      <c r="AR290" s="208" t="str">
        <f t="shared" si="10"/>
        <v/>
      </c>
      <c r="AS290" s="196" t="str">
        <f>IF(OR(C290="",E290=""),"",RANK(AQ290,$AQ$10:$AQ$409)+COUNTIF(AQ$10:AQ290,AQ290)-1)</f>
        <v/>
      </c>
      <c r="AT290" s="173"/>
    </row>
    <row r="291" spans="1:46" ht="20.100000000000001" customHeight="1">
      <c r="A291" s="173"/>
      <c r="B291" s="190" t="str">
        <f>BIODATA_SISWA!B291</f>
        <v/>
      </c>
      <c r="C291" s="191" t="str">
        <f>IF(BIODATA_SISWA!C291="","",BIODATA_SISWA!C291)</f>
        <v/>
      </c>
      <c r="D291" s="191" t="str">
        <f>IF(BIODATA_SISWA!L291="","",BIODATA_SISWA!L291)</f>
        <v/>
      </c>
      <c r="E291" s="206" t="str">
        <f>'NILAI-RAPOR'!K290</f>
        <v/>
      </c>
      <c r="F291" s="206" t="str">
        <f>'NILAI-RAPOR'!R290</f>
        <v/>
      </c>
      <c r="G291" s="206" t="str">
        <f>'NILAI-RAPOR'!Y290</f>
        <v/>
      </c>
      <c r="H291" s="206" t="str">
        <f>'NILAI-RAPOR'!AF290</f>
        <v/>
      </c>
      <c r="I291" s="206" t="str">
        <f>'NILAI-RAPOR'!AM290</f>
        <v/>
      </c>
      <c r="J291" s="206" t="str">
        <f>'NILAI-RAPOR'!AT290</f>
        <v/>
      </c>
      <c r="K291" s="206" t="str">
        <f>'NILAI-RAPOR'!BA290</f>
        <v/>
      </c>
      <c r="L291" s="206" t="str">
        <f>'NILAI-RAPOR'!BH290</f>
        <v/>
      </c>
      <c r="M291" s="206" t="str">
        <f>'NILAI-RAPOR'!BO290</f>
        <v/>
      </c>
      <c r="N291" s="206" t="str">
        <f>'NILAI-RAPOR'!BV290</f>
        <v/>
      </c>
      <c r="O291" s="206" t="str">
        <f>'NILAI-RAPOR'!CC290</f>
        <v/>
      </c>
      <c r="P291" s="206" t="str">
        <f>'NILAI-RAPOR'!CJ290</f>
        <v/>
      </c>
      <c r="Q291" s="206" t="str">
        <f>'NILAI-RAPOR'!CQ290</f>
        <v/>
      </c>
      <c r="R291" s="206" t="str">
        <f>'NILAI-RAPOR'!CX290</f>
        <v/>
      </c>
      <c r="S291" s="206" t="str">
        <f>'NILAI-RAPOR'!DE290</f>
        <v/>
      </c>
      <c r="T291" s="206" t="str">
        <f>'NILAI-RAPOR'!DL290</f>
        <v/>
      </c>
      <c r="U291" s="206" t="str">
        <f>'NILAI-RAPOR'!DS290</f>
        <v/>
      </c>
      <c r="V291" s="206" t="str">
        <f>IF('NILAI-USBN'!E290="","",'NILAI-USBN'!E290)</f>
        <v/>
      </c>
      <c r="W291" s="206" t="str">
        <f>IF('NILAI-USBN'!F290="","",'NILAI-USBN'!F290)</f>
        <v/>
      </c>
      <c r="X291" s="206" t="str">
        <f>IF('NILAI-USBN'!G290="","",'NILAI-USBN'!G290)</f>
        <v/>
      </c>
      <c r="Y291" s="206" t="str">
        <f>IF('NILAI-USBN'!H290="","",'NILAI-USBN'!H290)</f>
        <v/>
      </c>
      <c r="Z291" s="206" t="str">
        <f>IF('NILAI-USBN'!I290="","",'NILAI-USBN'!I290)</f>
        <v/>
      </c>
      <c r="AA291" s="206" t="str">
        <f>IF('NILAI-USBN'!J290="","",'NILAI-USBN'!J290)</f>
        <v/>
      </c>
      <c r="AB291" s="206" t="str">
        <f>IF('NILAI-USBN'!K290="","",'NILAI-USBN'!K290)</f>
        <v/>
      </c>
      <c r="AC291" s="206" t="str">
        <f>IF('NILAI-USBN'!L290="","",'NILAI-USBN'!L290)</f>
        <v/>
      </c>
      <c r="AD291" s="206" t="str">
        <f>IF('NILAI-USBN'!M290="","",'NILAI-USBN'!M290)</f>
        <v/>
      </c>
      <c r="AE291" s="206" t="str">
        <f>IF('NILAI-USBN'!N290="","",'NILAI-USBN'!N290)</f>
        <v/>
      </c>
      <c r="AF291" s="206" t="str">
        <f>IF('NILAI-USBN'!O290="","",'NILAI-USBN'!O290)</f>
        <v/>
      </c>
      <c r="AG291" s="206" t="str">
        <f>IF('NILAI-USBN'!P290="","",'NILAI-USBN'!P290)</f>
        <v/>
      </c>
      <c r="AH291" s="206" t="str">
        <f>IF('NILAI-USBN'!Q290="","",'NILAI-USBN'!Q290)</f>
        <v/>
      </c>
      <c r="AI291" s="206" t="str">
        <f>IF('NILAI-USBN'!R290="","",'NILAI-USBN'!R290)</f>
        <v/>
      </c>
      <c r="AJ291" s="206" t="str">
        <f>IF('NILAI-USBN'!S290="","",'NILAI-USBN'!S290)</f>
        <v/>
      </c>
      <c r="AK291" s="206" t="str">
        <f>IF('NILAI-USBN'!T290="","",'NILAI-USBN'!T290)</f>
        <v/>
      </c>
      <c r="AL291" s="206" t="str">
        <f>IF('NILAI-USBN'!U290="","",'NILAI-USBN'!U290)</f>
        <v/>
      </c>
      <c r="AM291" s="206" t="str">
        <f>IF('NILAI-UN'!E290="","",'NILAI-UN'!E290)</f>
        <v/>
      </c>
      <c r="AN291" s="206" t="str">
        <f>IF('NILAI-UN'!F290="","",'NILAI-UN'!F290)</f>
        <v/>
      </c>
      <c r="AO291" s="206" t="str">
        <f>IF('NILAI-UN'!G290="","",'NILAI-UN'!G290)</f>
        <v/>
      </c>
      <c r="AP291" s="206" t="str">
        <f>IF('NILAI-UN'!H290="","",'NILAI-UN'!H290)</f>
        <v/>
      </c>
      <c r="AQ291" s="207" t="str">
        <f t="shared" si="9"/>
        <v/>
      </c>
      <c r="AR291" s="208" t="str">
        <f t="shared" si="10"/>
        <v/>
      </c>
      <c r="AS291" s="196" t="str">
        <f>IF(OR(C291="",E291=""),"",RANK(AQ291,$AQ$10:$AQ$409)+COUNTIF(AQ$10:AQ291,AQ291)-1)</f>
        <v/>
      </c>
      <c r="AT291" s="173"/>
    </row>
    <row r="292" spans="1:46" ht="20.100000000000001" customHeight="1">
      <c r="A292" s="173"/>
      <c r="B292" s="190" t="str">
        <f>BIODATA_SISWA!B292</f>
        <v/>
      </c>
      <c r="C292" s="191" t="str">
        <f>IF(BIODATA_SISWA!C292="","",BIODATA_SISWA!C292)</f>
        <v/>
      </c>
      <c r="D292" s="191" t="str">
        <f>IF(BIODATA_SISWA!L292="","",BIODATA_SISWA!L292)</f>
        <v/>
      </c>
      <c r="E292" s="206" t="str">
        <f>'NILAI-RAPOR'!K291</f>
        <v/>
      </c>
      <c r="F292" s="206" t="str">
        <f>'NILAI-RAPOR'!R291</f>
        <v/>
      </c>
      <c r="G292" s="206" t="str">
        <f>'NILAI-RAPOR'!Y291</f>
        <v/>
      </c>
      <c r="H292" s="206" t="str">
        <f>'NILAI-RAPOR'!AF291</f>
        <v/>
      </c>
      <c r="I292" s="206" t="str">
        <f>'NILAI-RAPOR'!AM291</f>
        <v/>
      </c>
      <c r="J292" s="206" t="str">
        <f>'NILAI-RAPOR'!AT291</f>
        <v/>
      </c>
      <c r="K292" s="206" t="str">
        <f>'NILAI-RAPOR'!BA291</f>
        <v/>
      </c>
      <c r="L292" s="206" t="str">
        <f>'NILAI-RAPOR'!BH291</f>
        <v/>
      </c>
      <c r="M292" s="206" t="str">
        <f>'NILAI-RAPOR'!BO291</f>
        <v/>
      </c>
      <c r="N292" s="206" t="str">
        <f>'NILAI-RAPOR'!BV291</f>
        <v/>
      </c>
      <c r="O292" s="206" t="str">
        <f>'NILAI-RAPOR'!CC291</f>
        <v/>
      </c>
      <c r="P292" s="206" t="str">
        <f>'NILAI-RAPOR'!CJ291</f>
        <v/>
      </c>
      <c r="Q292" s="206" t="str">
        <f>'NILAI-RAPOR'!CQ291</f>
        <v/>
      </c>
      <c r="R292" s="206" t="str">
        <f>'NILAI-RAPOR'!CX291</f>
        <v/>
      </c>
      <c r="S292" s="206" t="str">
        <f>'NILAI-RAPOR'!DE291</f>
        <v/>
      </c>
      <c r="T292" s="206" t="str">
        <f>'NILAI-RAPOR'!DL291</f>
        <v/>
      </c>
      <c r="U292" s="206" t="str">
        <f>'NILAI-RAPOR'!DS291</f>
        <v/>
      </c>
      <c r="V292" s="206" t="str">
        <f>IF('NILAI-USBN'!E291="","",'NILAI-USBN'!E291)</f>
        <v/>
      </c>
      <c r="W292" s="206" t="str">
        <f>IF('NILAI-USBN'!F291="","",'NILAI-USBN'!F291)</f>
        <v/>
      </c>
      <c r="X292" s="206" t="str">
        <f>IF('NILAI-USBN'!G291="","",'NILAI-USBN'!G291)</f>
        <v/>
      </c>
      <c r="Y292" s="206" t="str">
        <f>IF('NILAI-USBN'!H291="","",'NILAI-USBN'!H291)</f>
        <v/>
      </c>
      <c r="Z292" s="206" t="str">
        <f>IF('NILAI-USBN'!I291="","",'NILAI-USBN'!I291)</f>
        <v/>
      </c>
      <c r="AA292" s="206" t="str">
        <f>IF('NILAI-USBN'!J291="","",'NILAI-USBN'!J291)</f>
        <v/>
      </c>
      <c r="AB292" s="206" t="str">
        <f>IF('NILAI-USBN'!K291="","",'NILAI-USBN'!K291)</f>
        <v/>
      </c>
      <c r="AC292" s="206" t="str">
        <f>IF('NILAI-USBN'!L291="","",'NILAI-USBN'!L291)</f>
        <v/>
      </c>
      <c r="AD292" s="206" t="str">
        <f>IF('NILAI-USBN'!M291="","",'NILAI-USBN'!M291)</f>
        <v/>
      </c>
      <c r="AE292" s="206" t="str">
        <f>IF('NILAI-USBN'!N291="","",'NILAI-USBN'!N291)</f>
        <v/>
      </c>
      <c r="AF292" s="206" t="str">
        <f>IF('NILAI-USBN'!O291="","",'NILAI-USBN'!O291)</f>
        <v/>
      </c>
      <c r="AG292" s="206" t="str">
        <f>IF('NILAI-USBN'!P291="","",'NILAI-USBN'!P291)</f>
        <v/>
      </c>
      <c r="AH292" s="206" t="str">
        <f>IF('NILAI-USBN'!Q291="","",'NILAI-USBN'!Q291)</f>
        <v/>
      </c>
      <c r="AI292" s="206" t="str">
        <f>IF('NILAI-USBN'!R291="","",'NILAI-USBN'!R291)</f>
        <v/>
      </c>
      <c r="AJ292" s="206" t="str">
        <f>IF('NILAI-USBN'!S291="","",'NILAI-USBN'!S291)</f>
        <v/>
      </c>
      <c r="AK292" s="206" t="str">
        <f>IF('NILAI-USBN'!T291="","",'NILAI-USBN'!T291)</f>
        <v/>
      </c>
      <c r="AL292" s="206" t="str">
        <f>IF('NILAI-USBN'!U291="","",'NILAI-USBN'!U291)</f>
        <v/>
      </c>
      <c r="AM292" s="206" t="str">
        <f>IF('NILAI-UN'!E291="","",'NILAI-UN'!E291)</f>
        <v/>
      </c>
      <c r="AN292" s="206" t="str">
        <f>IF('NILAI-UN'!F291="","",'NILAI-UN'!F291)</f>
        <v/>
      </c>
      <c r="AO292" s="206" t="str">
        <f>IF('NILAI-UN'!G291="","",'NILAI-UN'!G291)</f>
        <v/>
      </c>
      <c r="AP292" s="206" t="str">
        <f>IF('NILAI-UN'!H291="","",'NILAI-UN'!H291)</f>
        <v/>
      </c>
      <c r="AQ292" s="207" t="str">
        <f t="shared" si="9"/>
        <v/>
      </c>
      <c r="AR292" s="208" t="str">
        <f t="shared" si="10"/>
        <v/>
      </c>
      <c r="AS292" s="196" t="str">
        <f>IF(OR(C292="",E292=""),"",RANK(AQ292,$AQ$10:$AQ$409)+COUNTIF(AQ$10:AQ292,AQ292)-1)</f>
        <v/>
      </c>
      <c r="AT292" s="173"/>
    </row>
    <row r="293" spans="1:46" ht="20.100000000000001" customHeight="1">
      <c r="A293" s="173"/>
      <c r="B293" s="190" t="str">
        <f>BIODATA_SISWA!B293</f>
        <v/>
      </c>
      <c r="C293" s="191" t="str">
        <f>IF(BIODATA_SISWA!C293="","",BIODATA_SISWA!C293)</f>
        <v/>
      </c>
      <c r="D293" s="191" t="str">
        <f>IF(BIODATA_SISWA!L293="","",BIODATA_SISWA!L293)</f>
        <v/>
      </c>
      <c r="E293" s="206" t="str">
        <f>'NILAI-RAPOR'!K292</f>
        <v/>
      </c>
      <c r="F293" s="206" t="str">
        <f>'NILAI-RAPOR'!R292</f>
        <v/>
      </c>
      <c r="G293" s="206" t="str">
        <f>'NILAI-RAPOR'!Y292</f>
        <v/>
      </c>
      <c r="H293" s="206" t="str">
        <f>'NILAI-RAPOR'!AF292</f>
        <v/>
      </c>
      <c r="I293" s="206" t="str">
        <f>'NILAI-RAPOR'!AM292</f>
        <v/>
      </c>
      <c r="J293" s="206" t="str">
        <f>'NILAI-RAPOR'!AT292</f>
        <v/>
      </c>
      <c r="K293" s="206" t="str">
        <f>'NILAI-RAPOR'!BA292</f>
        <v/>
      </c>
      <c r="L293" s="206" t="str">
        <f>'NILAI-RAPOR'!BH292</f>
        <v/>
      </c>
      <c r="M293" s="206" t="str">
        <f>'NILAI-RAPOR'!BO292</f>
        <v/>
      </c>
      <c r="N293" s="206" t="str">
        <f>'NILAI-RAPOR'!BV292</f>
        <v/>
      </c>
      <c r="O293" s="206" t="str">
        <f>'NILAI-RAPOR'!CC292</f>
        <v/>
      </c>
      <c r="P293" s="206" t="str">
        <f>'NILAI-RAPOR'!CJ292</f>
        <v/>
      </c>
      <c r="Q293" s="206" t="str">
        <f>'NILAI-RAPOR'!CQ292</f>
        <v/>
      </c>
      <c r="R293" s="206" t="str">
        <f>'NILAI-RAPOR'!CX292</f>
        <v/>
      </c>
      <c r="S293" s="206" t="str">
        <f>'NILAI-RAPOR'!DE292</f>
        <v/>
      </c>
      <c r="T293" s="206" t="str">
        <f>'NILAI-RAPOR'!DL292</f>
        <v/>
      </c>
      <c r="U293" s="206" t="str">
        <f>'NILAI-RAPOR'!DS292</f>
        <v/>
      </c>
      <c r="V293" s="206" t="str">
        <f>IF('NILAI-USBN'!E292="","",'NILAI-USBN'!E292)</f>
        <v/>
      </c>
      <c r="W293" s="206" t="str">
        <f>IF('NILAI-USBN'!F292="","",'NILAI-USBN'!F292)</f>
        <v/>
      </c>
      <c r="X293" s="206" t="str">
        <f>IF('NILAI-USBN'!G292="","",'NILAI-USBN'!G292)</f>
        <v/>
      </c>
      <c r="Y293" s="206" t="str">
        <f>IF('NILAI-USBN'!H292="","",'NILAI-USBN'!H292)</f>
        <v/>
      </c>
      <c r="Z293" s="206" t="str">
        <f>IF('NILAI-USBN'!I292="","",'NILAI-USBN'!I292)</f>
        <v/>
      </c>
      <c r="AA293" s="206" t="str">
        <f>IF('NILAI-USBN'!J292="","",'NILAI-USBN'!J292)</f>
        <v/>
      </c>
      <c r="AB293" s="206" t="str">
        <f>IF('NILAI-USBN'!K292="","",'NILAI-USBN'!K292)</f>
        <v/>
      </c>
      <c r="AC293" s="206" t="str">
        <f>IF('NILAI-USBN'!L292="","",'NILAI-USBN'!L292)</f>
        <v/>
      </c>
      <c r="AD293" s="206" t="str">
        <f>IF('NILAI-USBN'!M292="","",'NILAI-USBN'!M292)</f>
        <v/>
      </c>
      <c r="AE293" s="206" t="str">
        <f>IF('NILAI-USBN'!N292="","",'NILAI-USBN'!N292)</f>
        <v/>
      </c>
      <c r="AF293" s="206" t="str">
        <f>IF('NILAI-USBN'!O292="","",'NILAI-USBN'!O292)</f>
        <v/>
      </c>
      <c r="AG293" s="206" t="str">
        <f>IF('NILAI-USBN'!P292="","",'NILAI-USBN'!P292)</f>
        <v/>
      </c>
      <c r="AH293" s="206" t="str">
        <f>IF('NILAI-USBN'!Q292="","",'NILAI-USBN'!Q292)</f>
        <v/>
      </c>
      <c r="AI293" s="206" t="str">
        <f>IF('NILAI-USBN'!R292="","",'NILAI-USBN'!R292)</f>
        <v/>
      </c>
      <c r="AJ293" s="206" t="str">
        <f>IF('NILAI-USBN'!S292="","",'NILAI-USBN'!S292)</f>
        <v/>
      </c>
      <c r="AK293" s="206" t="str">
        <f>IF('NILAI-USBN'!T292="","",'NILAI-USBN'!T292)</f>
        <v/>
      </c>
      <c r="AL293" s="206" t="str">
        <f>IF('NILAI-USBN'!U292="","",'NILAI-USBN'!U292)</f>
        <v/>
      </c>
      <c r="AM293" s="206" t="str">
        <f>IF('NILAI-UN'!E292="","",'NILAI-UN'!E292)</f>
        <v/>
      </c>
      <c r="AN293" s="206" t="str">
        <f>IF('NILAI-UN'!F292="","",'NILAI-UN'!F292)</f>
        <v/>
      </c>
      <c r="AO293" s="206" t="str">
        <f>IF('NILAI-UN'!G292="","",'NILAI-UN'!G292)</f>
        <v/>
      </c>
      <c r="AP293" s="206" t="str">
        <f>IF('NILAI-UN'!H292="","",'NILAI-UN'!H292)</f>
        <v/>
      </c>
      <c r="AQ293" s="207" t="str">
        <f t="shared" si="9"/>
        <v/>
      </c>
      <c r="AR293" s="208" t="str">
        <f t="shared" si="10"/>
        <v/>
      </c>
      <c r="AS293" s="196" t="str">
        <f>IF(OR(C293="",E293=""),"",RANK(AQ293,$AQ$10:$AQ$409)+COUNTIF(AQ$10:AQ293,AQ293)-1)</f>
        <v/>
      </c>
      <c r="AT293" s="173"/>
    </row>
    <row r="294" spans="1:46" ht="20.100000000000001" customHeight="1">
      <c r="A294" s="173"/>
      <c r="B294" s="190" t="str">
        <f>BIODATA_SISWA!B294</f>
        <v/>
      </c>
      <c r="C294" s="191" t="str">
        <f>IF(BIODATA_SISWA!C294="","",BIODATA_SISWA!C294)</f>
        <v/>
      </c>
      <c r="D294" s="191" t="str">
        <f>IF(BIODATA_SISWA!L294="","",BIODATA_SISWA!L294)</f>
        <v/>
      </c>
      <c r="E294" s="206" t="str">
        <f>'NILAI-RAPOR'!K293</f>
        <v/>
      </c>
      <c r="F294" s="206" t="str">
        <f>'NILAI-RAPOR'!R293</f>
        <v/>
      </c>
      <c r="G294" s="206" t="str">
        <f>'NILAI-RAPOR'!Y293</f>
        <v/>
      </c>
      <c r="H294" s="206" t="str">
        <f>'NILAI-RAPOR'!AF293</f>
        <v/>
      </c>
      <c r="I294" s="206" t="str">
        <f>'NILAI-RAPOR'!AM293</f>
        <v/>
      </c>
      <c r="J294" s="206" t="str">
        <f>'NILAI-RAPOR'!AT293</f>
        <v/>
      </c>
      <c r="K294" s="206" t="str">
        <f>'NILAI-RAPOR'!BA293</f>
        <v/>
      </c>
      <c r="L294" s="206" t="str">
        <f>'NILAI-RAPOR'!BH293</f>
        <v/>
      </c>
      <c r="M294" s="206" t="str">
        <f>'NILAI-RAPOR'!BO293</f>
        <v/>
      </c>
      <c r="N294" s="206" t="str">
        <f>'NILAI-RAPOR'!BV293</f>
        <v/>
      </c>
      <c r="O294" s="206" t="str">
        <f>'NILAI-RAPOR'!CC293</f>
        <v/>
      </c>
      <c r="P294" s="206" t="str">
        <f>'NILAI-RAPOR'!CJ293</f>
        <v/>
      </c>
      <c r="Q294" s="206" t="str">
        <f>'NILAI-RAPOR'!CQ293</f>
        <v/>
      </c>
      <c r="R294" s="206" t="str">
        <f>'NILAI-RAPOR'!CX293</f>
        <v/>
      </c>
      <c r="S294" s="206" t="str">
        <f>'NILAI-RAPOR'!DE293</f>
        <v/>
      </c>
      <c r="T294" s="206" t="str">
        <f>'NILAI-RAPOR'!DL293</f>
        <v/>
      </c>
      <c r="U294" s="206" t="str">
        <f>'NILAI-RAPOR'!DS293</f>
        <v/>
      </c>
      <c r="V294" s="206" t="str">
        <f>IF('NILAI-USBN'!E293="","",'NILAI-USBN'!E293)</f>
        <v/>
      </c>
      <c r="W294" s="206" t="str">
        <f>IF('NILAI-USBN'!F293="","",'NILAI-USBN'!F293)</f>
        <v/>
      </c>
      <c r="X294" s="206" t="str">
        <f>IF('NILAI-USBN'!G293="","",'NILAI-USBN'!G293)</f>
        <v/>
      </c>
      <c r="Y294" s="206" t="str">
        <f>IF('NILAI-USBN'!H293="","",'NILAI-USBN'!H293)</f>
        <v/>
      </c>
      <c r="Z294" s="206" t="str">
        <f>IF('NILAI-USBN'!I293="","",'NILAI-USBN'!I293)</f>
        <v/>
      </c>
      <c r="AA294" s="206" t="str">
        <f>IF('NILAI-USBN'!J293="","",'NILAI-USBN'!J293)</f>
        <v/>
      </c>
      <c r="AB294" s="206" t="str">
        <f>IF('NILAI-USBN'!K293="","",'NILAI-USBN'!K293)</f>
        <v/>
      </c>
      <c r="AC294" s="206" t="str">
        <f>IF('NILAI-USBN'!L293="","",'NILAI-USBN'!L293)</f>
        <v/>
      </c>
      <c r="AD294" s="206" t="str">
        <f>IF('NILAI-USBN'!M293="","",'NILAI-USBN'!M293)</f>
        <v/>
      </c>
      <c r="AE294" s="206" t="str">
        <f>IF('NILAI-USBN'!N293="","",'NILAI-USBN'!N293)</f>
        <v/>
      </c>
      <c r="AF294" s="206" t="str">
        <f>IF('NILAI-USBN'!O293="","",'NILAI-USBN'!O293)</f>
        <v/>
      </c>
      <c r="AG294" s="206" t="str">
        <f>IF('NILAI-USBN'!P293="","",'NILAI-USBN'!P293)</f>
        <v/>
      </c>
      <c r="AH294" s="206" t="str">
        <f>IF('NILAI-USBN'!Q293="","",'NILAI-USBN'!Q293)</f>
        <v/>
      </c>
      <c r="AI294" s="206" t="str">
        <f>IF('NILAI-USBN'!R293="","",'NILAI-USBN'!R293)</f>
        <v/>
      </c>
      <c r="AJ294" s="206" t="str">
        <f>IF('NILAI-USBN'!S293="","",'NILAI-USBN'!S293)</f>
        <v/>
      </c>
      <c r="AK294" s="206" t="str">
        <f>IF('NILAI-USBN'!T293="","",'NILAI-USBN'!T293)</f>
        <v/>
      </c>
      <c r="AL294" s="206" t="str">
        <f>IF('NILAI-USBN'!U293="","",'NILAI-USBN'!U293)</f>
        <v/>
      </c>
      <c r="AM294" s="206" t="str">
        <f>IF('NILAI-UN'!E293="","",'NILAI-UN'!E293)</f>
        <v/>
      </c>
      <c r="AN294" s="206" t="str">
        <f>IF('NILAI-UN'!F293="","",'NILAI-UN'!F293)</f>
        <v/>
      </c>
      <c r="AO294" s="206" t="str">
        <f>IF('NILAI-UN'!G293="","",'NILAI-UN'!G293)</f>
        <v/>
      </c>
      <c r="AP294" s="206" t="str">
        <f>IF('NILAI-UN'!H293="","",'NILAI-UN'!H293)</f>
        <v/>
      </c>
      <c r="AQ294" s="207" t="str">
        <f t="shared" si="9"/>
        <v/>
      </c>
      <c r="AR294" s="208" t="str">
        <f t="shared" si="10"/>
        <v/>
      </c>
      <c r="AS294" s="196" t="str">
        <f>IF(OR(C294="",E294=""),"",RANK(AQ294,$AQ$10:$AQ$409)+COUNTIF(AQ$10:AQ294,AQ294)-1)</f>
        <v/>
      </c>
      <c r="AT294" s="173"/>
    </row>
    <row r="295" spans="1:46" ht="20.100000000000001" customHeight="1">
      <c r="A295" s="173"/>
      <c r="B295" s="190" t="str">
        <f>BIODATA_SISWA!B295</f>
        <v/>
      </c>
      <c r="C295" s="191" t="str">
        <f>IF(BIODATA_SISWA!C295="","",BIODATA_SISWA!C295)</f>
        <v/>
      </c>
      <c r="D295" s="191" t="str">
        <f>IF(BIODATA_SISWA!L295="","",BIODATA_SISWA!L295)</f>
        <v/>
      </c>
      <c r="E295" s="206" t="str">
        <f>'NILAI-RAPOR'!K294</f>
        <v/>
      </c>
      <c r="F295" s="206" t="str">
        <f>'NILAI-RAPOR'!R294</f>
        <v/>
      </c>
      <c r="G295" s="206" t="str">
        <f>'NILAI-RAPOR'!Y294</f>
        <v/>
      </c>
      <c r="H295" s="206" t="str">
        <f>'NILAI-RAPOR'!AF294</f>
        <v/>
      </c>
      <c r="I295" s="206" t="str">
        <f>'NILAI-RAPOR'!AM294</f>
        <v/>
      </c>
      <c r="J295" s="206" t="str">
        <f>'NILAI-RAPOR'!AT294</f>
        <v/>
      </c>
      <c r="K295" s="206" t="str">
        <f>'NILAI-RAPOR'!BA294</f>
        <v/>
      </c>
      <c r="L295" s="206" t="str">
        <f>'NILAI-RAPOR'!BH294</f>
        <v/>
      </c>
      <c r="M295" s="206" t="str">
        <f>'NILAI-RAPOR'!BO294</f>
        <v/>
      </c>
      <c r="N295" s="206" t="str">
        <f>'NILAI-RAPOR'!BV294</f>
        <v/>
      </c>
      <c r="O295" s="206" t="str">
        <f>'NILAI-RAPOR'!CC294</f>
        <v/>
      </c>
      <c r="P295" s="206" t="str">
        <f>'NILAI-RAPOR'!CJ294</f>
        <v/>
      </c>
      <c r="Q295" s="206" t="str">
        <f>'NILAI-RAPOR'!CQ294</f>
        <v/>
      </c>
      <c r="R295" s="206" t="str">
        <f>'NILAI-RAPOR'!CX294</f>
        <v/>
      </c>
      <c r="S295" s="206" t="str">
        <f>'NILAI-RAPOR'!DE294</f>
        <v/>
      </c>
      <c r="T295" s="206" t="str">
        <f>'NILAI-RAPOR'!DL294</f>
        <v/>
      </c>
      <c r="U295" s="206" t="str">
        <f>'NILAI-RAPOR'!DS294</f>
        <v/>
      </c>
      <c r="V295" s="206" t="str">
        <f>IF('NILAI-USBN'!E294="","",'NILAI-USBN'!E294)</f>
        <v/>
      </c>
      <c r="W295" s="206" t="str">
        <f>IF('NILAI-USBN'!F294="","",'NILAI-USBN'!F294)</f>
        <v/>
      </c>
      <c r="X295" s="206" t="str">
        <f>IF('NILAI-USBN'!G294="","",'NILAI-USBN'!G294)</f>
        <v/>
      </c>
      <c r="Y295" s="206" t="str">
        <f>IF('NILAI-USBN'!H294="","",'NILAI-USBN'!H294)</f>
        <v/>
      </c>
      <c r="Z295" s="206" t="str">
        <f>IF('NILAI-USBN'!I294="","",'NILAI-USBN'!I294)</f>
        <v/>
      </c>
      <c r="AA295" s="206" t="str">
        <f>IF('NILAI-USBN'!J294="","",'NILAI-USBN'!J294)</f>
        <v/>
      </c>
      <c r="AB295" s="206" t="str">
        <f>IF('NILAI-USBN'!K294="","",'NILAI-USBN'!K294)</f>
        <v/>
      </c>
      <c r="AC295" s="206" t="str">
        <f>IF('NILAI-USBN'!L294="","",'NILAI-USBN'!L294)</f>
        <v/>
      </c>
      <c r="AD295" s="206" t="str">
        <f>IF('NILAI-USBN'!M294="","",'NILAI-USBN'!M294)</f>
        <v/>
      </c>
      <c r="AE295" s="206" t="str">
        <f>IF('NILAI-USBN'!N294="","",'NILAI-USBN'!N294)</f>
        <v/>
      </c>
      <c r="AF295" s="206" t="str">
        <f>IF('NILAI-USBN'!O294="","",'NILAI-USBN'!O294)</f>
        <v/>
      </c>
      <c r="AG295" s="206" t="str">
        <f>IF('NILAI-USBN'!P294="","",'NILAI-USBN'!P294)</f>
        <v/>
      </c>
      <c r="AH295" s="206" t="str">
        <f>IF('NILAI-USBN'!Q294="","",'NILAI-USBN'!Q294)</f>
        <v/>
      </c>
      <c r="AI295" s="206" t="str">
        <f>IF('NILAI-USBN'!R294="","",'NILAI-USBN'!R294)</f>
        <v/>
      </c>
      <c r="AJ295" s="206" t="str">
        <f>IF('NILAI-USBN'!S294="","",'NILAI-USBN'!S294)</f>
        <v/>
      </c>
      <c r="AK295" s="206" t="str">
        <f>IF('NILAI-USBN'!T294="","",'NILAI-USBN'!T294)</f>
        <v/>
      </c>
      <c r="AL295" s="206" t="str">
        <f>IF('NILAI-USBN'!U294="","",'NILAI-USBN'!U294)</f>
        <v/>
      </c>
      <c r="AM295" s="206" t="str">
        <f>IF('NILAI-UN'!E294="","",'NILAI-UN'!E294)</f>
        <v/>
      </c>
      <c r="AN295" s="206" t="str">
        <f>IF('NILAI-UN'!F294="","",'NILAI-UN'!F294)</f>
        <v/>
      </c>
      <c r="AO295" s="206" t="str">
        <f>IF('NILAI-UN'!G294="","",'NILAI-UN'!G294)</f>
        <v/>
      </c>
      <c r="AP295" s="206" t="str">
        <f>IF('NILAI-UN'!H294="","",'NILAI-UN'!H294)</f>
        <v/>
      </c>
      <c r="AQ295" s="207" t="str">
        <f t="shared" si="9"/>
        <v/>
      </c>
      <c r="AR295" s="208" t="str">
        <f t="shared" si="10"/>
        <v/>
      </c>
      <c r="AS295" s="196" t="str">
        <f>IF(OR(C295="",E295=""),"",RANK(AQ295,$AQ$10:$AQ$409)+COUNTIF(AQ$10:AQ295,AQ295)-1)</f>
        <v/>
      </c>
      <c r="AT295" s="173"/>
    </row>
    <row r="296" spans="1:46" ht="20.100000000000001" customHeight="1">
      <c r="A296" s="173"/>
      <c r="B296" s="190" t="str">
        <f>BIODATA_SISWA!B296</f>
        <v/>
      </c>
      <c r="C296" s="191" t="str">
        <f>IF(BIODATA_SISWA!C296="","",BIODATA_SISWA!C296)</f>
        <v/>
      </c>
      <c r="D296" s="191" t="str">
        <f>IF(BIODATA_SISWA!L296="","",BIODATA_SISWA!L296)</f>
        <v/>
      </c>
      <c r="E296" s="206" t="str">
        <f>'NILAI-RAPOR'!K295</f>
        <v/>
      </c>
      <c r="F296" s="206" t="str">
        <f>'NILAI-RAPOR'!R295</f>
        <v/>
      </c>
      <c r="G296" s="206" t="str">
        <f>'NILAI-RAPOR'!Y295</f>
        <v/>
      </c>
      <c r="H296" s="206" t="str">
        <f>'NILAI-RAPOR'!AF295</f>
        <v/>
      </c>
      <c r="I296" s="206" t="str">
        <f>'NILAI-RAPOR'!AM295</f>
        <v/>
      </c>
      <c r="J296" s="206" t="str">
        <f>'NILAI-RAPOR'!AT295</f>
        <v/>
      </c>
      <c r="K296" s="206" t="str">
        <f>'NILAI-RAPOR'!BA295</f>
        <v/>
      </c>
      <c r="L296" s="206" t="str">
        <f>'NILAI-RAPOR'!BH295</f>
        <v/>
      </c>
      <c r="M296" s="206" t="str">
        <f>'NILAI-RAPOR'!BO295</f>
        <v/>
      </c>
      <c r="N296" s="206" t="str">
        <f>'NILAI-RAPOR'!BV295</f>
        <v/>
      </c>
      <c r="O296" s="206" t="str">
        <f>'NILAI-RAPOR'!CC295</f>
        <v/>
      </c>
      <c r="P296" s="206" t="str">
        <f>'NILAI-RAPOR'!CJ295</f>
        <v/>
      </c>
      <c r="Q296" s="206" t="str">
        <f>'NILAI-RAPOR'!CQ295</f>
        <v/>
      </c>
      <c r="R296" s="206" t="str">
        <f>'NILAI-RAPOR'!CX295</f>
        <v/>
      </c>
      <c r="S296" s="206" t="str">
        <f>'NILAI-RAPOR'!DE295</f>
        <v/>
      </c>
      <c r="T296" s="206" t="str">
        <f>'NILAI-RAPOR'!DL295</f>
        <v/>
      </c>
      <c r="U296" s="206" t="str">
        <f>'NILAI-RAPOR'!DS295</f>
        <v/>
      </c>
      <c r="V296" s="206" t="str">
        <f>IF('NILAI-USBN'!E295="","",'NILAI-USBN'!E295)</f>
        <v/>
      </c>
      <c r="W296" s="206" t="str">
        <f>IF('NILAI-USBN'!F295="","",'NILAI-USBN'!F295)</f>
        <v/>
      </c>
      <c r="X296" s="206" t="str">
        <f>IF('NILAI-USBN'!G295="","",'NILAI-USBN'!G295)</f>
        <v/>
      </c>
      <c r="Y296" s="206" t="str">
        <f>IF('NILAI-USBN'!H295="","",'NILAI-USBN'!H295)</f>
        <v/>
      </c>
      <c r="Z296" s="206" t="str">
        <f>IF('NILAI-USBN'!I295="","",'NILAI-USBN'!I295)</f>
        <v/>
      </c>
      <c r="AA296" s="206" t="str">
        <f>IF('NILAI-USBN'!J295="","",'NILAI-USBN'!J295)</f>
        <v/>
      </c>
      <c r="AB296" s="206" t="str">
        <f>IF('NILAI-USBN'!K295="","",'NILAI-USBN'!K295)</f>
        <v/>
      </c>
      <c r="AC296" s="206" t="str">
        <f>IF('NILAI-USBN'!L295="","",'NILAI-USBN'!L295)</f>
        <v/>
      </c>
      <c r="AD296" s="206" t="str">
        <f>IF('NILAI-USBN'!M295="","",'NILAI-USBN'!M295)</f>
        <v/>
      </c>
      <c r="AE296" s="206" t="str">
        <f>IF('NILAI-USBN'!N295="","",'NILAI-USBN'!N295)</f>
        <v/>
      </c>
      <c r="AF296" s="206" t="str">
        <f>IF('NILAI-USBN'!O295="","",'NILAI-USBN'!O295)</f>
        <v/>
      </c>
      <c r="AG296" s="206" t="str">
        <f>IF('NILAI-USBN'!P295="","",'NILAI-USBN'!P295)</f>
        <v/>
      </c>
      <c r="AH296" s="206" t="str">
        <f>IF('NILAI-USBN'!Q295="","",'NILAI-USBN'!Q295)</f>
        <v/>
      </c>
      <c r="AI296" s="206" t="str">
        <f>IF('NILAI-USBN'!R295="","",'NILAI-USBN'!R295)</f>
        <v/>
      </c>
      <c r="AJ296" s="206" t="str">
        <f>IF('NILAI-USBN'!S295="","",'NILAI-USBN'!S295)</f>
        <v/>
      </c>
      <c r="AK296" s="206" t="str">
        <f>IF('NILAI-USBN'!T295="","",'NILAI-USBN'!T295)</f>
        <v/>
      </c>
      <c r="AL296" s="206" t="str">
        <f>IF('NILAI-USBN'!U295="","",'NILAI-USBN'!U295)</f>
        <v/>
      </c>
      <c r="AM296" s="206" t="str">
        <f>IF('NILAI-UN'!E295="","",'NILAI-UN'!E295)</f>
        <v/>
      </c>
      <c r="AN296" s="206" t="str">
        <f>IF('NILAI-UN'!F295="","",'NILAI-UN'!F295)</f>
        <v/>
      </c>
      <c r="AO296" s="206" t="str">
        <f>IF('NILAI-UN'!G295="","",'NILAI-UN'!G295)</f>
        <v/>
      </c>
      <c r="AP296" s="206" t="str">
        <f>IF('NILAI-UN'!H295="","",'NILAI-UN'!H295)</f>
        <v/>
      </c>
      <c r="AQ296" s="207" t="str">
        <f t="shared" si="9"/>
        <v/>
      </c>
      <c r="AR296" s="208" t="str">
        <f t="shared" si="10"/>
        <v/>
      </c>
      <c r="AS296" s="196" t="str">
        <f>IF(OR(C296="",E296=""),"",RANK(AQ296,$AQ$10:$AQ$409)+COUNTIF(AQ$10:AQ296,AQ296)-1)</f>
        <v/>
      </c>
      <c r="AT296" s="173"/>
    </row>
    <row r="297" spans="1:46" ht="20.100000000000001" customHeight="1">
      <c r="A297" s="173"/>
      <c r="B297" s="190" t="str">
        <f>BIODATA_SISWA!B297</f>
        <v/>
      </c>
      <c r="C297" s="191" t="str">
        <f>IF(BIODATA_SISWA!C297="","",BIODATA_SISWA!C297)</f>
        <v/>
      </c>
      <c r="D297" s="191" t="str">
        <f>IF(BIODATA_SISWA!L297="","",BIODATA_SISWA!L297)</f>
        <v/>
      </c>
      <c r="E297" s="206" t="str">
        <f>'NILAI-RAPOR'!K296</f>
        <v/>
      </c>
      <c r="F297" s="206" t="str">
        <f>'NILAI-RAPOR'!R296</f>
        <v/>
      </c>
      <c r="G297" s="206" t="str">
        <f>'NILAI-RAPOR'!Y296</f>
        <v/>
      </c>
      <c r="H297" s="206" t="str">
        <f>'NILAI-RAPOR'!AF296</f>
        <v/>
      </c>
      <c r="I297" s="206" t="str">
        <f>'NILAI-RAPOR'!AM296</f>
        <v/>
      </c>
      <c r="J297" s="206" t="str">
        <f>'NILAI-RAPOR'!AT296</f>
        <v/>
      </c>
      <c r="K297" s="206" t="str">
        <f>'NILAI-RAPOR'!BA296</f>
        <v/>
      </c>
      <c r="L297" s="206" t="str">
        <f>'NILAI-RAPOR'!BH296</f>
        <v/>
      </c>
      <c r="M297" s="206" t="str">
        <f>'NILAI-RAPOR'!BO296</f>
        <v/>
      </c>
      <c r="N297" s="206" t="str">
        <f>'NILAI-RAPOR'!BV296</f>
        <v/>
      </c>
      <c r="O297" s="206" t="str">
        <f>'NILAI-RAPOR'!CC296</f>
        <v/>
      </c>
      <c r="P297" s="206" t="str">
        <f>'NILAI-RAPOR'!CJ296</f>
        <v/>
      </c>
      <c r="Q297" s="206" t="str">
        <f>'NILAI-RAPOR'!CQ296</f>
        <v/>
      </c>
      <c r="R297" s="206" t="str">
        <f>'NILAI-RAPOR'!CX296</f>
        <v/>
      </c>
      <c r="S297" s="206" t="str">
        <f>'NILAI-RAPOR'!DE296</f>
        <v/>
      </c>
      <c r="T297" s="206" t="str">
        <f>'NILAI-RAPOR'!DL296</f>
        <v/>
      </c>
      <c r="U297" s="206" t="str">
        <f>'NILAI-RAPOR'!DS296</f>
        <v/>
      </c>
      <c r="V297" s="206" t="str">
        <f>IF('NILAI-USBN'!E296="","",'NILAI-USBN'!E296)</f>
        <v/>
      </c>
      <c r="W297" s="206" t="str">
        <f>IF('NILAI-USBN'!F296="","",'NILAI-USBN'!F296)</f>
        <v/>
      </c>
      <c r="X297" s="206" t="str">
        <f>IF('NILAI-USBN'!G296="","",'NILAI-USBN'!G296)</f>
        <v/>
      </c>
      <c r="Y297" s="206" t="str">
        <f>IF('NILAI-USBN'!H296="","",'NILAI-USBN'!H296)</f>
        <v/>
      </c>
      <c r="Z297" s="206" t="str">
        <f>IF('NILAI-USBN'!I296="","",'NILAI-USBN'!I296)</f>
        <v/>
      </c>
      <c r="AA297" s="206" t="str">
        <f>IF('NILAI-USBN'!J296="","",'NILAI-USBN'!J296)</f>
        <v/>
      </c>
      <c r="AB297" s="206" t="str">
        <f>IF('NILAI-USBN'!K296="","",'NILAI-USBN'!K296)</f>
        <v/>
      </c>
      <c r="AC297" s="206" t="str">
        <f>IF('NILAI-USBN'!L296="","",'NILAI-USBN'!L296)</f>
        <v/>
      </c>
      <c r="AD297" s="206" t="str">
        <f>IF('NILAI-USBN'!M296="","",'NILAI-USBN'!M296)</f>
        <v/>
      </c>
      <c r="AE297" s="206" t="str">
        <f>IF('NILAI-USBN'!N296="","",'NILAI-USBN'!N296)</f>
        <v/>
      </c>
      <c r="AF297" s="206" t="str">
        <f>IF('NILAI-USBN'!O296="","",'NILAI-USBN'!O296)</f>
        <v/>
      </c>
      <c r="AG297" s="206" t="str">
        <f>IF('NILAI-USBN'!P296="","",'NILAI-USBN'!P296)</f>
        <v/>
      </c>
      <c r="AH297" s="206" t="str">
        <f>IF('NILAI-USBN'!Q296="","",'NILAI-USBN'!Q296)</f>
        <v/>
      </c>
      <c r="AI297" s="206" t="str">
        <f>IF('NILAI-USBN'!R296="","",'NILAI-USBN'!R296)</f>
        <v/>
      </c>
      <c r="AJ297" s="206" t="str">
        <f>IF('NILAI-USBN'!S296="","",'NILAI-USBN'!S296)</f>
        <v/>
      </c>
      <c r="AK297" s="206" t="str">
        <f>IF('NILAI-USBN'!T296="","",'NILAI-USBN'!T296)</f>
        <v/>
      </c>
      <c r="AL297" s="206" t="str">
        <f>IF('NILAI-USBN'!U296="","",'NILAI-USBN'!U296)</f>
        <v/>
      </c>
      <c r="AM297" s="206" t="str">
        <f>IF('NILAI-UN'!E296="","",'NILAI-UN'!E296)</f>
        <v/>
      </c>
      <c r="AN297" s="206" t="str">
        <f>IF('NILAI-UN'!F296="","",'NILAI-UN'!F296)</f>
        <v/>
      </c>
      <c r="AO297" s="206" t="str">
        <f>IF('NILAI-UN'!G296="","",'NILAI-UN'!G296)</f>
        <v/>
      </c>
      <c r="AP297" s="206" t="str">
        <f>IF('NILAI-UN'!H296="","",'NILAI-UN'!H296)</f>
        <v/>
      </c>
      <c r="AQ297" s="207" t="str">
        <f t="shared" si="9"/>
        <v/>
      </c>
      <c r="AR297" s="208" t="str">
        <f t="shared" si="10"/>
        <v/>
      </c>
      <c r="AS297" s="196" t="str">
        <f>IF(OR(C297="",E297=""),"",RANK(AQ297,$AQ$10:$AQ$409)+COUNTIF(AQ$10:AQ297,AQ297)-1)</f>
        <v/>
      </c>
      <c r="AT297" s="173"/>
    </row>
    <row r="298" spans="1:46" ht="20.100000000000001" customHeight="1">
      <c r="A298" s="173"/>
      <c r="B298" s="190" t="str">
        <f>BIODATA_SISWA!B298</f>
        <v/>
      </c>
      <c r="C298" s="191" t="str">
        <f>IF(BIODATA_SISWA!C298="","",BIODATA_SISWA!C298)</f>
        <v/>
      </c>
      <c r="D298" s="191" t="str">
        <f>IF(BIODATA_SISWA!L298="","",BIODATA_SISWA!L298)</f>
        <v/>
      </c>
      <c r="E298" s="206" t="str">
        <f>'NILAI-RAPOR'!K297</f>
        <v/>
      </c>
      <c r="F298" s="206" t="str">
        <f>'NILAI-RAPOR'!R297</f>
        <v/>
      </c>
      <c r="G298" s="206" t="str">
        <f>'NILAI-RAPOR'!Y297</f>
        <v/>
      </c>
      <c r="H298" s="206" t="str">
        <f>'NILAI-RAPOR'!AF297</f>
        <v/>
      </c>
      <c r="I298" s="206" t="str">
        <f>'NILAI-RAPOR'!AM297</f>
        <v/>
      </c>
      <c r="J298" s="206" t="str">
        <f>'NILAI-RAPOR'!AT297</f>
        <v/>
      </c>
      <c r="K298" s="206" t="str">
        <f>'NILAI-RAPOR'!BA297</f>
        <v/>
      </c>
      <c r="L298" s="206" t="str">
        <f>'NILAI-RAPOR'!BH297</f>
        <v/>
      </c>
      <c r="M298" s="206" t="str">
        <f>'NILAI-RAPOR'!BO297</f>
        <v/>
      </c>
      <c r="N298" s="206" t="str">
        <f>'NILAI-RAPOR'!BV297</f>
        <v/>
      </c>
      <c r="O298" s="206" t="str">
        <f>'NILAI-RAPOR'!CC297</f>
        <v/>
      </c>
      <c r="P298" s="206" t="str">
        <f>'NILAI-RAPOR'!CJ297</f>
        <v/>
      </c>
      <c r="Q298" s="206" t="str">
        <f>'NILAI-RAPOR'!CQ297</f>
        <v/>
      </c>
      <c r="R298" s="206" t="str">
        <f>'NILAI-RAPOR'!CX297</f>
        <v/>
      </c>
      <c r="S298" s="206" t="str">
        <f>'NILAI-RAPOR'!DE297</f>
        <v/>
      </c>
      <c r="T298" s="206" t="str">
        <f>'NILAI-RAPOR'!DL297</f>
        <v/>
      </c>
      <c r="U298" s="206" t="str">
        <f>'NILAI-RAPOR'!DS297</f>
        <v/>
      </c>
      <c r="V298" s="206" t="str">
        <f>IF('NILAI-USBN'!E297="","",'NILAI-USBN'!E297)</f>
        <v/>
      </c>
      <c r="W298" s="206" t="str">
        <f>IF('NILAI-USBN'!F297="","",'NILAI-USBN'!F297)</f>
        <v/>
      </c>
      <c r="X298" s="206" t="str">
        <f>IF('NILAI-USBN'!G297="","",'NILAI-USBN'!G297)</f>
        <v/>
      </c>
      <c r="Y298" s="206" t="str">
        <f>IF('NILAI-USBN'!H297="","",'NILAI-USBN'!H297)</f>
        <v/>
      </c>
      <c r="Z298" s="206" t="str">
        <f>IF('NILAI-USBN'!I297="","",'NILAI-USBN'!I297)</f>
        <v/>
      </c>
      <c r="AA298" s="206" t="str">
        <f>IF('NILAI-USBN'!J297="","",'NILAI-USBN'!J297)</f>
        <v/>
      </c>
      <c r="AB298" s="206" t="str">
        <f>IF('NILAI-USBN'!K297="","",'NILAI-USBN'!K297)</f>
        <v/>
      </c>
      <c r="AC298" s="206" t="str">
        <f>IF('NILAI-USBN'!L297="","",'NILAI-USBN'!L297)</f>
        <v/>
      </c>
      <c r="AD298" s="206" t="str">
        <f>IF('NILAI-USBN'!M297="","",'NILAI-USBN'!M297)</f>
        <v/>
      </c>
      <c r="AE298" s="206" t="str">
        <f>IF('NILAI-USBN'!N297="","",'NILAI-USBN'!N297)</f>
        <v/>
      </c>
      <c r="AF298" s="206" t="str">
        <f>IF('NILAI-USBN'!O297="","",'NILAI-USBN'!O297)</f>
        <v/>
      </c>
      <c r="AG298" s="206" t="str">
        <f>IF('NILAI-USBN'!P297="","",'NILAI-USBN'!P297)</f>
        <v/>
      </c>
      <c r="AH298" s="206" t="str">
        <f>IF('NILAI-USBN'!Q297="","",'NILAI-USBN'!Q297)</f>
        <v/>
      </c>
      <c r="AI298" s="206" t="str">
        <f>IF('NILAI-USBN'!R297="","",'NILAI-USBN'!R297)</f>
        <v/>
      </c>
      <c r="AJ298" s="206" t="str">
        <f>IF('NILAI-USBN'!S297="","",'NILAI-USBN'!S297)</f>
        <v/>
      </c>
      <c r="AK298" s="206" t="str">
        <f>IF('NILAI-USBN'!T297="","",'NILAI-USBN'!T297)</f>
        <v/>
      </c>
      <c r="AL298" s="206" t="str">
        <f>IF('NILAI-USBN'!U297="","",'NILAI-USBN'!U297)</f>
        <v/>
      </c>
      <c r="AM298" s="206" t="str">
        <f>IF('NILAI-UN'!E297="","",'NILAI-UN'!E297)</f>
        <v/>
      </c>
      <c r="AN298" s="206" t="str">
        <f>IF('NILAI-UN'!F297="","",'NILAI-UN'!F297)</f>
        <v/>
      </c>
      <c r="AO298" s="206" t="str">
        <f>IF('NILAI-UN'!G297="","",'NILAI-UN'!G297)</f>
        <v/>
      </c>
      <c r="AP298" s="206" t="str">
        <f>IF('NILAI-UN'!H297="","",'NILAI-UN'!H297)</f>
        <v/>
      </c>
      <c r="AQ298" s="207" t="str">
        <f t="shared" si="9"/>
        <v/>
      </c>
      <c r="AR298" s="208" t="str">
        <f t="shared" si="10"/>
        <v/>
      </c>
      <c r="AS298" s="196" t="str">
        <f>IF(OR(C298="",E298=""),"",RANK(AQ298,$AQ$10:$AQ$409)+COUNTIF(AQ$10:AQ298,AQ298)-1)</f>
        <v/>
      </c>
      <c r="AT298" s="173"/>
    </row>
    <row r="299" spans="1:46" ht="20.100000000000001" customHeight="1">
      <c r="A299" s="173"/>
      <c r="B299" s="190" t="str">
        <f>BIODATA_SISWA!B299</f>
        <v/>
      </c>
      <c r="C299" s="191" t="str">
        <f>IF(BIODATA_SISWA!C299="","",BIODATA_SISWA!C299)</f>
        <v/>
      </c>
      <c r="D299" s="191" t="str">
        <f>IF(BIODATA_SISWA!L299="","",BIODATA_SISWA!L299)</f>
        <v/>
      </c>
      <c r="E299" s="206" t="str">
        <f>'NILAI-RAPOR'!K298</f>
        <v/>
      </c>
      <c r="F299" s="206" t="str">
        <f>'NILAI-RAPOR'!R298</f>
        <v/>
      </c>
      <c r="G299" s="206" t="str">
        <f>'NILAI-RAPOR'!Y298</f>
        <v/>
      </c>
      <c r="H299" s="206" t="str">
        <f>'NILAI-RAPOR'!AF298</f>
        <v/>
      </c>
      <c r="I299" s="206" t="str">
        <f>'NILAI-RAPOR'!AM298</f>
        <v/>
      </c>
      <c r="J299" s="206" t="str">
        <f>'NILAI-RAPOR'!AT298</f>
        <v/>
      </c>
      <c r="K299" s="206" t="str">
        <f>'NILAI-RAPOR'!BA298</f>
        <v/>
      </c>
      <c r="L299" s="206" t="str">
        <f>'NILAI-RAPOR'!BH298</f>
        <v/>
      </c>
      <c r="M299" s="206" t="str">
        <f>'NILAI-RAPOR'!BO298</f>
        <v/>
      </c>
      <c r="N299" s="206" t="str">
        <f>'NILAI-RAPOR'!BV298</f>
        <v/>
      </c>
      <c r="O299" s="206" t="str">
        <f>'NILAI-RAPOR'!CC298</f>
        <v/>
      </c>
      <c r="P299" s="206" t="str">
        <f>'NILAI-RAPOR'!CJ298</f>
        <v/>
      </c>
      <c r="Q299" s="206" t="str">
        <f>'NILAI-RAPOR'!CQ298</f>
        <v/>
      </c>
      <c r="R299" s="206" t="str">
        <f>'NILAI-RAPOR'!CX298</f>
        <v/>
      </c>
      <c r="S299" s="206" t="str">
        <f>'NILAI-RAPOR'!DE298</f>
        <v/>
      </c>
      <c r="T299" s="206" t="str">
        <f>'NILAI-RAPOR'!DL298</f>
        <v/>
      </c>
      <c r="U299" s="206" t="str">
        <f>'NILAI-RAPOR'!DS298</f>
        <v/>
      </c>
      <c r="V299" s="206" t="str">
        <f>IF('NILAI-USBN'!E298="","",'NILAI-USBN'!E298)</f>
        <v/>
      </c>
      <c r="W299" s="206" t="str">
        <f>IF('NILAI-USBN'!F298="","",'NILAI-USBN'!F298)</f>
        <v/>
      </c>
      <c r="X299" s="206" t="str">
        <f>IF('NILAI-USBN'!G298="","",'NILAI-USBN'!G298)</f>
        <v/>
      </c>
      <c r="Y299" s="206" t="str">
        <f>IF('NILAI-USBN'!H298="","",'NILAI-USBN'!H298)</f>
        <v/>
      </c>
      <c r="Z299" s="206" t="str">
        <f>IF('NILAI-USBN'!I298="","",'NILAI-USBN'!I298)</f>
        <v/>
      </c>
      <c r="AA299" s="206" t="str">
        <f>IF('NILAI-USBN'!J298="","",'NILAI-USBN'!J298)</f>
        <v/>
      </c>
      <c r="AB299" s="206" t="str">
        <f>IF('NILAI-USBN'!K298="","",'NILAI-USBN'!K298)</f>
        <v/>
      </c>
      <c r="AC299" s="206" t="str">
        <f>IF('NILAI-USBN'!L298="","",'NILAI-USBN'!L298)</f>
        <v/>
      </c>
      <c r="AD299" s="206" t="str">
        <f>IF('NILAI-USBN'!M298="","",'NILAI-USBN'!M298)</f>
        <v/>
      </c>
      <c r="AE299" s="206" t="str">
        <f>IF('NILAI-USBN'!N298="","",'NILAI-USBN'!N298)</f>
        <v/>
      </c>
      <c r="AF299" s="206" t="str">
        <f>IF('NILAI-USBN'!O298="","",'NILAI-USBN'!O298)</f>
        <v/>
      </c>
      <c r="AG299" s="206" t="str">
        <f>IF('NILAI-USBN'!P298="","",'NILAI-USBN'!P298)</f>
        <v/>
      </c>
      <c r="AH299" s="206" t="str">
        <f>IF('NILAI-USBN'!Q298="","",'NILAI-USBN'!Q298)</f>
        <v/>
      </c>
      <c r="AI299" s="206" t="str">
        <f>IF('NILAI-USBN'!R298="","",'NILAI-USBN'!R298)</f>
        <v/>
      </c>
      <c r="AJ299" s="206" t="str">
        <f>IF('NILAI-USBN'!S298="","",'NILAI-USBN'!S298)</f>
        <v/>
      </c>
      <c r="AK299" s="206" t="str">
        <f>IF('NILAI-USBN'!T298="","",'NILAI-USBN'!T298)</f>
        <v/>
      </c>
      <c r="AL299" s="206" t="str">
        <f>IF('NILAI-USBN'!U298="","",'NILAI-USBN'!U298)</f>
        <v/>
      </c>
      <c r="AM299" s="206" t="str">
        <f>IF('NILAI-UN'!E298="","",'NILAI-UN'!E298)</f>
        <v/>
      </c>
      <c r="AN299" s="206" t="str">
        <f>IF('NILAI-UN'!F298="","",'NILAI-UN'!F298)</f>
        <v/>
      </c>
      <c r="AO299" s="206" t="str">
        <f>IF('NILAI-UN'!G298="","",'NILAI-UN'!G298)</f>
        <v/>
      </c>
      <c r="AP299" s="206" t="str">
        <f>IF('NILAI-UN'!H298="","",'NILAI-UN'!H298)</f>
        <v/>
      </c>
      <c r="AQ299" s="207" t="str">
        <f t="shared" si="9"/>
        <v/>
      </c>
      <c r="AR299" s="208" t="str">
        <f t="shared" si="10"/>
        <v/>
      </c>
      <c r="AS299" s="196" t="str">
        <f>IF(OR(C299="",E299=""),"",RANK(AQ299,$AQ$10:$AQ$409)+COUNTIF(AQ$10:AQ299,AQ299)-1)</f>
        <v/>
      </c>
      <c r="AT299" s="173"/>
    </row>
    <row r="300" spans="1:46" ht="20.100000000000001" customHeight="1">
      <c r="A300" s="173"/>
      <c r="B300" s="190" t="str">
        <f>BIODATA_SISWA!B300</f>
        <v/>
      </c>
      <c r="C300" s="191" t="str">
        <f>IF(BIODATA_SISWA!C300="","",BIODATA_SISWA!C300)</f>
        <v/>
      </c>
      <c r="D300" s="191" t="str">
        <f>IF(BIODATA_SISWA!L300="","",BIODATA_SISWA!L300)</f>
        <v/>
      </c>
      <c r="E300" s="206" t="str">
        <f>'NILAI-RAPOR'!K299</f>
        <v/>
      </c>
      <c r="F300" s="206" t="str">
        <f>'NILAI-RAPOR'!R299</f>
        <v/>
      </c>
      <c r="G300" s="206" t="str">
        <f>'NILAI-RAPOR'!Y299</f>
        <v/>
      </c>
      <c r="H300" s="206" t="str">
        <f>'NILAI-RAPOR'!AF299</f>
        <v/>
      </c>
      <c r="I300" s="206" t="str">
        <f>'NILAI-RAPOR'!AM299</f>
        <v/>
      </c>
      <c r="J300" s="206" t="str">
        <f>'NILAI-RAPOR'!AT299</f>
        <v/>
      </c>
      <c r="K300" s="206" t="str">
        <f>'NILAI-RAPOR'!BA299</f>
        <v/>
      </c>
      <c r="L300" s="206" t="str">
        <f>'NILAI-RAPOR'!BH299</f>
        <v/>
      </c>
      <c r="M300" s="206" t="str">
        <f>'NILAI-RAPOR'!BO299</f>
        <v/>
      </c>
      <c r="N300" s="206" t="str">
        <f>'NILAI-RAPOR'!BV299</f>
        <v/>
      </c>
      <c r="O300" s="206" t="str">
        <f>'NILAI-RAPOR'!CC299</f>
        <v/>
      </c>
      <c r="P300" s="206" t="str">
        <f>'NILAI-RAPOR'!CJ299</f>
        <v/>
      </c>
      <c r="Q300" s="206" t="str">
        <f>'NILAI-RAPOR'!CQ299</f>
        <v/>
      </c>
      <c r="R300" s="206" t="str">
        <f>'NILAI-RAPOR'!CX299</f>
        <v/>
      </c>
      <c r="S300" s="206" t="str">
        <f>'NILAI-RAPOR'!DE299</f>
        <v/>
      </c>
      <c r="T300" s="206" t="str">
        <f>'NILAI-RAPOR'!DL299</f>
        <v/>
      </c>
      <c r="U300" s="206" t="str">
        <f>'NILAI-RAPOR'!DS299</f>
        <v/>
      </c>
      <c r="V300" s="206" t="str">
        <f>IF('NILAI-USBN'!E299="","",'NILAI-USBN'!E299)</f>
        <v/>
      </c>
      <c r="W300" s="206" t="str">
        <f>IF('NILAI-USBN'!F299="","",'NILAI-USBN'!F299)</f>
        <v/>
      </c>
      <c r="X300" s="206" t="str">
        <f>IF('NILAI-USBN'!G299="","",'NILAI-USBN'!G299)</f>
        <v/>
      </c>
      <c r="Y300" s="206" t="str">
        <f>IF('NILAI-USBN'!H299="","",'NILAI-USBN'!H299)</f>
        <v/>
      </c>
      <c r="Z300" s="206" t="str">
        <f>IF('NILAI-USBN'!I299="","",'NILAI-USBN'!I299)</f>
        <v/>
      </c>
      <c r="AA300" s="206" t="str">
        <f>IF('NILAI-USBN'!J299="","",'NILAI-USBN'!J299)</f>
        <v/>
      </c>
      <c r="AB300" s="206" t="str">
        <f>IF('NILAI-USBN'!K299="","",'NILAI-USBN'!K299)</f>
        <v/>
      </c>
      <c r="AC300" s="206" t="str">
        <f>IF('NILAI-USBN'!L299="","",'NILAI-USBN'!L299)</f>
        <v/>
      </c>
      <c r="AD300" s="206" t="str">
        <f>IF('NILAI-USBN'!M299="","",'NILAI-USBN'!M299)</f>
        <v/>
      </c>
      <c r="AE300" s="206" t="str">
        <f>IF('NILAI-USBN'!N299="","",'NILAI-USBN'!N299)</f>
        <v/>
      </c>
      <c r="AF300" s="206" t="str">
        <f>IF('NILAI-USBN'!O299="","",'NILAI-USBN'!O299)</f>
        <v/>
      </c>
      <c r="AG300" s="206" t="str">
        <f>IF('NILAI-USBN'!P299="","",'NILAI-USBN'!P299)</f>
        <v/>
      </c>
      <c r="AH300" s="206" t="str">
        <f>IF('NILAI-USBN'!Q299="","",'NILAI-USBN'!Q299)</f>
        <v/>
      </c>
      <c r="AI300" s="206" t="str">
        <f>IF('NILAI-USBN'!R299="","",'NILAI-USBN'!R299)</f>
        <v/>
      </c>
      <c r="AJ300" s="206" t="str">
        <f>IF('NILAI-USBN'!S299="","",'NILAI-USBN'!S299)</f>
        <v/>
      </c>
      <c r="AK300" s="206" t="str">
        <f>IF('NILAI-USBN'!T299="","",'NILAI-USBN'!T299)</f>
        <v/>
      </c>
      <c r="AL300" s="206" t="str">
        <f>IF('NILAI-USBN'!U299="","",'NILAI-USBN'!U299)</f>
        <v/>
      </c>
      <c r="AM300" s="206" t="str">
        <f>IF('NILAI-UN'!E299="","",'NILAI-UN'!E299)</f>
        <v/>
      </c>
      <c r="AN300" s="206" t="str">
        <f>IF('NILAI-UN'!F299="","",'NILAI-UN'!F299)</f>
        <v/>
      </c>
      <c r="AO300" s="206" t="str">
        <f>IF('NILAI-UN'!G299="","",'NILAI-UN'!G299)</f>
        <v/>
      </c>
      <c r="AP300" s="206" t="str">
        <f>IF('NILAI-UN'!H299="","",'NILAI-UN'!H299)</f>
        <v/>
      </c>
      <c r="AQ300" s="207" t="str">
        <f t="shared" si="9"/>
        <v/>
      </c>
      <c r="AR300" s="208" t="str">
        <f t="shared" si="10"/>
        <v/>
      </c>
      <c r="AS300" s="196" t="str">
        <f>IF(OR(C300="",E300=""),"",RANK(AQ300,$AQ$10:$AQ$409)+COUNTIF(AQ$10:AQ300,AQ300)-1)</f>
        <v/>
      </c>
      <c r="AT300" s="173"/>
    </row>
    <row r="301" spans="1:46" ht="20.100000000000001" customHeight="1">
      <c r="A301" s="173"/>
      <c r="B301" s="190" t="str">
        <f>BIODATA_SISWA!B301</f>
        <v/>
      </c>
      <c r="C301" s="191" t="str">
        <f>IF(BIODATA_SISWA!C301="","",BIODATA_SISWA!C301)</f>
        <v/>
      </c>
      <c r="D301" s="191" t="str">
        <f>IF(BIODATA_SISWA!L301="","",BIODATA_SISWA!L301)</f>
        <v/>
      </c>
      <c r="E301" s="206" t="str">
        <f>'NILAI-RAPOR'!K300</f>
        <v/>
      </c>
      <c r="F301" s="206" t="str">
        <f>'NILAI-RAPOR'!R300</f>
        <v/>
      </c>
      <c r="G301" s="206" t="str">
        <f>'NILAI-RAPOR'!Y300</f>
        <v/>
      </c>
      <c r="H301" s="206" t="str">
        <f>'NILAI-RAPOR'!AF300</f>
        <v/>
      </c>
      <c r="I301" s="206" t="str">
        <f>'NILAI-RAPOR'!AM300</f>
        <v/>
      </c>
      <c r="J301" s="206" t="str">
        <f>'NILAI-RAPOR'!AT300</f>
        <v/>
      </c>
      <c r="K301" s="206" t="str">
        <f>'NILAI-RAPOR'!BA300</f>
        <v/>
      </c>
      <c r="L301" s="206" t="str">
        <f>'NILAI-RAPOR'!BH300</f>
        <v/>
      </c>
      <c r="M301" s="206" t="str">
        <f>'NILAI-RAPOR'!BO300</f>
        <v/>
      </c>
      <c r="N301" s="206" t="str">
        <f>'NILAI-RAPOR'!BV300</f>
        <v/>
      </c>
      <c r="O301" s="206" t="str">
        <f>'NILAI-RAPOR'!CC300</f>
        <v/>
      </c>
      <c r="P301" s="206" t="str">
        <f>'NILAI-RAPOR'!CJ300</f>
        <v/>
      </c>
      <c r="Q301" s="206" t="str">
        <f>'NILAI-RAPOR'!CQ300</f>
        <v/>
      </c>
      <c r="R301" s="206" t="str">
        <f>'NILAI-RAPOR'!CX300</f>
        <v/>
      </c>
      <c r="S301" s="206" t="str">
        <f>'NILAI-RAPOR'!DE300</f>
        <v/>
      </c>
      <c r="T301" s="206" t="str">
        <f>'NILAI-RAPOR'!DL300</f>
        <v/>
      </c>
      <c r="U301" s="206" t="str">
        <f>'NILAI-RAPOR'!DS300</f>
        <v/>
      </c>
      <c r="V301" s="206" t="str">
        <f>IF('NILAI-USBN'!E300="","",'NILAI-USBN'!E300)</f>
        <v/>
      </c>
      <c r="W301" s="206" t="str">
        <f>IF('NILAI-USBN'!F300="","",'NILAI-USBN'!F300)</f>
        <v/>
      </c>
      <c r="X301" s="206" t="str">
        <f>IF('NILAI-USBN'!G300="","",'NILAI-USBN'!G300)</f>
        <v/>
      </c>
      <c r="Y301" s="206" t="str">
        <f>IF('NILAI-USBN'!H300="","",'NILAI-USBN'!H300)</f>
        <v/>
      </c>
      <c r="Z301" s="206" t="str">
        <f>IF('NILAI-USBN'!I300="","",'NILAI-USBN'!I300)</f>
        <v/>
      </c>
      <c r="AA301" s="206" t="str">
        <f>IF('NILAI-USBN'!J300="","",'NILAI-USBN'!J300)</f>
        <v/>
      </c>
      <c r="AB301" s="206" t="str">
        <f>IF('NILAI-USBN'!K300="","",'NILAI-USBN'!K300)</f>
        <v/>
      </c>
      <c r="AC301" s="206" t="str">
        <f>IF('NILAI-USBN'!L300="","",'NILAI-USBN'!L300)</f>
        <v/>
      </c>
      <c r="AD301" s="206" t="str">
        <f>IF('NILAI-USBN'!M300="","",'NILAI-USBN'!M300)</f>
        <v/>
      </c>
      <c r="AE301" s="206" t="str">
        <f>IF('NILAI-USBN'!N300="","",'NILAI-USBN'!N300)</f>
        <v/>
      </c>
      <c r="AF301" s="206" t="str">
        <f>IF('NILAI-USBN'!O300="","",'NILAI-USBN'!O300)</f>
        <v/>
      </c>
      <c r="AG301" s="206" t="str">
        <f>IF('NILAI-USBN'!P300="","",'NILAI-USBN'!P300)</f>
        <v/>
      </c>
      <c r="AH301" s="206" t="str">
        <f>IF('NILAI-USBN'!Q300="","",'NILAI-USBN'!Q300)</f>
        <v/>
      </c>
      <c r="AI301" s="206" t="str">
        <f>IF('NILAI-USBN'!R300="","",'NILAI-USBN'!R300)</f>
        <v/>
      </c>
      <c r="AJ301" s="206" t="str">
        <f>IF('NILAI-USBN'!S300="","",'NILAI-USBN'!S300)</f>
        <v/>
      </c>
      <c r="AK301" s="206" t="str">
        <f>IF('NILAI-USBN'!T300="","",'NILAI-USBN'!T300)</f>
        <v/>
      </c>
      <c r="AL301" s="206" t="str">
        <f>IF('NILAI-USBN'!U300="","",'NILAI-USBN'!U300)</f>
        <v/>
      </c>
      <c r="AM301" s="206" t="str">
        <f>IF('NILAI-UN'!E300="","",'NILAI-UN'!E300)</f>
        <v/>
      </c>
      <c r="AN301" s="206" t="str">
        <f>IF('NILAI-UN'!F300="","",'NILAI-UN'!F300)</f>
        <v/>
      </c>
      <c r="AO301" s="206" t="str">
        <f>IF('NILAI-UN'!G300="","",'NILAI-UN'!G300)</f>
        <v/>
      </c>
      <c r="AP301" s="206" t="str">
        <f>IF('NILAI-UN'!H300="","",'NILAI-UN'!H300)</f>
        <v/>
      </c>
      <c r="AQ301" s="207" t="str">
        <f t="shared" si="9"/>
        <v/>
      </c>
      <c r="AR301" s="208" t="str">
        <f t="shared" si="10"/>
        <v/>
      </c>
      <c r="AS301" s="196" t="str">
        <f>IF(OR(C301="",E301=""),"",RANK(AQ301,$AQ$10:$AQ$409)+COUNTIF(AQ$10:AQ301,AQ301)-1)</f>
        <v/>
      </c>
      <c r="AT301" s="173"/>
    </row>
    <row r="302" spans="1:46" ht="20.100000000000001" customHeight="1">
      <c r="A302" s="173"/>
      <c r="B302" s="190" t="str">
        <f>BIODATA_SISWA!B302</f>
        <v/>
      </c>
      <c r="C302" s="191" t="str">
        <f>IF(BIODATA_SISWA!C302="","",BIODATA_SISWA!C302)</f>
        <v/>
      </c>
      <c r="D302" s="191" t="str">
        <f>IF(BIODATA_SISWA!L302="","",BIODATA_SISWA!L302)</f>
        <v/>
      </c>
      <c r="E302" s="206" t="str">
        <f>'NILAI-RAPOR'!K301</f>
        <v/>
      </c>
      <c r="F302" s="206" t="str">
        <f>'NILAI-RAPOR'!R301</f>
        <v/>
      </c>
      <c r="G302" s="206" t="str">
        <f>'NILAI-RAPOR'!Y301</f>
        <v/>
      </c>
      <c r="H302" s="206" t="str">
        <f>'NILAI-RAPOR'!AF301</f>
        <v/>
      </c>
      <c r="I302" s="206" t="str">
        <f>'NILAI-RAPOR'!AM301</f>
        <v/>
      </c>
      <c r="J302" s="206" t="str">
        <f>'NILAI-RAPOR'!AT301</f>
        <v/>
      </c>
      <c r="K302" s="206" t="str">
        <f>'NILAI-RAPOR'!BA301</f>
        <v/>
      </c>
      <c r="L302" s="206" t="str">
        <f>'NILAI-RAPOR'!BH301</f>
        <v/>
      </c>
      <c r="M302" s="206" t="str">
        <f>'NILAI-RAPOR'!BO301</f>
        <v/>
      </c>
      <c r="N302" s="206" t="str">
        <f>'NILAI-RAPOR'!BV301</f>
        <v/>
      </c>
      <c r="O302" s="206" t="str">
        <f>'NILAI-RAPOR'!CC301</f>
        <v/>
      </c>
      <c r="P302" s="206" t="str">
        <f>'NILAI-RAPOR'!CJ301</f>
        <v/>
      </c>
      <c r="Q302" s="206" t="str">
        <f>'NILAI-RAPOR'!CQ301</f>
        <v/>
      </c>
      <c r="R302" s="206" t="str">
        <f>'NILAI-RAPOR'!CX301</f>
        <v/>
      </c>
      <c r="S302" s="206" t="str">
        <f>'NILAI-RAPOR'!DE301</f>
        <v/>
      </c>
      <c r="T302" s="206" t="str">
        <f>'NILAI-RAPOR'!DL301</f>
        <v/>
      </c>
      <c r="U302" s="206" t="str">
        <f>'NILAI-RAPOR'!DS301</f>
        <v/>
      </c>
      <c r="V302" s="206" t="str">
        <f>IF('NILAI-USBN'!E301="","",'NILAI-USBN'!E301)</f>
        <v/>
      </c>
      <c r="W302" s="206" t="str">
        <f>IF('NILAI-USBN'!F301="","",'NILAI-USBN'!F301)</f>
        <v/>
      </c>
      <c r="X302" s="206" t="str">
        <f>IF('NILAI-USBN'!G301="","",'NILAI-USBN'!G301)</f>
        <v/>
      </c>
      <c r="Y302" s="206" t="str">
        <f>IF('NILAI-USBN'!H301="","",'NILAI-USBN'!H301)</f>
        <v/>
      </c>
      <c r="Z302" s="206" t="str">
        <f>IF('NILAI-USBN'!I301="","",'NILAI-USBN'!I301)</f>
        <v/>
      </c>
      <c r="AA302" s="206" t="str">
        <f>IF('NILAI-USBN'!J301="","",'NILAI-USBN'!J301)</f>
        <v/>
      </c>
      <c r="AB302" s="206" t="str">
        <f>IF('NILAI-USBN'!K301="","",'NILAI-USBN'!K301)</f>
        <v/>
      </c>
      <c r="AC302" s="206" t="str">
        <f>IF('NILAI-USBN'!L301="","",'NILAI-USBN'!L301)</f>
        <v/>
      </c>
      <c r="AD302" s="206" t="str">
        <f>IF('NILAI-USBN'!M301="","",'NILAI-USBN'!M301)</f>
        <v/>
      </c>
      <c r="AE302" s="206" t="str">
        <f>IF('NILAI-USBN'!N301="","",'NILAI-USBN'!N301)</f>
        <v/>
      </c>
      <c r="AF302" s="206" t="str">
        <f>IF('NILAI-USBN'!O301="","",'NILAI-USBN'!O301)</f>
        <v/>
      </c>
      <c r="AG302" s="206" t="str">
        <f>IF('NILAI-USBN'!P301="","",'NILAI-USBN'!P301)</f>
        <v/>
      </c>
      <c r="AH302" s="206" t="str">
        <f>IF('NILAI-USBN'!Q301="","",'NILAI-USBN'!Q301)</f>
        <v/>
      </c>
      <c r="AI302" s="206" t="str">
        <f>IF('NILAI-USBN'!R301="","",'NILAI-USBN'!R301)</f>
        <v/>
      </c>
      <c r="AJ302" s="206" t="str">
        <f>IF('NILAI-USBN'!S301="","",'NILAI-USBN'!S301)</f>
        <v/>
      </c>
      <c r="AK302" s="206" t="str">
        <f>IF('NILAI-USBN'!T301="","",'NILAI-USBN'!T301)</f>
        <v/>
      </c>
      <c r="AL302" s="206" t="str">
        <f>IF('NILAI-USBN'!U301="","",'NILAI-USBN'!U301)</f>
        <v/>
      </c>
      <c r="AM302" s="206" t="str">
        <f>IF('NILAI-UN'!E301="","",'NILAI-UN'!E301)</f>
        <v/>
      </c>
      <c r="AN302" s="206" t="str">
        <f>IF('NILAI-UN'!F301="","",'NILAI-UN'!F301)</f>
        <v/>
      </c>
      <c r="AO302" s="206" t="str">
        <f>IF('NILAI-UN'!G301="","",'NILAI-UN'!G301)</f>
        <v/>
      </c>
      <c r="AP302" s="206" t="str">
        <f>IF('NILAI-UN'!H301="","",'NILAI-UN'!H301)</f>
        <v/>
      </c>
      <c r="AQ302" s="207" t="str">
        <f t="shared" si="9"/>
        <v/>
      </c>
      <c r="AR302" s="208" t="str">
        <f t="shared" si="10"/>
        <v/>
      </c>
      <c r="AS302" s="196" t="str">
        <f>IF(OR(C302="",E302=""),"",RANK(AQ302,$AQ$10:$AQ$409)+COUNTIF(AQ$10:AQ302,AQ302)-1)</f>
        <v/>
      </c>
      <c r="AT302" s="173"/>
    </row>
    <row r="303" spans="1:46" ht="20.100000000000001" customHeight="1">
      <c r="A303" s="173"/>
      <c r="B303" s="190" t="str">
        <f>BIODATA_SISWA!B303</f>
        <v/>
      </c>
      <c r="C303" s="191" t="str">
        <f>IF(BIODATA_SISWA!C303="","",BIODATA_SISWA!C303)</f>
        <v/>
      </c>
      <c r="D303" s="191" t="str">
        <f>IF(BIODATA_SISWA!L303="","",BIODATA_SISWA!L303)</f>
        <v/>
      </c>
      <c r="E303" s="206" t="str">
        <f>'NILAI-RAPOR'!K302</f>
        <v/>
      </c>
      <c r="F303" s="206" t="str">
        <f>'NILAI-RAPOR'!R302</f>
        <v/>
      </c>
      <c r="G303" s="206" t="str">
        <f>'NILAI-RAPOR'!Y302</f>
        <v/>
      </c>
      <c r="H303" s="206" t="str">
        <f>'NILAI-RAPOR'!AF302</f>
        <v/>
      </c>
      <c r="I303" s="206" t="str">
        <f>'NILAI-RAPOR'!AM302</f>
        <v/>
      </c>
      <c r="J303" s="206" t="str">
        <f>'NILAI-RAPOR'!AT302</f>
        <v/>
      </c>
      <c r="K303" s="206" t="str">
        <f>'NILAI-RAPOR'!BA302</f>
        <v/>
      </c>
      <c r="L303" s="206" t="str">
        <f>'NILAI-RAPOR'!BH302</f>
        <v/>
      </c>
      <c r="M303" s="206" t="str">
        <f>'NILAI-RAPOR'!BO302</f>
        <v/>
      </c>
      <c r="N303" s="206" t="str">
        <f>'NILAI-RAPOR'!BV302</f>
        <v/>
      </c>
      <c r="O303" s="206" t="str">
        <f>'NILAI-RAPOR'!CC302</f>
        <v/>
      </c>
      <c r="P303" s="206" t="str">
        <f>'NILAI-RAPOR'!CJ302</f>
        <v/>
      </c>
      <c r="Q303" s="206" t="str">
        <f>'NILAI-RAPOR'!CQ302</f>
        <v/>
      </c>
      <c r="R303" s="206" t="str">
        <f>'NILAI-RAPOR'!CX302</f>
        <v/>
      </c>
      <c r="S303" s="206" t="str">
        <f>'NILAI-RAPOR'!DE302</f>
        <v/>
      </c>
      <c r="T303" s="206" t="str">
        <f>'NILAI-RAPOR'!DL302</f>
        <v/>
      </c>
      <c r="U303" s="206" t="str">
        <f>'NILAI-RAPOR'!DS302</f>
        <v/>
      </c>
      <c r="V303" s="206" t="str">
        <f>IF('NILAI-USBN'!E302="","",'NILAI-USBN'!E302)</f>
        <v/>
      </c>
      <c r="W303" s="206" t="str">
        <f>IF('NILAI-USBN'!F302="","",'NILAI-USBN'!F302)</f>
        <v/>
      </c>
      <c r="X303" s="206" t="str">
        <f>IF('NILAI-USBN'!G302="","",'NILAI-USBN'!G302)</f>
        <v/>
      </c>
      <c r="Y303" s="206" t="str">
        <f>IF('NILAI-USBN'!H302="","",'NILAI-USBN'!H302)</f>
        <v/>
      </c>
      <c r="Z303" s="206" t="str">
        <f>IF('NILAI-USBN'!I302="","",'NILAI-USBN'!I302)</f>
        <v/>
      </c>
      <c r="AA303" s="206" t="str">
        <f>IF('NILAI-USBN'!J302="","",'NILAI-USBN'!J302)</f>
        <v/>
      </c>
      <c r="AB303" s="206" t="str">
        <f>IF('NILAI-USBN'!K302="","",'NILAI-USBN'!K302)</f>
        <v/>
      </c>
      <c r="AC303" s="206" t="str">
        <f>IF('NILAI-USBN'!L302="","",'NILAI-USBN'!L302)</f>
        <v/>
      </c>
      <c r="AD303" s="206" t="str">
        <f>IF('NILAI-USBN'!M302="","",'NILAI-USBN'!M302)</f>
        <v/>
      </c>
      <c r="AE303" s="206" t="str">
        <f>IF('NILAI-USBN'!N302="","",'NILAI-USBN'!N302)</f>
        <v/>
      </c>
      <c r="AF303" s="206" t="str">
        <f>IF('NILAI-USBN'!O302="","",'NILAI-USBN'!O302)</f>
        <v/>
      </c>
      <c r="AG303" s="206" t="str">
        <f>IF('NILAI-USBN'!P302="","",'NILAI-USBN'!P302)</f>
        <v/>
      </c>
      <c r="AH303" s="206" t="str">
        <f>IF('NILAI-USBN'!Q302="","",'NILAI-USBN'!Q302)</f>
        <v/>
      </c>
      <c r="AI303" s="206" t="str">
        <f>IF('NILAI-USBN'!R302="","",'NILAI-USBN'!R302)</f>
        <v/>
      </c>
      <c r="AJ303" s="206" t="str">
        <f>IF('NILAI-USBN'!S302="","",'NILAI-USBN'!S302)</f>
        <v/>
      </c>
      <c r="AK303" s="206" t="str">
        <f>IF('NILAI-USBN'!T302="","",'NILAI-USBN'!T302)</f>
        <v/>
      </c>
      <c r="AL303" s="206" t="str">
        <f>IF('NILAI-USBN'!U302="","",'NILAI-USBN'!U302)</f>
        <v/>
      </c>
      <c r="AM303" s="206" t="str">
        <f>IF('NILAI-UN'!E302="","",'NILAI-UN'!E302)</f>
        <v/>
      </c>
      <c r="AN303" s="206" t="str">
        <f>IF('NILAI-UN'!F302="","",'NILAI-UN'!F302)</f>
        <v/>
      </c>
      <c r="AO303" s="206" t="str">
        <f>IF('NILAI-UN'!G302="","",'NILAI-UN'!G302)</f>
        <v/>
      </c>
      <c r="AP303" s="206" t="str">
        <f>IF('NILAI-UN'!H302="","",'NILAI-UN'!H302)</f>
        <v/>
      </c>
      <c r="AQ303" s="207" t="str">
        <f t="shared" si="9"/>
        <v/>
      </c>
      <c r="AR303" s="208" t="str">
        <f t="shared" si="10"/>
        <v/>
      </c>
      <c r="AS303" s="196" t="str">
        <f>IF(OR(C303="",E303=""),"",RANK(AQ303,$AQ$10:$AQ$409)+COUNTIF(AQ$10:AQ303,AQ303)-1)</f>
        <v/>
      </c>
      <c r="AT303" s="173"/>
    </row>
    <row r="304" spans="1:46" ht="20.100000000000001" customHeight="1">
      <c r="A304" s="173"/>
      <c r="B304" s="190" t="str">
        <f>BIODATA_SISWA!B304</f>
        <v/>
      </c>
      <c r="C304" s="191" t="str">
        <f>IF(BIODATA_SISWA!C304="","",BIODATA_SISWA!C304)</f>
        <v/>
      </c>
      <c r="D304" s="191" t="str">
        <f>IF(BIODATA_SISWA!L304="","",BIODATA_SISWA!L304)</f>
        <v/>
      </c>
      <c r="E304" s="206" t="str">
        <f>'NILAI-RAPOR'!K303</f>
        <v/>
      </c>
      <c r="F304" s="206" t="str">
        <f>'NILAI-RAPOR'!R303</f>
        <v/>
      </c>
      <c r="G304" s="206" t="str">
        <f>'NILAI-RAPOR'!Y303</f>
        <v/>
      </c>
      <c r="H304" s="206" t="str">
        <f>'NILAI-RAPOR'!AF303</f>
        <v/>
      </c>
      <c r="I304" s="206" t="str">
        <f>'NILAI-RAPOR'!AM303</f>
        <v/>
      </c>
      <c r="J304" s="206" t="str">
        <f>'NILAI-RAPOR'!AT303</f>
        <v/>
      </c>
      <c r="K304" s="206" t="str">
        <f>'NILAI-RAPOR'!BA303</f>
        <v/>
      </c>
      <c r="L304" s="206" t="str">
        <f>'NILAI-RAPOR'!BH303</f>
        <v/>
      </c>
      <c r="M304" s="206" t="str">
        <f>'NILAI-RAPOR'!BO303</f>
        <v/>
      </c>
      <c r="N304" s="206" t="str">
        <f>'NILAI-RAPOR'!BV303</f>
        <v/>
      </c>
      <c r="O304" s="206" t="str">
        <f>'NILAI-RAPOR'!CC303</f>
        <v/>
      </c>
      <c r="P304" s="206" t="str">
        <f>'NILAI-RAPOR'!CJ303</f>
        <v/>
      </c>
      <c r="Q304" s="206" t="str">
        <f>'NILAI-RAPOR'!CQ303</f>
        <v/>
      </c>
      <c r="R304" s="206" t="str">
        <f>'NILAI-RAPOR'!CX303</f>
        <v/>
      </c>
      <c r="S304" s="206" t="str">
        <f>'NILAI-RAPOR'!DE303</f>
        <v/>
      </c>
      <c r="T304" s="206" t="str">
        <f>'NILAI-RAPOR'!DL303</f>
        <v/>
      </c>
      <c r="U304" s="206" t="str">
        <f>'NILAI-RAPOR'!DS303</f>
        <v/>
      </c>
      <c r="V304" s="206" t="str">
        <f>IF('NILAI-USBN'!E303="","",'NILAI-USBN'!E303)</f>
        <v/>
      </c>
      <c r="W304" s="206" t="str">
        <f>IF('NILAI-USBN'!F303="","",'NILAI-USBN'!F303)</f>
        <v/>
      </c>
      <c r="X304" s="206" t="str">
        <f>IF('NILAI-USBN'!G303="","",'NILAI-USBN'!G303)</f>
        <v/>
      </c>
      <c r="Y304" s="206" t="str">
        <f>IF('NILAI-USBN'!H303="","",'NILAI-USBN'!H303)</f>
        <v/>
      </c>
      <c r="Z304" s="206" t="str">
        <f>IF('NILAI-USBN'!I303="","",'NILAI-USBN'!I303)</f>
        <v/>
      </c>
      <c r="AA304" s="206" t="str">
        <f>IF('NILAI-USBN'!J303="","",'NILAI-USBN'!J303)</f>
        <v/>
      </c>
      <c r="AB304" s="206" t="str">
        <f>IF('NILAI-USBN'!K303="","",'NILAI-USBN'!K303)</f>
        <v/>
      </c>
      <c r="AC304" s="206" t="str">
        <f>IF('NILAI-USBN'!L303="","",'NILAI-USBN'!L303)</f>
        <v/>
      </c>
      <c r="AD304" s="206" t="str">
        <f>IF('NILAI-USBN'!M303="","",'NILAI-USBN'!M303)</f>
        <v/>
      </c>
      <c r="AE304" s="206" t="str">
        <f>IF('NILAI-USBN'!N303="","",'NILAI-USBN'!N303)</f>
        <v/>
      </c>
      <c r="AF304" s="206" t="str">
        <f>IF('NILAI-USBN'!O303="","",'NILAI-USBN'!O303)</f>
        <v/>
      </c>
      <c r="AG304" s="206" t="str">
        <f>IF('NILAI-USBN'!P303="","",'NILAI-USBN'!P303)</f>
        <v/>
      </c>
      <c r="AH304" s="206" t="str">
        <f>IF('NILAI-USBN'!Q303="","",'NILAI-USBN'!Q303)</f>
        <v/>
      </c>
      <c r="AI304" s="206" t="str">
        <f>IF('NILAI-USBN'!R303="","",'NILAI-USBN'!R303)</f>
        <v/>
      </c>
      <c r="AJ304" s="206" t="str">
        <f>IF('NILAI-USBN'!S303="","",'NILAI-USBN'!S303)</f>
        <v/>
      </c>
      <c r="AK304" s="206" t="str">
        <f>IF('NILAI-USBN'!T303="","",'NILAI-USBN'!T303)</f>
        <v/>
      </c>
      <c r="AL304" s="206" t="str">
        <f>IF('NILAI-USBN'!U303="","",'NILAI-USBN'!U303)</f>
        <v/>
      </c>
      <c r="AM304" s="206" t="str">
        <f>IF('NILAI-UN'!E303="","",'NILAI-UN'!E303)</f>
        <v/>
      </c>
      <c r="AN304" s="206" t="str">
        <f>IF('NILAI-UN'!F303="","",'NILAI-UN'!F303)</f>
        <v/>
      </c>
      <c r="AO304" s="206" t="str">
        <f>IF('NILAI-UN'!G303="","",'NILAI-UN'!G303)</f>
        <v/>
      </c>
      <c r="AP304" s="206" t="str">
        <f>IF('NILAI-UN'!H303="","",'NILAI-UN'!H303)</f>
        <v/>
      </c>
      <c r="AQ304" s="207" t="str">
        <f t="shared" si="9"/>
        <v/>
      </c>
      <c r="AR304" s="208" t="str">
        <f t="shared" si="10"/>
        <v/>
      </c>
      <c r="AS304" s="196" t="str">
        <f>IF(OR(C304="",E304=""),"",RANK(AQ304,$AQ$10:$AQ$409)+COUNTIF(AQ$10:AQ304,AQ304)-1)</f>
        <v/>
      </c>
      <c r="AT304" s="173"/>
    </row>
    <row r="305" spans="1:46" ht="20.100000000000001" customHeight="1">
      <c r="A305" s="173"/>
      <c r="B305" s="190" t="str">
        <f>BIODATA_SISWA!B305</f>
        <v/>
      </c>
      <c r="C305" s="191" t="str">
        <f>IF(BIODATA_SISWA!C305="","",BIODATA_SISWA!C305)</f>
        <v/>
      </c>
      <c r="D305" s="191" t="str">
        <f>IF(BIODATA_SISWA!L305="","",BIODATA_SISWA!L305)</f>
        <v/>
      </c>
      <c r="E305" s="206" t="str">
        <f>'NILAI-RAPOR'!K304</f>
        <v/>
      </c>
      <c r="F305" s="206" t="str">
        <f>'NILAI-RAPOR'!R304</f>
        <v/>
      </c>
      <c r="G305" s="206" t="str">
        <f>'NILAI-RAPOR'!Y304</f>
        <v/>
      </c>
      <c r="H305" s="206" t="str">
        <f>'NILAI-RAPOR'!AF304</f>
        <v/>
      </c>
      <c r="I305" s="206" t="str">
        <f>'NILAI-RAPOR'!AM304</f>
        <v/>
      </c>
      <c r="J305" s="206" t="str">
        <f>'NILAI-RAPOR'!AT304</f>
        <v/>
      </c>
      <c r="K305" s="206" t="str">
        <f>'NILAI-RAPOR'!BA304</f>
        <v/>
      </c>
      <c r="L305" s="206" t="str">
        <f>'NILAI-RAPOR'!BH304</f>
        <v/>
      </c>
      <c r="M305" s="206" t="str">
        <f>'NILAI-RAPOR'!BO304</f>
        <v/>
      </c>
      <c r="N305" s="206" t="str">
        <f>'NILAI-RAPOR'!BV304</f>
        <v/>
      </c>
      <c r="O305" s="206" t="str">
        <f>'NILAI-RAPOR'!CC304</f>
        <v/>
      </c>
      <c r="P305" s="206" t="str">
        <f>'NILAI-RAPOR'!CJ304</f>
        <v/>
      </c>
      <c r="Q305" s="206" t="str">
        <f>'NILAI-RAPOR'!CQ304</f>
        <v/>
      </c>
      <c r="R305" s="206" t="str">
        <f>'NILAI-RAPOR'!CX304</f>
        <v/>
      </c>
      <c r="S305" s="206" t="str">
        <f>'NILAI-RAPOR'!DE304</f>
        <v/>
      </c>
      <c r="T305" s="206" t="str">
        <f>'NILAI-RAPOR'!DL304</f>
        <v/>
      </c>
      <c r="U305" s="206" t="str">
        <f>'NILAI-RAPOR'!DS304</f>
        <v/>
      </c>
      <c r="V305" s="206" t="str">
        <f>IF('NILAI-USBN'!E304="","",'NILAI-USBN'!E304)</f>
        <v/>
      </c>
      <c r="W305" s="206" t="str">
        <f>IF('NILAI-USBN'!F304="","",'NILAI-USBN'!F304)</f>
        <v/>
      </c>
      <c r="X305" s="206" t="str">
        <f>IF('NILAI-USBN'!G304="","",'NILAI-USBN'!G304)</f>
        <v/>
      </c>
      <c r="Y305" s="206" t="str">
        <f>IF('NILAI-USBN'!H304="","",'NILAI-USBN'!H304)</f>
        <v/>
      </c>
      <c r="Z305" s="206" t="str">
        <f>IF('NILAI-USBN'!I304="","",'NILAI-USBN'!I304)</f>
        <v/>
      </c>
      <c r="AA305" s="206" t="str">
        <f>IF('NILAI-USBN'!J304="","",'NILAI-USBN'!J304)</f>
        <v/>
      </c>
      <c r="AB305" s="206" t="str">
        <f>IF('NILAI-USBN'!K304="","",'NILAI-USBN'!K304)</f>
        <v/>
      </c>
      <c r="AC305" s="206" t="str">
        <f>IF('NILAI-USBN'!L304="","",'NILAI-USBN'!L304)</f>
        <v/>
      </c>
      <c r="AD305" s="206" t="str">
        <f>IF('NILAI-USBN'!M304="","",'NILAI-USBN'!M304)</f>
        <v/>
      </c>
      <c r="AE305" s="206" t="str">
        <f>IF('NILAI-USBN'!N304="","",'NILAI-USBN'!N304)</f>
        <v/>
      </c>
      <c r="AF305" s="206" t="str">
        <f>IF('NILAI-USBN'!O304="","",'NILAI-USBN'!O304)</f>
        <v/>
      </c>
      <c r="AG305" s="206" t="str">
        <f>IF('NILAI-USBN'!P304="","",'NILAI-USBN'!P304)</f>
        <v/>
      </c>
      <c r="AH305" s="206" t="str">
        <f>IF('NILAI-USBN'!Q304="","",'NILAI-USBN'!Q304)</f>
        <v/>
      </c>
      <c r="AI305" s="206" t="str">
        <f>IF('NILAI-USBN'!R304="","",'NILAI-USBN'!R304)</f>
        <v/>
      </c>
      <c r="AJ305" s="206" t="str">
        <f>IF('NILAI-USBN'!S304="","",'NILAI-USBN'!S304)</f>
        <v/>
      </c>
      <c r="AK305" s="206" t="str">
        <f>IF('NILAI-USBN'!T304="","",'NILAI-USBN'!T304)</f>
        <v/>
      </c>
      <c r="AL305" s="206" t="str">
        <f>IF('NILAI-USBN'!U304="","",'NILAI-USBN'!U304)</f>
        <v/>
      </c>
      <c r="AM305" s="206" t="str">
        <f>IF('NILAI-UN'!E304="","",'NILAI-UN'!E304)</f>
        <v/>
      </c>
      <c r="AN305" s="206" t="str">
        <f>IF('NILAI-UN'!F304="","",'NILAI-UN'!F304)</f>
        <v/>
      </c>
      <c r="AO305" s="206" t="str">
        <f>IF('NILAI-UN'!G304="","",'NILAI-UN'!G304)</f>
        <v/>
      </c>
      <c r="AP305" s="206" t="str">
        <f>IF('NILAI-UN'!H304="","",'NILAI-UN'!H304)</f>
        <v/>
      </c>
      <c r="AQ305" s="207" t="str">
        <f t="shared" si="9"/>
        <v/>
      </c>
      <c r="AR305" s="208" t="str">
        <f t="shared" si="10"/>
        <v/>
      </c>
      <c r="AS305" s="196" t="str">
        <f>IF(OR(C305="",E305=""),"",RANK(AQ305,$AQ$10:$AQ$409)+COUNTIF(AQ$10:AQ305,AQ305)-1)</f>
        <v/>
      </c>
      <c r="AT305" s="173"/>
    </row>
    <row r="306" spans="1:46" ht="20.100000000000001" customHeight="1">
      <c r="A306" s="173"/>
      <c r="B306" s="190" t="str">
        <f>BIODATA_SISWA!B306</f>
        <v/>
      </c>
      <c r="C306" s="191" t="str">
        <f>IF(BIODATA_SISWA!C306="","",BIODATA_SISWA!C306)</f>
        <v/>
      </c>
      <c r="D306" s="191" t="str">
        <f>IF(BIODATA_SISWA!L306="","",BIODATA_SISWA!L306)</f>
        <v/>
      </c>
      <c r="E306" s="206" t="str">
        <f>'NILAI-RAPOR'!K305</f>
        <v/>
      </c>
      <c r="F306" s="206" t="str">
        <f>'NILAI-RAPOR'!R305</f>
        <v/>
      </c>
      <c r="G306" s="206" t="str">
        <f>'NILAI-RAPOR'!Y305</f>
        <v/>
      </c>
      <c r="H306" s="206" t="str">
        <f>'NILAI-RAPOR'!AF305</f>
        <v/>
      </c>
      <c r="I306" s="206" t="str">
        <f>'NILAI-RAPOR'!AM305</f>
        <v/>
      </c>
      <c r="J306" s="206" t="str">
        <f>'NILAI-RAPOR'!AT305</f>
        <v/>
      </c>
      <c r="K306" s="206" t="str">
        <f>'NILAI-RAPOR'!BA305</f>
        <v/>
      </c>
      <c r="L306" s="206" t="str">
        <f>'NILAI-RAPOR'!BH305</f>
        <v/>
      </c>
      <c r="M306" s="206" t="str">
        <f>'NILAI-RAPOR'!BO305</f>
        <v/>
      </c>
      <c r="N306" s="206" t="str">
        <f>'NILAI-RAPOR'!BV305</f>
        <v/>
      </c>
      <c r="O306" s="206" t="str">
        <f>'NILAI-RAPOR'!CC305</f>
        <v/>
      </c>
      <c r="P306" s="206" t="str">
        <f>'NILAI-RAPOR'!CJ305</f>
        <v/>
      </c>
      <c r="Q306" s="206" t="str">
        <f>'NILAI-RAPOR'!CQ305</f>
        <v/>
      </c>
      <c r="R306" s="206" t="str">
        <f>'NILAI-RAPOR'!CX305</f>
        <v/>
      </c>
      <c r="S306" s="206" t="str">
        <f>'NILAI-RAPOR'!DE305</f>
        <v/>
      </c>
      <c r="T306" s="206" t="str">
        <f>'NILAI-RAPOR'!DL305</f>
        <v/>
      </c>
      <c r="U306" s="206" t="str">
        <f>'NILAI-RAPOR'!DS305</f>
        <v/>
      </c>
      <c r="V306" s="206" t="str">
        <f>IF('NILAI-USBN'!E305="","",'NILAI-USBN'!E305)</f>
        <v/>
      </c>
      <c r="W306" s="206" t="str">
        <f>IF('NILAI-USBN'!F305="","",'NILAI-USBN'!F305)</f>
        <v/>
      </c>
      <c r="X306" s="206" t="str">
        <f>IF('NILAI-USBN'!G305="","",'NILAI-USBN'!G305)</f>
        <v/>
      </c>
      <c r="Y306" s="206" t="str">
        <f>IF('NILAI-USBN'!H305="","",'NILAI-USBN'!H305)</f>
        <v/>
      </c>
      <c r="Z306" s="206" t="str">
        <f>IF('NILAI-USBN'!I305="","",'NILAI-USBN'!I305)</f>
        <v/>
      </c>
      <c r="AA306" s="206" t="str">
        <f>IF('NILAI-USBN'!J305="","",'NILAI-USBN'!J305)</f>
        <v/>
      </c>
      <c r="AB306" s="206" t="str">
        <f>IF('NILAI-USBN'!K305="","",'NILAI-USBN'!K305)</f>
        <v/>
      </c>
      <c r="AC306" s="206" t="str">
        <f>IF('NILAI-USBN'!L305="","",'NILAI-USBN'!L305)</f>
        <v/>
      </c>
      <c r="AD306" s="206" t="str">
        <f>IF('NILAI-USBN'!M305="","",'NILAI-USBN'!M305)</f>
        <v/>
      </c>
      <c r="AE306" s="206" t="str">
        <f>IF('NILAI-USBN'!N305="","",'NILAI-USBN'!N305)</f>
        <v/>
      </c>
      <c r="AF306" s="206" t="str">
        <f>IF('NILAI-USBN'!O305="","",'NILAI-USBN'!O305)</f>
        <v/>
      </c>
      <c r="AG306" s="206" t="str">
        <f>IF('NILAI-USBN'!P305="","",'NILAI-USBN'!P305)</f>
        <v/>
      </c>
      <c r="AH306" s="206" t="str">
        <f>IF('NILAI-USBN'!Q305="","",'NILAI-USBN'!Q305)</f>
        <v/>
      </c>
      <c r="AI306" s="206" t="str">
        <f>IF('NILAI-USBN'!R305="","",'NILAI-USBN'!R305)</f>
        <v/>
      </c>
      <c r="AJ306" s="206" t="str">
        <f>IF('NILAI-USBN'!S305="","",'NILAI-USBN'!S305)</f>
        <v/>
      </c>
      <c r="AK306" s="206" t="str">
        <f>IF('NILAI-USBN'!T305="","",'NILAI-USBN'!T305)</f>
        <v/>
      </c>
      <c r="AL306" s="206" t="str">
        <f>IF('NILAI-USBN'!U305="","",'NILAI-USBN'!U305)</f>
        <v/>
      </c>
      <c r="AM306" s="206" t="str">
        <f>IF('NILAI-UN'!E305="","",'NILAI-UN'!E305)</f>
        <v/>
      </c>
      <c r="AN306" s="206" t="str">
        <f>IF('NILAI-UN'!F305="","",'NILAI-UN'!F305)</f>
        <v/>
      </c>
      <c r="AO306" s="206" t="str">
        <f>IF('NILAI-UN'!G305="","",'NILAI-UN'!G305)</f>
        <v/>
      </c>
      <c r="AP306" s="206" t="str">
        <f>IF('NILAI-UN'!H305="","",'NILAI-UN'!H305)</f>
        <v/>
      </c>
      <c r="AQ306" s="207" t="str">
        <f t="shared" si="9"/>
        <v/>
      </c>
      <c r="AR306" s="208" t="str">
        <f t="shared" si="10"/>
        <v/>
      </c>
      <c r="AS306" s="196" t="str">
        <f>IF(OR(C306="",E306=""),"",RANK(AQ306,$AQ$10:$AQ$409)+COUNTIF(AQ$10:AQ306,AQ306)-1)</f>
        <v/>
      </c>
      <c r="AT306" s="173"/>
    </row>
    <row r="307" spans="1:46" ht="20.100000000000001" customHeight="1">
      <c r="A307" s="173"/>
      <c r="B307" s="190" t="str">
        <f>BIODATA_SISWA!B307</f>
        <v/>
      </c>
      <c r="C307" s="191" t="str">
        <f>IF(BIODATA_SISWA!C307="","",BIODATA_SISWA!C307)</f>
        <v/>
      </c>
      <c r="D307" s="191" t="str">
        <f>IF(BIODATA_SISWA!L307="","",BIODATA_SISWA!L307)</f>
        <v/>
      </c>
      <c r="E307" s="206" t="str">
        <f>'NILAI-RAPOR'!K306</f>
        <v/>
      </c>
      <c r="F307" s="206" t="str">
        <f>'NILAI-RAPOR'!R306</f>
        <v/>
      </c>
      <c r="G307" s="206" t="str">
        <f>'NILAI-RAPOR'!Y306</f>
        <v/>
      </c>
      <c r="H307" s="206" t="str">
        <f>'NILAI-RAPOR'!AF306</f>
        <v/>
      </c>
      <c r="I307" s="206" t="str">
        <f>'NILAI-RAPOR'!AM306</f>
        <v/>
      </c>
      <c r="J307" s="206" t="str">
        <f>'NILAI-RAPOR'!AT306</f>
        <v/>
      </c>
      <c r="K307" s="206" t="str">
        <f>'NILAI-RAPOR'!BA306</f>
        <v/>
      </c>
      <c r="L307" s="206" t="str">
        <f>'NILAI-RAPOR'!BH306</f>
        <v/>
      </c>
      <c r="M307" s="206" t="str">
        <f>'NILAI-RAPOR'!BO306</f>
        <v/>
      </c>
      <c r="N307" s="206" t="str">
        <f>'NILAI-RAPOR'!BV306</f>
        <v/>
      </c>
      <c r="O307" s="206" t="str">
        <f>'NILAI-RAPOR'!CC306</f>
        <v/>
      </c>
      <c r="P307" s="206" t="str">
        <f>'NILAI-RAPOR'!CJ306</f>
        <v/>
      </c>
      <c r="Q307" s="206" t="str">
        <f>'NILAI-RAPOR'!CQ306</f>
        <v/>
      </c>
      <c r="R307" s="206" t="str">
        <f>'NILAI-RAPOR'!CX306</f>
        <v/>
      </c>
      <c r="S307" s="206" t="str">
        <f>'NILAI-RAPOR'!DE306</f>
        <v/>
      </c>
      <c r="T307" s="206" t="str">
        <f>'NILAI-RAPOR'!DL306</f>
        <v/>
      </c>
      <c r="U307" s="206" t="str">
        <f>'NILAI-RAPOR'!DS306</f>
        <v/>
      </c>
      <c r="V307" s="206" t="str">
        <f>IF('NILAI-USBN'!E306="","",'NILAI-USBN'!E306)</f>
        <v/>
      </c>
      <c r="W307" s="206" t="str">
        <f>IF('NILAI-USBN'!F306="","",'NILAI-USBN'!F306)</f>
        <v/>
      </c>
      <c r="X307" s="206" t="str">
        <f>IF('NILAI-USBN'!G306="","",'NILAI-USBN'!G306)</f>
        <v/>
      </c>
      <c r="Y307" s="206" t="str">
        <f>IF('NILAI-USBN'!H306="","",'NILAI-USBN'!H306)</f>
        <v/>
      </c>
      <c r="Z307" s="206" t="str">
        <f>IF('NILAI-USBN'!I306="","",'NILAI-USBN'!I306)</f>
        <v/>
      </c>
      <c r="AA307" s="206" t="str">
        <f>IF('NILAI-USBN'!J306="","",'NILAI-USBN'!J306)</f>
        <v/>
      </c>
      <c r="AB307" s="206" t="str">
        <f>IF('NILAI-USBN'!K306="","",'NILAI-USBN'!K306)</f>
        <v/>
      </c>
      <c r="AC307" s="206" t="str">
        <f>IF('NILAI-USBN'!L306="","",'NILAI-USBN'!L306)</f>
        <v/>
      </c>
      <c r="AD307" s="206" t="str">
        <f>IF('NILAI-USBN'!M306="","",'NILAI-USBN'!M306)</f>
        <v/>
      </c>
      <c r="AE307" s="206" t="str">
        <f>IF('NILAI-USBN'!N306="","",'NILAI-USBN'!N306)</f>
        <v/>
      </c>
      <c r="AF307" s="206" t="str">
        <f>IF('NILAI-USBN'!O306="","",'NILAI-USBN'!O306)</f>
        <v/>
      </c>
      <c r="AG307" s="206" t="str">
        <f>IF('NILAI-USBN'!P306="","",'NILAI-USBN'!P306)</f>
        <v/>
      </c>
      <c r="AH307" s="206" t="str">
        <f>IF('NILAI-USBN'!Q306="","",'NILAI-USBN'!Q306)</f>
        <v/>
      </c>
      <c r="AI307" s="206" t="str">
        <f>IF('NILAI-USBN'!R306="","",'NILAI-USBN'!R306)</f>
        <v/>
      </c>
      <c r="AJ307" s="206" t="str">
        <f>IF('NILAI-USBN'!S306="","",'NILAI-USBN'!S306)</f>
        <v/>
      </c>
      <c r="AK307" s="206" t="str">
        <f>IF('NILAI-USBN'!T306="","",'NILAI-USBN'!T306)</f>
        <v/>
      </c>
      <c r="AL307" s="206" t="str">
        <f>IF('NILAI-USBN'!U306="","",'NILAI-USBN'!U306)</f>
        <v/>
      </c>
      <c r="AM307" s="206" t="str">
        <f>IF('NILAI-UN'!E306="","",'NILAI-UN'!E306)</f>
        <v/>
      </c>
      <c r="AN307" s="206" t="str">
        <f>IF('NILAI-UN'!F306="","",'NILAI-UN'!F306)</f>
        <v/>
      </c>
      <c r="AO307" s="206" t="str">
        <f>IF('NILAI-UN'!G306="","",'NILAI-UN'!G306)</f>
        <v/>
      </c>
      <c r="AP307" s="206" t="str">
        <f>IF('NILAI-UN'!H306="","",'NILAI-UN'!H306)</f>
        <v/>
      </c>
      <c r="AQ307" s="207" t="str">
        <f t="shared" si="9"/>
        <v/>
      </c>
      <c r="AR307" s="208" t="str">
        <f t="shared" si="10"/>
        <v/>
      </c>
      <c r="AS307" s="196" t="str">
        <f>IF(OR(C307="",E307=""),"",RANK(AQ307,$AQ$10:$AQ$409)+COUNTIF(AQ$10:AQ307,AQ307)-1)</f>
        <v/>
      </c>
      <c r="AT307" s="173"/>
    </row>
    <row r="308" spans="1:46" ht="20.100000000000001" customHeight="1">
      <c r="A308" s="173"/>
      <c r="B308" s="190" t="str">
        <f>BIODATA_SISWA!B308</f>
        <v/>
      </c>
      <c r="C308" s="191" t="str">
        <f>IF(BIODATA_SISWA!C308="","",BIODATA_SISWA!C308)</f>
        <v/>
      </c>
      <c r="D308" s="191" t="str">
        <f>IF(BIODATA_SISWA!L308="","",BIODATA_SISWA!L308)</f>
        <v/>
      </c>
      <c r="E308" s="206" t="str">
        <f>'NILAI-RAPOR'!K307</f>
        <v/>
      </c>
      <c r="F308" s="206" t="str">
        <f>'NILAI-RAPOR'!R307</f>
        <v/>
      </c>
      <c r="G308" s="206" t="str">
        <f>'NILAI-RAPOR'!Y307</f>
        <v/>
      </c>
      <c r="H308" s="206" t="str">
        <f>'NILAI-RAPOR'!AF307</f>
        <v/>
      </c>
      <c r="I308" s="206" t="str">
        <f>'NILAI-RAPOR'!AM307</f>
        <v/>
      </c>
      <c r="J308" s="206" t="str">
        <f>'NILAI-RAPOR'!AT307</f>
        <v/>
      </c>
      <c r="K308" s="206" t="str">
        <f>'NILAI-RAPOR'!BA307</f>
        <v/>
      </c>
      <c r="L308" s="206" t="str">
        <f>'NILAI-RAPOR'!BH307</f>
        <v/>
      </c>
      <c r="M308" s="206" t="str">
        <f>'NILAI-RAPOR'!BO307</f>
        <v/>
      </c>
      <c r="N308" s="206" t="str">
        <f>'NILAI-RAPOR'!BV307</f>
        <v/>
      </c>
      <c r="O308" s="206" t="str">
        <f>'NILAI-RAPOR'!CC307</f>
        <v/>
      </c>
      <c r="P308" s="206" t="str">
        <f>'NILAI-RAPOR'!CJ307</f>
        <v/>
      </c>
      <c r="Q308" s="206" t="str">
        <f>'NILAI-RAPOR'!CQ307</f>
        <v/>
      </c>
      <c r="R308" s="206" t="str">
        <f>'NILAI-RAPOR'!CX307</f>
        <v/>
      </c>
      <c r="S308" s="206" t="str">
        <f>'NILAI-RAPOR'!DE307</f>
        <v/>
      </c>
      <c r="T308" s="206" t="str">
        <f>'NILAI-RAPOR'!DL307</f>
        <v/>
      </c>
      <c r="U308" s="206" t="str">
        <f>'NILAI-RAPOR'!DS307</f>
        <v/>
      </c>
      <c r="V308" s="206" t="str">
        <f>IF('NILAI-USBN'!E307="","",'NILAI-USBN'!E307)</f>
        <v/>
      </c>
      <c r="W308" s="206" t="str">
        <f>IF('NILAI-USBN'!F307="","",'NILAI-USBN'!F307)</f>
        <v/>
      </c>
      <c r="X308" s="206" t="str">
        <f>IF('NILAI-USBN'!G307="","",'NILAI-USBN'!G307)</f>
        <v/>
      </c>
      <c r="Y308" s="206" t="str">
        <f>IF('NILAI-USBN'!H307="","",'NILAI-USBN'!H307)</f>
        <v/>
      </c>
      <c r="Z308" s="206" t="str">
        <f>IF('NILAI-USBN'!I307="","",'NILAI-USBN'!I307)</f>
        <v/>
      </c>
      <c r="AA308" s="206" t="str">
        <f>IF('NILAI-USBN'!J307="","",'NILAI-USBN'!J307)</f>
        <v/>
      </c>
      <c r="AB308" s="206" t="str">
        <f>IF('NILAI-USBN'!K307="","",'NILAI-USBN'!K307)</f>
        <v/>
      </c>
      <c r="AC308" s="206" t="str">
        <f>IF('NILAI-USBN'!L307="","",'NILAI-USBN'!L307)</f>
        <v/>
      </c>
      <c r="AD308" s="206" t="str">
        <f>IF('NILAI-USBN'!M307="","",'NILAI-USBN'!M307)</f>
        <v/>
      </c>
      <c r="AE308" s="206" t="str">
        <f>IF('NILAI-USBN'!N307="","",'NILAI-USBN'!N307)</f>
        <v/>
      </c>
      <c r="AF308" s="206" t="str">
        <f>IF('NILAI-USBN'!O307="","",'NILAI-USBN'!O307)</f>
        <v/>
      </c>
      <c r="AG308" s="206" t="str">
        <f>IF('NILAI-USBN'!P307="","",'NILAI-USBN'!P307)</f>
        <v/>
      </c>
      <c r="AH308" s="206" t="str">
        <f>IF('NILAI-USBN'!Q307="","",'NILAI-USBN'!Q307)</f>
        <v/>
      </c>
      <c r="AI308" s="206" t="str">
        <f>IF('NILAI-USBN'!R307="","",'NILAI-USBN'!R307)</f>
        <v/>
      </c>
      <c r="AJ308" s="206" t="str">
        <f>IF('NILAI-USBN'!S307="","",'NILAI-USBN'!S307)</f>
        <v/>
      </c>
      <c r="AK308" s="206" t="str">
        <f>IF('NILAI-USBN'!T307="","",'NILAI-USBN'!T307)</f>
        <v/>
      </c>
      <c r="AL308" s="206" t="str">
        <f>IF('NILAI-USBN'!U307="","",'NILAI-USBN'!U307)</f>
        <v/>
      </c>
      <c r="AM308" s="206" t="str">
        <f>IF('NILAI-UN'!E307="","",'NILAI-UN'!E307)</f>
        <v/>
      </c>
      <c r="AN308" s="206" t="str">
        <f>IF('NILAI-UN'!F307="","",'NILAI-UN'!F307)</f>
        <v/>
      </c>
      <c r="AO308" s="206" t="str">
        <f>IF('NILAI-UN'!G307="","",'NILAI-UN'!G307)</f>
        <v/>
      </c>
      <c r="AP308" s="206" t="str">
        <f>IF('NILAI-UN'!H307="","",'NILAI-UN'!H307)</f>
        <v/>
      </c>
      <c r="AQ308" s="207" t="str">
        <f t="shared" si="9"/>
        <v/>
      </c>
      <c r="AR308" s="208" t="str">
        <f t="shared" si="10"/>
        <v/>
      </c>
      <c r="AS308" s="196" t="str">
        <f>IF(OR(C308="",E308=""),"",RANK(AQ308,$AQ$10:$AQ$409)+COUNTIF(AQ$10:AQ308,AQ308)-1)</f>
        <v/>
      </c>
      <c r="AT308" s="173"/>
    </row>
    <row r="309" spans="1:46" ht="20.100000000000001" customHeight="1">
      <c r="A309" s="173"/>
      <c r="B309" s="190" t="str">
        <f>BIODATA_SISWA!B309</f>
        <v/>
      </c>
      <c r="C309" s="191" t="str">
        <f>IF(BIODATA_SISWA!C309="","",BIODATA_SISWA!C309)</f>
        <v/>
      </c>
      <c r="D309" s="191" t="str">
        <f>IF(BIODATA_SISWA!L309="","",BIODATA_SISWA!L309)</f>
        <v/>
      </c>
      <c r="E309" s="206" t="str">
        <f>'NILAI-RAPOR'!K308</f>
        <v/>
      </c>
      <c r="F309" s="206" t="str">
        <f>'NILAI-RAPOR'!R308</f>
        <v/>
      </c>
      <c r="G309" s="206" t="str">
        <f>'NILAI-RAPOR'!Y308</f>
        <v/>
      </c>
      <c r="H309" s="206" t="str">
        <f>'NILAI-RAPOR'!AF308</f>
        <v/>
      </c>
      <c r="I309" s="206" t="str">
        <f>'NILAI-RAPOR'!AM308</f>
        <v/>
      </c>
      <c r="J309" s="206" t="str">
        <f>'NILAI-RAPOR'!AT308</f>
        <v/>
      </c>
      <c r="K309" s="206" t="str">
        <f>'NILAI-RAPOR'!BA308</f>
        <v/>
      </c>
      <c r="L309" s="206" t="str">
        <f>'NILAI-RAPOR'!BH308</f>
        <v/>
      </c>
      <c r="M309" s="206" t="str">
        <f>'NILAI-RAPOR'!BO308</f>
        <v/>
      </c>
      <c r="N309" s="206" t="str">
        <f>'NILAI-RAPOR'!BV308</f>
        <v/>
      </c>
      <c r="O309" s="206" t="str">
        <f>'NILAI-RAPOR'!CC308</f>
        <v/>
      </c>
      <c r="P309" s="206" t="str">
        <f>'NILAI-RAPOR'!CJ308</f>
        <v/>
      </c>
      <c r="Q309" s="206" t="str">
        <f>'NILAI-RAPOR'!CQ308</f>
        <v/>
      </c>
      <c r="R309" s="206" t="str">
        <f>'NILAI-RAPOR'!CX308</f>
        <v/>
      </c>
      <c r="S309" s="206" t="str">
        <f>'NILAI-RAPOR'!DE308</f>
        <v/>
      </c>
      <c r="T309" s="206" t="str">
        <f>'NILAI-RAPOR'!DL308</f>
        <v/>
      </c>
      <c r="U309" s="206" t="str">
        <f>'NILAI-RAPOR'!DS308</f>
        <v/>
      </c>
      <c r="V309" s="206" t="str">
        <f>IF('NILAI-USBN'!E308="","",'NILAI-USBN'!E308)</f>
        <v/>
      </c>
      <c r="W309" s="206" t="str">
        <f>IF('NILAI-USBN'!F308="","",'NILAI-USBN'!F308)</f>
        <v/>
      </c>
      <c r="X309" s="206" t="str">
        <f>IF('NILAI-USBN'!G308="","",'NILAI-USBN'!G308)</f>
        <v/>
      </c>
      <c r="Y309" s="206" t="str">
        <f>IF('NILAI-USBN'!H308="","",'NILAI-USBN'!H308)</f>
        <v/>
      </c>
      <c r="Z309" s="206" t="str">
        <f>IF('NILAI-USBN'!I308="","",'NILAI-USBN'!I308)</f>
        <v/>
      </c>
      <c r="AA309" s="206" t="str">
        <f>IF('NILAI-USBN'!J308="","",'NILAI-USBN'!J308)</f>
        <v/>
      </c>
      <c r="AB309" s="206" t="str">
        <f>IF('NILAI-USBN'!K308="","",'NILAI-USBN'!K308)</f>
        <v/>
      </c>
      <c r="AC309" s="206" t="str">
        <f>IF('NILAI-USBN'!L308="","",'NILAI-USBN'!L308)</f>
        <v/>
      </c>
      <c r="AD309" s="206" t="str">
        <f>IF('NILAI-USBN'!M308="","",'NILAI-USBN'!M308)</f>
        <v/>
      </c>
      <c r="AE309" s="206" t="str">
        <f>IF('NILAI-USBN'!N308="","",'NILAI-USBN'!N308)</f>
        <v/>
      </c>
      <c r="AF309" s="206" t="str">
        <f>IF('NILAI-USBN'!O308="","",'NILAI-USBN'!O308)</f>
        <v/>
      </c>
      <c r="AG309" s="206" t="str">
        <f>IF('NILAI-USBN'!P308="","",'NILAI-USBN'!P308)</f>
        <v/>
      </c>
      <c r="AH309" s="206" t="str">
        <f>IF('NILAI-USBN'!Q308="","",'NILAI-USBN'!Q308)</f>
        <v/>
      </c>
      <c r="AI309" s="206" t="str">
        <f>IF('NILAI-USBN'!R308="","",'NILAI-USBN'!R308)</f>
        <v/>
      </c>
      <c r="AJ309" s="206" t="str">
        <f>IF('NILAI-USBN'!S308="","",'NILAI-USBN'!S308)</f>
        <v/>
      </c>
      <c r="AK309" s="206" t="str">
        <f>IF('NILAI-USBN'!T308="","",'NILAI-USBN'!T308)</f>
        <v/>
      </c>
      <c r="AL309" s="206" t="str">
        <f>IF('NILAI-USBN'!U308="","",'NILAI-USBN'!U308)</f>
        <v/>
      </c>
      <c r="AM309" s="206" t="str">
        <f>IF('NILAI-UN'!E308="","",'NILAI-UN'!E308)</f>
        <v/>
      </c>
      <c r="AN309" s="206" t="str">
        <f>IF('NILAI-UN'!F308="","",'NILAI-UN'!F308)</f>
        <v/>
      </c>
      <c r="AO309" s="206" t="str">
        <f>IF('NILAI-UN'!G308="","",'NILAI-UN'!G308)</f>
        <v/>
      </c>
      <c r="AP309" s="206" t="str">
        <f>IF('NILAI-UN'!H308="","",'NILAI-UN'!H308)</f>
        <v/>
      </c>
      <c r="AQ309" s="207" t="str">
        <f t="shared" si="9"/>
        <v/>
      </c>
      <c r="AR309" s="208" t="str">
        <f t="shared" si="10"/>
        <v/>
      </c>
      <c r="AS309" s="196" t="str">
        <f>IF(OR(C309="",E309=""),"",RANK(AQ309,$AQ$10:$AQ$409)+COUNTIF(AQ$10:AQ309,AQ309)-1)</f>
        <v/>
      </c>
      <c r="AT309" s="173"/>
    </row>
    <row r="310" spans="1:46" ht="20.100000000000001" customHeight="1">
      <c r="A310" s="173"/>
      <c r="B310" s="190" t="str">
        <f>BIODATA_SISWA!B310</f>
        <v/>
      </c>
      <c r="C310" s="191" t="str">
        <f>IF(BIODATA_SISWA!C310="","",BIODATA_SISWA!C310)</f>
        <v/>
      </c>
      <c r="D310" s="191" t="str">
        <f>IF(BIODATA_SISWA!L310="","",BIODATA_SISWA!L310)</f>
        <v/>
      </c>
      <c r="E310" s="206" t="str">
        <f>'NILAI-RAPOR'!K309</f>
        <v/>
      </c>
      <c r="F310" s="206" t="str">
        <f>'NILAI-RAPOR'!R309</f>
        <v/>
      </c>
      <c r="G310" s="206" t="str">
        <f>'NILAI-RAPOR'!Y309</f>
        <v/>
      </c>
      <c r="H310" s="206" t="str">
        <f>'NILAI-RAPOR'!AF309</f>
        <v/>
      </c>
      <c r="I310" s="206" t="str">
        <f>'NILAI-RAPOR'!AM309</f>
        <v/>
      </c>
      <c r="J310" s="206" t="str">
        <f>'NILAI-RAPOR'!AT309</f>
        <v/>
      </c>
      <c r="K310" s="206" t="str">
        <f>'NILAI-RAPOR'!BA309</f>
        <v/>
      </c>
      <c r="L310" s="206" t="str">
        <f>'NILAI-RAPOR'!BH309</f>
        <v/>
      </c>
      <c r="M310" s="206" t="str">
        <f>'NILAI-RAPOR'!BO309</f>
        <v/>
      </c>
      <c r="N310" s="206" t="str">
        <f>'NILAI-RAPOR'!BV309</f>
        <v/>
      </c>
      <c r="O310" s="206" t="str">
        <f>'NILAI-RAPOR'!CC309</f>
        <v/>
      </c>
      <c r="P310" s="206" t="str">
        <f>'NILAI-RAPOR'!CJ309</f>
        <v/>
      </c>
      <c r="Q310" s="206" t="str">
        <f>'NILAI-RAPOR'!CQ309</f>
        <v/>
      </c>
      <c r="R310" s="206" t="str">
        <f>'NILAI-RAPOR'!CX309</f>
        <v/>
      </c>
      <c r="S310" s="206" t="str">
        <f>'NILAI-RAPOR'!DE309</f>
        <v/>
      </c>
      <c r="T310" s="206" t="str">
        <f>'NILAI-RAPOR'!DL309</f>
        <v/>
      </c>
      <c r="U310" s="206" t="str">
        <f>'NILAI-RAPOR'!DS309</f>
        <v/>
      </c>
      <c r="V310" s="206" t="str">
        <f>IF('NILAI-USBN'!E309="","",'NILAI-USBN'!E309)</f>
        <v/>
      </c>
      <c r="W310" s="206" t="str">
        <f>IF('NILAI-USBN'!F309="","",'NILAI-USBN'!F309)</f>
        <v/>
      </c>
      <c r="X310" s="206" t="str">
        <f>IF('NILAI-USBN'!G309="","",'NILAI-USBN'!G309)</f>
        <v/>
      </c>
      <c r="Y310" s="206" t="str">
        <f>IF('NILAI-USBN'!H309="","",'NILAI-USBN'!H309)</f>
        <v/>
      </c>
      <c r="Z310" s="206" t="str">
        <f>IF('NILAI-USBN'!I309="","",'NILAI-USBN'!I309)</f>
        <v/>
      </c>
      <c r="AA310" s="206" t="str">
        <f>IF('NILAI-USBN'!J309="","",'NILAI-USBN'!J309)</f>
        <v/>
      </c>
      <c r="AB310" s="206" t="str">
        <f>IF('NILAI-USBN'!K309="","",'NILAI-USBN'!K309)</f>
        <v/>
      </c>
      <c r="AC310" s="206" t="str">
        <f>IF('NILAI-USBN'!L309="","",'NILAI-USBN'!L309)</f>
        <v/>
      </c>
      <c r="AD310" s="206" t="str">
        <f>IF('NILAI-USBN'!M309="","",'NILAI-USBN'!M309)</f>
        <v/>
      </c>
      <c r="AE310" s="206" t="str">
        <f>IF('NILAI-USBN'!N309="","",'NILAI-USBN'!N309)</f>
        <v/>
      </c>
      <c r="AF310" s="206" t="str">
        <f>IF('NILAI-USBN'!O309="","",'NILAI-USBN'!O309)</f>
        <v/>
      </c>
      <c r="AG310" s="206" t="str">
        <f>IF('NILAI-USBN'!P309="","",'NILAI-USBN'!P309)</f>
        <v/>
      </c>
      <c r="AH310" s="206" t="str">
        <f>IF('NILAI-USBN'!Q309="","",'NILAI-USBN'!Q309)</f>
        <v/>
      </c>
      <c r="AI310" s="206" t="str">
        <f>IF('NILAI-USBN'!R309="","",'NILAI-USBN'!R309)</f>
        <v/>
      </c>
      <c r="AJ310" s="206" t="str">
        <f>IF('NILAI-USBN'!S309="","",'NILAI-USBN'!S309)</f>
        <v/>
      </c>
      <c r="AK310" s="206" t="str">
        <f>IF('NILAI-USBN'!T309="","",'NILAI-USBN'!T309)</f>
        <v/>
      </c>
      <c r="AL310" s="206" t="str">
        <f>IF('NILAI-USBN'!U309="","",'NILAI-USBN'!U309)</f>
        <v/>
      </c>
      <c r="AM310" s="206" t="str">
        <f>IF('NILAI-UN'!E309="","",'NILAI-UN'!E309)</f>
        <v/>
      </c>
      <c r="AN310" s="206" t="str">
        <f>IF('NILAI-UN'!F309="","",'NILAI-UN'!F309)</f>
        <v/>
      </c>
      <c r="AO310" s="206" t="str">
        <f>IF('NILAI-UN'!G309="","",'NILAI-UN'!G309)</f>
        <v/>
      </c>
      <c r="AP310" s="206" t="str">
        <f>IF('NILAI-UN'!H309="","",'NILAI-UN'!H309)</f>
        <v/>
      </c>
      <c r="AQ310" s="207" t="str">
        <f t="shared" si="9"/>
        <v/>
      </c>
      <c r="AR310" s="208" t="str">
        <f t="shared" si="10"/>
        <v/>
      </c>
      <c r="AS310" s="196" t="str">
        <f>IF(OR(C310="",E310=""),"",RANK(AQ310,$AQ$10:$AQ$409)+COUNTIF(AQ$10:AQ310,AQ310)-1)</f>
        <v/>
      </c>
      <c r="AT310" s="173"/>
    </row>
    <row r="311" spans="1:46" ht="20.100000000000001" customHeight="1">
      <c r="A311" s="173"/>
      <c r="B311" s="190" t="str">
        <f>BIODATA_SISWA!B311</f>
        <v/>
      </c>
      <c r="C311" s="191" t="str">
        <f>IF(BIODATA_SISWA!C311="","",BIODATA_SISWA!C311)</f>
        <v/>
      </c>
      <c r="D311" s="191" t="str">
        <f>IF(BIODATA_SISWA!L311="","",BIODATA_SISWA!L311)</f>
        <v/>
      </c>
      <c r="E311" s="206" t="str">
        <f>'NILAI-RAPOR'!K310</f>
        <v/>
      </c>
      <c r="F311" s="206" t="str">
        <f>'NILAI-RAPOR'!R310</f>
        <v/>
      </c>
      <c r="G311" s="206" t="str">
        <f>'NILAI-RAPOR'!Y310</f>
        <v/>
      </c>
      <c r="H311" s="206" t="str">
        <f>'NILAI-RAPOR'!AF310</f>
        <v/>
      </c>
      <c r="I311" s="206" t="str">
        <f>'NILAI-RAPOR'!AM310</f>
        <v/>
      </c>
      <c r="J311" s="206" t="str">
        <f>'NILAI-RAPOR'!AT310</f>
        <v/>
      </c>
      <c r="K311" s="206" t="str">
        <f>'NILAI-RAPOR'!BA310</f>
        <v/>
      </c>
      <c r="L311" s="206" t="str">
        <f>'NILAI-RAPOR'!BH310</f>
        <v/>
      </c>
      <c r="M311" s="206" t="str">
        <f>'NILAI-RAPOR'!BO310</f>
        <v/>
      </c>
      <c r="N311" s="206" t="str">
        <f>'NILAI-RAPOR'!BV310</f>
        <v/>
      </c>
      <c r="O311" s="206" t="str">
        <f>'NILAI-RAPOR'!CC310</f>
        <v/>
      </c>
      <c r="P311" s="206" t="str">
        <f>'NILAI-RAPOR'!CJ310</f>
        <v/>
      </c>
      <c r="Q311" s="206" t="str">
        <f>'NILAI-RAPOR'!CQ310</f>
        <v/>
      </c>
      <c r="R311" s="206" t="str">
        <f>'NILAI-RAPOR'!CX310</f>
        <v/>
      </c>
      <c r="S311" s="206" t="str">
        <f>'NILAI-RAPOR'!DE310</f>
        <v/>
      </c>
      <c r="T311" s="206" t="str">
        <f>'NILAI-RAPOR'!DL310</f>
        <v/>
      </c>
      <c r="U311" s="206" t="str">
        <f>'NILAI-RAPOR'!DS310</f>
        <v/>
      </c>
      <c r="V311" s="206" t="str">
        <f>IF('NILAI-USBN'!E310="","",'NILAI-USBN'!E310)</f>
        <v/>
      </c>
      <c r="W311" s="206" t="str">
        <f>IF('NILAI-USBN'!F310="","",'NILAI-USBN'!F310)</f>
        <v/>
      </c>
      <c r="X311" s="206" t="str">
        <f>IF('NILAI-USBN'!G310="","",'NILAI-USBN'!G310)</f>
        <v/>
      </c>
      <c r="Y311" s="206" t="str">
        <f>IF('NILAI-USBN'!H310="","",'NILAI-USBN'!H310)</f>
        <v/>
      </c>
      <c r="Z311" s="206" t="str">
        <f>IF('NILAI-USBN'!I310="","",'NILAI-USBN'!I310)</f>
        <v/>
      </c>
      <c r="AA311" s="206" t="str">
        <f>IF('NILAI-USBN'!J310="","",'NILAI-USBN'!J310)</f>
        <v/>
      </c>
      <c r="AB311" s="206" t="str">
        <f>IF('NILAI-USBN'!K310="","",'NILAI-USBN'!K310)</f>
        <v/>
      </c>
      <c r="AC311" s="206" t="str">
        <f>IF('NILAI-USBN'!L310="","",'NILAI-USBN'!L310)</f>
        <v/>
      </c>
      <c r="AD311" s="206" t="str">
        <f>IF('NILAI-USBN'!M310="","",'NILAI-USBN'!M310)</f>
        <v/>
      </c>
      <c r="AE311" s="206" t="str">
        <f>IF('NILAI-USBN'!N310="","",'NILAI-USBN'!N310)</f>
        <v/>
      </c>
      <c r="AF311" s="206" t="str">
        <f>IF('NILAI-USBN'!O310="","",'NILAI-USBN'!O310)</f>
        <v/>
      </c>
      <c r="AG311" s="206" t="str">
        <f>IF('NILAI-USBN'!P310="","",'NILAI-USBN'!P310)</f>
        <v/>
      </c>
      <c r="AH311" s="206" t="str">
        <f>IF('NILAI-USBN'!Q310="","",'NILAI-USBN'!Q310)</f>
        <v/>
      </c>
      <c r="AI311" s="206" t="str">
        <f>IF('NILAI-USBN'!R310="","",'NILAI-USBN'!R310)</f>
        <v/>
      </c>
      <c r="AJ311" s="206" t="str">
        <f>IF('NILAI-USBN'!S310="","",'NILAI-USBN'!S310)</f>
        <v/>
      </c>
      <c r="AK311" s="206" t="str">
        <f>IF('NILAI-USBN'!T310="","",'NILAI-USBN'!T310)</f>
        <v/>
      </c>
      <c r="AL311" s="206" t="str">
        <f>IF('NILAI-USBN'!U310="","",'NILAI-USBN'!U310)</f>
        <v/>
      </c>
      <c r="AM311" s="206" t="str">
        <f>IF('NILAI-UN'!E310="","",'NILAI-UN'!E310)</f>
        <v/>
      </c>
      <c r="AN311" s="206" t="str">
        <f>IF('NILAI-UN'!F310="","",'NILAI-UN'!F310)</f>
        <v/>
      </c>
      <c r="AO311" s="206" t="str">
        <f>IF('NILAI-UN'!G310="","",'NILAI-UN'!G310)</f>
        <v/>
      </c>
      <c r="AP311" s="206" t="str">
        <f>IF('NILAI-UN'!H310="","",'NILAI-UN'!H310)</f>
        <v/>
      </c>
      <c r="AQ311" s="207" t="str">
        <f t="shared" si="9"/>
        <v/>
      </c>
      <c r="AR311" s="208" t="str">
        <f t="shared" si="10"/>
        <v/>
      </c>
      <c r="AS311" s="196" t="str">
        <f>IF(OR(C311="",E311=""),"",RANK(AQ311,$AQ$10:$AQ$409)+COUNTIF(AQ$10:AQ311,AQ311)-1)</f>
        <v/>
      </c>
      <c r="AT311" s="173"/>
    </row>
    <row r="312" spans="1:46" ht="20.100000000000001" customHeight="1">
      <c r="A312" s="173"/>
      <c r="B312" s="190" t="str">
        <f>BIODATA_SISWA!B312</f>
        <v/>
      </c>
      <c r="C312" s="191" t="str">
        <f>IF(BIODATA_SISWA!C312="","",BIODATA_SISWA!C312)</f>
        <v/>
      </c>
      <c r="D312" s="191" t="str">
        <f>IF(BIODATA_SISWA!L312="","",BIODATA_SISWA!L312)</f>
        <v/>
      </c>
      <c r="E312" s="206" t="str">
        <f>'NILAI-RAPOR'!K311</f>
        <v/>
      </c>
      <c r="F312" s="206" t="str">
        <f>'NILAI-RAPOR'!R311</f>
        <v/>
      </c>
      <c r="G312" s="206" t="str">
        <f>'NILAI-RAPOR'!Y311</f>
        <v/>
      </c>
      <c r="H312" s="206" t="str">
        <f>'NILAI-RAPOR'!AF311</f>
        <v/>
      </c>
      <c r="I312" s="206" t="str">
        <f>'NILAI-RAPOR'!AM311</f>
        <v/>
      </c>
      <c r="J312" s="206" t="str">
        <f>'NILAI-RAPOR'!AT311</f>
        <v/>
      </c>
      <c r="K312" s="206" t="str">
        <f>'NILAI-RAPOR'!BA311</f>
        <v/>
      </c>
      <c r="L312" s="206" t="str">
        <f>'NILAI-RAPOR'!BH311</f>
        <v/>
      </c>
      <c r="M312" s="206" t="str">
        <f>'NILAI-RAPOR'!BO311</f>
        <v/>
      </c>
      <c r="N312" s="206" t="str">
        <f>'NILAI-RAPOR'!BV311</f>
        <v/>
      </c>
      <c r="O312" s="206" t="str">
        <f>'NILAI-RAPOR'!CC311</f>
        <v/>
      </c>
      <c r="P312" s="206" t="str">
        <f>'NILAI-RAPOR'!CJ311</f>
        <v/>
      </c>
      <c r="Q312" s="206" t="str">
        <f>'NILAI-RAPOR'!CQ311</f>
        <v/>
      </c>
      <c r="R312" s="206" t="str">
        <f>'NILAI-RAPOR'!CX311</f>
        <v/>
      </c>
      <c r="S312" s="206" t="str">
        <f>'NILAI-RAPOR'!DE311</f>
        <v/>
      </c>
      <c r="T312" s="206" t="str">
        <f>'NILAI-RAPOR'!DL311</f>
        <v/>
      </c>
      <c r="U312" s="206" t="str">
        <f>'NILAI-RAPOR'!DS311</f>
        <v/>
      </c>
      <c r="V312" s="206" t="str">
        <f>IF('NILAI-USBN'!E311="","",'NILAI-USBN'!E311)</f>
        <v/>
      </c>
      <c r="W312" s="206" t="str">
        <f>IF('NILAI-USBN'!F311="","",'NILAI-USBN'!F311)</f>
        <v/>
      </c>
      <c r="X312" s="206" t="str">
        <f>IF('NILAI-USBN'!G311="","",'NILAI-USBN'!G311)</f>
        <v/>
      </c>
      <c r="Y312" s="206" t="str">
        <f>IF('NILAI-USBN'!H311="","",'NILAI-USBN'!H311)</f>
        <v/>
      </c>
      <c r="Z312" s="206" t="str">
        <f>IF('NILAI-USBN'!I311="","",'NILAI-USBN'!I311)</f>
        <v/>
      </c>
      <c r="AA312" s="206" t="str">
        <f>IF('NILAI-USBN'!J311="","",'NILAI-USBN'!J311)</f>
        <v/>
      </c>
      <c r="AB312" s="206" t="str">
        <f>IF('NILAI-USBN'!K311="","",'NILAI-USBN'!K311)</f>
        <v/>
      </c>
      <c r="AC312" s="206" t="str">
        <f>IF('NILAI-USBN'!L311="","",'NILAI-USBN'!L311)</f>
        <v/>
      </c>
      <c r="AD312" s="206" t="str">
        <f>IF('NILAI-USBN'!M311="","",'NILAI-USBN'!M311)</f>
        <v/>
      </c>
      <c r="AE312" s="206" t="str">
        <f>IF('NILAI-USBN'!N311="","",'NILAI-USBN'!N311)</f>
        <v/>
      </c>
      <c r="AF312" s="206" t="str">
        <f>IF('NILAI-USBN'!O311="","",'NILAI-USBN'!O311)</f>
        <v/>
      </c>
      <c r="AG312" s="206" t="str">
        <f>IF('NILAI-USBN'!P311="","",'NILAI-USBN'!P311)</f>
        <v/>
      </c>
      <c r="AH312" s="206" t="str">
        <f>IF('NILAI-USBN'!Q311="","",'NILAI-USBN'!Q311)</f>
        <v/>
      </c>
      <c r="AI312" s="206" t="str">
        <f>IF('NILAI-USBN'!R311="","",'NILAI-USBN'!R311)</f>
        <v/>
      </c>
      <c r="AJ312" s="206" t="str">
        <f>IF('NILAI-USBN'!S311="","",'NILAI-USBN'!S311)</f>
        <v/>
      </c>
      <c r="AK312" s="206" t="str">
        <f>IF('NILAI-USBN'!T311="","",'NILAI-USBN'!T311)</f>
        <v/>
      </c>
      <c r="AL312" s="206" t="str">
        <f>IF('NILAI-USBN'!U311="","",'NILAI-USBN'!U311)</f>
        <v/>
      </c>
      <c r="AM312" s="206" t="str">
        <f>IF('NILAI-UN'!E311="","",'NILAI-UN'!E311)</f>
        <v/>
      </c>
      <c r="AN312" s="206" t="str">
        <f>IF('NILAI-UN'!F311="","",'NILAI-UN'!F311)</f>
        <v/>
      </c>
      <c r="AO312" s="206" t="str">
        <f>IF('NILAI-UN'!G311="","",'NILAI-UN'!G311)</f>
        <v/>
      </c>
      <c r="AP312" s="206" t="str">
        <f>IF('NILAI-UN'!H311="","",'NILAI-UN'!H311)</f>
        <v/>
      </c>
      <c r="AQ312" s="207" t="str">
        <f t="shared" si="9"/>
        <v/>
      </c>
      <c r="AR312" s="208" t="str">
        <f t="shared" si="10"/>
        <v/>
      </c>
      <c r="AS312" s="196" t="str">
        <f>IF(OR(C312="",E312=""),"",RANK(AQ312,$AQ$10:$AQ$409)+COUNTIF(AQ$10:AQ312,AQ312)-1)</f>
        <v/>
      </c>
      <c r="AT312" s="173"/>
    </row>
    <row r="313" spans="1:46" ht="20.100000000000001" customHeight="1">
      <c r="A313" s="173"/>
      <c r="B313" s="190" t="str">
        <f>BIODATA_SISWA!B313</f>
        <v/>
      </c>
      <c r="C313" s="191" t="str">
        <f>IF(BIODATA_SISWA!C313="","",BIODATA_SISWA!C313)</f>
        <v/>
      </c>
      <c r="D313" s="191" t="str">
        <f>IF(BIODATA_SISWA!L313="","",BIODATA_SISWA!L313)</f>
        <v/>
      </c>
      <c r="E313" s="206" t="str">
        <f>'NILAI-RAPOR'!K312</f>
        <v/>
      </c>
      <c r="F313" s="206" t="str">
        <f>'NILAI-RAPOR'!R312</f>
        <v/>
      </c>
      <c r="G313" s="206" t="str">
        <f>'NILAI-RAPOR'!Y312</f>
        <v/>
      </c>
      <c r="H313" s="206" t="str">
        <f>'NILAI-RAPOR'!AF312</f>
        <v/>
      </c>
      <c r="I313" s="206" t="str">
        <f>'NILAI-RAPOR'!AM312</f>
        <v/>
      </c>
      <c r="J313" s="206" t="str">
        <f>'NILAI-RAPOR'!AT312</f>
        <v/>
      </c>
      <c r="K313" s="206" t="str">
        <f>'NILAI-RAPOR'!BA312</f>
        <v/>
      </c>
      <c r="L313" s="206" t="str">
        <f>'NILAI-RAPOR'!BH312</f>
        <v/>
      </c>
      <c r="M313" s="206" t="str">
        <f>'NILAI-RAPOR'!BO312</f>
        <v/>
      </c>
      <c r="N313" s="206" t="str">
        <f>'NILAI-RAPOR'!BV312</f>
        <v/>
      </c>
      <c r="O313" s="206" t="str">
        <f>'NILAI-RAPOR'!CC312</f>
        <v/>
      </c>
      <c r="P313" s="206" t="str">
        <f>'NILAI-RAPOR'!CJ312</f>
        <v/>
      </c>
      <c r="Q313" s="206" t="str">
        <f>'NILAI-RAPOR'!CQ312</f>
        <v/>
      </c>
      <c r="R313" s="206" t="str">
        <f>'NILAI-RAPOR'!CX312</f>
        <v/>
      </c>
      <c r="S313" s="206" t="str">
        <f>'NILAI-RAPOR'!DE312</f>
        <v/>
      </c>
      <c r="T313" s="206" t="str">
        <f>'NILAI-RAPOR'!DL312</f>
        <v/>
      </c>
      <c r="U313" s="206" t="str">
        <f>'NILAI-RAPOR'!DS312</f>
        <v/>
      </c>
      <c r="V313" s="206" t="str">
        <f>IF('NILAI-USBN'!E312="","",'NILAI-USBN'!E312)</f>
        <v/>
      </c>
      <c r="W313" s="206" t="str">
        <f>IF('NILAI-USBN'!F312="","",'NILAI-USBN'!F312)</f>
        <v/>
      </c>
      <c r="X313" s="206" t="str">
        <f>IF('NILAI-USBN'!G312="","",'NILAI-USBN'!G312)</f>
        <v/>
      </c>
      <c r="Y313" s="206" t="str">
        <f>IF('NILAI-USBN'!H312="","",'NILAI-USBN'!H312)</f>
        <v/>
      </c>
      <c r="Z313" s="206" t="str">
        <f>IF('NILAI-USBN'!I312="","",'NILAI-USBN'!I312)</f>
        <v/>
      </c>
      <c r="AA313" s="206" t="str">
        <f>IF('NILAI-USBN'!J312="","",'NILAI-USBN'!J312)</f>
        <v/>
      </c>
      <c r="AB313" s="206" t="str">
        <f>IF('NILAI-USBN'!K312="","",'NILAI-USBN'!K312)</f>
        <v/>
      </c>
      <c r="AC313" s="206" t="str">
        <f>IF('NILAI-USBN'!L312="","",'NILAI-USBN'!L312)</f>
        <v/>
      </c>
      <c r="AD313" s="206" t="str">
        <f>IF('NILAI-USBN'!M312="","",'NILAI-USBN'!M312)</f>
        <v/>
      </c>
      <c r="AE313" s="206" t="str">
        <f>IF('NILAI-USBN'!N312="","",'NILAI-USBN'!N312)</f>
        <v/>
      </c>
      <c r="AF313" s="206" t="str">
        <f>IF('NILAI-USBN'!O312="","",'NILAI-USBN'!O312)</f>
        <v/>
      </c>
      <c r="AG313" s="206" t="str">
        <f>IF('NILAI-USBN'!P312="","",'NILAI-USBN'!P312)</f>
        <v/>
      </c>
      <c r="AH313" s="206" t="str">
        <f>IF('NILAI-USBN'!Q312="","",'NILAI-USBN'!Q312)</f>
        <v/>
      </c>
      <c r="AI313" s="206" t="str">
        <f>IF('NILAI-USBN'!R312="","",'NILAI-USBN'!R312)</f>
        <v/>
      </c>
      <c r="AJ313" s="206" t="str">
        <f>IF('NILAI-USBN'!S312="","",'NILAI-USBN'!S312)</f>
        <v/>
      </c>
      <c r="AK313" s="206" t="str">
        <f>IF('NILAI-USBN'!T312="","",'NILAI-USBN'!T312)</f>
        <v/>
      </c>
      <c r="AL313" s="206" t="str">
        <f>IF('NILAI-USBN'!U312="","",'NILAI-USBN'!U312)</f>
        <v/>
      </c>
      <c r="AM313" s="206" t="str">
        <f>IF('NILAI-UN'!E312="","",'NILAI-UN'!E312)</f>
        <v/>
      </c>
      <c r="AN313" s="206" t="str">
        <f>IF('NILAI-UN'!F312="","",'NILAI-UN'!F312)</f>
        <v/>
      </c>
      <c r="AO313" s="206" t="str">
        <f>IF('NILAI-UN'!G312="","",'NILAI-UN'!G312)</f>
        <v/>
      </c>
      <c r="AP313" s="206" t="str">
        <f>IF('NILAI-UN'!H312="","",'NILAI-UN'!H312)</f>
        <v/>
      </c>
      <c r="AQ313" s="207" t="str">
        <f t="shared" si="9"/>
        <v/>
      </c>
      <c r="AR313" s="208" t="str">
        <f t="shared" si="10"/>
        <v/>
      </c>
      <c r="AS313" s="196" t="str">
        <f>IF(OR(C313="",E313=""),"",RANK(AQ313,$AQ$10:$AQ$409)+COUNTIF(AQ$10:AQ313,AQ313)-1)</f>
        <v/>
      </c>
      <c r="AT313" s="173"/>
    </row>
    <row r="314" spans="1:46" ht="20.100000000000001" customHeight="1">
      <c r="A314" s="173"/>
      <c r="B314" s="190" t="str">
        <f>BIODATA_SISWA!B314</f>
        <v/>
      </c>
      <c r="C314" s="191" t="str">
        <f>IF(BIODATA_SISWA!C314="","",BIODATA_SISWA!C314)</f>
        <v/>
      </c>
      <c r="D314" s="191" t="str">
        <f>IF(BIODATA_SISWA!L314="","",BIODATA_SISWA!L314)</f>
        <v/>
      </c>
      <c r="E314" s="206" t="str">
        <f>'NILAI-RAPOR'!K313</f>
        <v/>
      </c>
      <c r="F314" s="206" t="str">
        <f>'NILAI-RAPOR'!R313</f>
        <v/>
      </c>
      <c r="G314" s="206" t="str">
        <f>'NILAI-RAPOR'!Y313</f>
        <v/>
      </c>
      <c r="H314" s="206" t="str">
        <f>'NILAI-RAPOR'!AF313</f>
        <v/>
      </c>
      <c r="I314" s="206" t="str">
        <f>'NILAI-RAPOR'!AM313</f>
        <v/>
      </c>
      <c r="J314" s="206" t="str">
        <f>'NILAI-RAPOR'!AT313</f>
        <v/>
      </c>
      <c r="K314" s="206" t="str">
        <f>'NILAI-RAPOR'!BA313</f>
        <v/>
      </c>
      <c r="L314" s="206" t="str">
        <f>'NILAI-RAPOR'!BH313</f>
        <v/>
      </c>
      <c r="M314" s="206" t="str">
        <f>'NILAI-RAPOR'!BO313</f>
        <v/>
      </c>
      <c r="N314" s="206" t="str">
        <f>'NILAI-RAPOR'!BV313</f>
        <v/>
      </c>
      <c r="O314" s="206" t="str">
        <f>'NILAI-RAPOR'!CC313</f>
        <v/>
      </c>
      <c r="P314" s="206" t="str">
        <f>'NILAI-RAPOR'!CJ313</f>
        <v/>
      </c>
      <c r="Q314" s="206" t="str">
        <f>'NILAI-RAPOR'!CQ313</f>
        <v/>
      </c>
      <c r="R314" s="206" t="str">
        <f>'NILAI-RAPOR'!CX313</f>
        <v/>
      </c>
      <c r="S314" s="206" t="str">
        <f>'NILAI-RAPOR'!DE313</f>
        <v/>
      </c>
      <c r="T314" s="206" t="str">
        <f>'NILAI-RAPOR'!DL313</f>
        <v/>
      </c>
      <c r="U314" s="206" t="str">
        <f>'NILAI-RAPOR'!DS313</f>
        <v/>
      </c>
      <c r="V314" s="206" t="str">
        <f>IF('NILAI-USBN'!E313="","",'NILAI-USBN'!E313)</f>
        <v/>
      </c>
      <c r="W314" s="206" t="str">
        <f>IF('NILAI-USBN'!F313="","",'NILAI-USBN'!F313)</f>
        <v/>
      </c>
      <c r="X314" s="206" t="str">
        <f>IF('NILAI-USBN'!G313="","",'NILAI-USBN'!G313)</f>
        <v/>
      </c>
      <c r="Y314" s="206" t="str">
        <f>IF('NILAI-USBN'!H313="","",'NILAI-USBN'!H313)</f>
        <v/>
      </c>
      <c r="Z314" s="206" t="str">
        <f>IF('NILAI-USBN'!I313="","",'NILAI-USBN'!I313)</f>
        <v/>
      </c>
      <c r="AA314" s="206" t="str">
        <f>IF('NILAI-USBN'!J313="","",'NILAI-USBN'!J313)</f>
        <v/>
      </c>
      <c r="AB314" s="206" t="str">
        <f>IF('NILAI-USBN'!K313="","",'NILAI-USBN'!K313)</f>
        <v/>
      </c>
      <c r="AC314" s="206" t="str">
        <f>IF('NILAI-USBN'!L313="","",'NILAI-USBN'!L313)</f>
        <v/>
      </c>
      <c r="AD314" s="206" t="str">
        <f>IF('NILAI-USBN'!M313="","",'NILAI-USBN'!M313)</f>
        <v/>
      </c>
      <c r="AE314" s="206" t="str">
        <f>IF('NILAI-USBN'!N313="","",'NILAI-USBN'!N313)</f>
        <v/>
      </c>
      <c r="AF314" s="206" t="str">
        <f>IF('NILAI-USBN'!O313="","",'NILAI-USBN'!O313)</f>
        <v/>
      </c>
      <c r="AG314" s="206" t="str">
        <f>IF('NILAI-USBN'!P313="","",'NILAI-USBN'!P313)</f>
        <v/>
      </c>
      <c r="AH314" s="206" t="str">
        <f>IF('NILAI-USBN'!Q313="","",'NILAI-USBN'!Q313)</f>
        <v/>
      </c>
      <c r="AI314" s="206" t="str">
        <f>IF('NILAI-USBN'!R313="","",'NILAI-USBN'!R313)</f>
        <v/>
      </c>
      <c r="AJ314" s="206" t="str">
        <f>IF('NILAI-USBN'!S313="","",'NILAI-USBN'!S313)</f>
        <v/>
      </c>
      <c r="AK314" s="206" t="str">
        <f>IF('NILAI-USBN'!T313="","",'NILAI-USBN'!T313)</f>
        <v/>
      </c>
      <c r="AL314" s="206" t="str">
        <f>IF('NILAI-USBN'!U313="","",'NILAI-USBN'!U313)</f>
        <v/>
      </c>
      <c r="AM314" s="206" t="str">
        <f>IF('NILAI-UN'!E313="","",'NILAI-UN'!E313)</f>
        <v/>
      </c>
      <c r="AN314" s="206" t="str">
        <f>IF('NILAI-UN'!F313="","",'NILAI-UN'!F313)</f>
        <v/>
      </c>
      <c r="AO314" s="206" t="str">
        <f>IF('NILAI-UN'!G313="","",'NILAI-UN'!G313)</f>
        <v/>
      </c>
      <c r="AP314" s="206" t="str">
        <f>IF('NILAI-UN'!H313="","",'NILAI-UN'!H313)</f>
        <v/>
      </c>
      <c r="AQ314" s="207" t="str">
        <f t="shared" si="9"/>
        <v/>
      </c>
      <c r="AR314" s="208" t="str">
        <f t="shared" si="10"/>
        <v/>
      </c>
      <c r="AS314" s="196" t="str">
        <f>IF(OR(C314="",E314=""),"",RANK(AQ314,$AQ$10:$AQ$409)+COUNTIF(AQ$10:AQ314,AQ314)-1)</f>
        <v/>
      </c>
      <c r="AT314" s="173"/>
    </row>
    <row r="315" spans="1:46" ht="20.100000000000001" customHeight="1">
      <c r="A315" s="173"/>
      <c r="B315" s="190" t="str">
        <f>BIODATA_SISWA!B315</f>
        <v/>
      </c>
      <c r="C315" s="191" t="str">
        <f>IF(BIODATA_SISWA!C315="","",BIODATA_SISWA!C315)</f>
        <v/>
      </c>
      <c r="D315" s="191" t="str">
        <f>IF(BIODATA_SISWA!L315="","",BIODATA_SISWA!L315)</f>
        <v/>
      </c>
      <c r="E315" s="206" t="str">
        <f>'NILAI-RAPOR'!K314</f>
        <v/>
      </c>
      <c r="F315" s="206" t="str">
        <f>'NILAI-RAPOR'!R314</f>
        <v/>
      </c>
      <c r="G315" s="206" t="str">
        <f>'NILAI-RAPOR'!Y314</f>
        <v/>
      </c>
      <c r="H315" s="206" t="str">
        <f>'NILAI-RAPOR'!AF314</f>
        <v/>
      </c>
      <c r="I315" s="206" t="str">
        <f>'NILAI-RAPOR'!AM314</f>
        <v/>
      </c>
      <c r="J315" s="206" t="str">
        <f>'NILAI-RAPOR'!AT314</f>
        <v/>
      </c>
      <c r="K315" s="206" t="str">
        <f>'NILAI-RAPOR'!BA314</f>
        <v/>
      </c>
      <c r="L315" s="206" t="str">
        <f>'NILAI-RAPOR'!BH314</f>
        <v/>
      </c>
      <c r="M315" s="206" t="str">
        <f>'NILAI-RAPOR'!BO314</f>
        <v/>
      </c>
      <c r="N315" s="206" t="str">
        <f>'NILAI-RAPOR'!BV314</f>
        <v/>
      </c>
      <c r="O315" s="206" t="str">
        <f>'NILAI-RAPOR'!CC314</f>
        <v/>
      </c>
      <c r="P315" s="206" t="str">
        <f>'NILAI-RAPOR'!CJ314</f>
        <v/>
      </c>
      <c r="Q315" s="206" t="str">
        <f>'NILAI-RAPOR'!CQ314</f>
        <v/>
      </c>
      <c r="R315" s="206" t="str">
        <f>'NILAI-RAPOR'!CX314</f>
        <v/>
      </c>
      <c r="S315" s="206" t="str">
        <f>'NILAI-RAPOR'!DE314</f>
        <v/>
      </c>
      <c r="T315" s="206" t="str">
        <f>'NILAI-RAPOR'!DL314</f>
        <v/>
      </c>
      <c r="U315" s="206" t="str">
        <f>'NILAI-RAPOR'!DS314</f>
        <v/>
      </c>
      <c r="V315" s="206" t="str">
        <f>IF('NILAI-USBN'!E314="","",'NILAI-USBN'!E314)</f>
        <v/>
      </c>
      <c r="W315" s="206" t="str">
        <f>IF('NILAI-USBN'!F314="","",'NILAI-USBN'!F314)</f>
        <v/>
      </c>
      <c r="X315" s="206" t="str">
        <f>IF('NILAI-USBN'!G314="","",'NILAI-USBN'!G314)</f>
        <v/>
      </c>
      <c r="Y315" s="206" t="str">
        <f>IF('NILAI-USBN'!H314="","",'NILAI-USBN'!H314)</f>
        <v/>
      </c>
      <c r="Z315" s="206" t="str">
        <f>IF('NILAI-USBN'!I314="","",'NILAI-USBN'!I314)</f>
        <v/>
      </c>
      <c r="AA315" s="206" t="str">
        <f>IF('NILAI-USBN'!J314="","",'NILAI-USBN'!J314)</f>
        <v/>
      </c>
      <c r="AB315" s="206" t="str">
        <f>IF('NILAI-USBN'!K314="","",'NILAI-USBN'!K314)</f>
        <v/>
      </c>
      <c r="AC315" s="206" t="str">
        <f>IF('NILAI-USBN'!L314="","",'NILAI-USBN'!L314)</f>
        <v/>
      </c>
      <c r="AD315" s="206" t="str">
        <f>IF('NILAI-USBN'!M314="","",'NILAI-USBN'!M314)</f>
        <v/>
      </c>
      <c r="AE315" s="206" t="str">
        <f>IF('NILAI-USBN'!N314="","",'NILAI-USBN'!N314)</f>
        <v/>
      </c>
      <c r="AF315" s="206" t="str">
        <f>IF('NILAI-USBN'!O314="","",'NILAI-USBN'!O314)</f>
        <v/>
      </c>
      <c r="AG315" s="206" t="str">
        <f>IF('NILAI-USBN'!P314="","",'NILAI-USBN'!P314)</f>
        <v/>
      </c>
      <c r="AH315" s="206" t="str">
        <f>IF('NILAI-USBN'!Q314="","",'NILAI-USBN'!Q314)</f>
        <v/>
      </c>
      <c r="AI315" s="206" t="str">
        <f>IF('NILAI-USBN'!R314="","",'NILAI-USBN'!R314)</f>
        <v/>
      </c>
      <c r="AJ315" s="206" t="str">
        <f>IF('NILAI-USBN'!S314="","",'NILAI-USBN'!S314)</f>
        <v/>
      </c>
      <c r="AK315" s="206" t="str">
        <f>IF('NILAI-USBN'!T314="","",'NILAI-USBN'!T314)</f>
        <v/>
      </c>
      <c r="AL315" s="206" t="str">
        <f>IF('NILAI-USBN'!U314="","",'NILAI-USBN'!U314)</f>
        <v/>
      </c>
      <c r="AM315" s="206" t="str">
        <f>IF('NILAI-UN'!E314="","",'NILAI-UN'!E314)</f>
        <v/>
      </c>
      <c r="AN315" s="206" t="str">
        <f>IF('NILAI-UN'!F314="","",'NILAI-UN'!F314)</f>
        <v/>
      </c>
      <c r="AO315" s="206" t="str">
        <f>IF('NILAI-UN'!G314="","",'NILAI-UN'!G314)</f>
        <v/>
      </c>
      <c r="AP315" s="206" t="str">
        <f>IF('NILAI-UN'!H314="","",'NILAI-UN'!H314)</f>
        <v/>
      </c>
      <c r="AQ315" s="207" t="str">
        <f t="shared" si="9"/>
        <v/>
      </c>
      <c r="AR315" s="208" t="str">
        <f t="shared" si="10"/>
        <v/>
      </c>
      <c r="AS315" s="196" t="str">
        <f>IF(OR(C315="",E315=""),"",RANK(AQ315,$AQ$10:$AQ$409)+COUNTIF(AQ$10:AQ315,AQ315)-1)</f>
        <v/>
      </c>
      <c r="AT315" s="173"/>
    </row>
    <row r="316" spans="1:46" ht="20.100000000000001" customHeight="1">
      <c r="A316" s="173"/>
      <c r="B316" s="190" t="str">
        <f>BIODATA_SISWA!B316</f>
        <v/>
      </c>
      <c r="C316" s="191" t="str">
        <f>IF(BIODATA_SISWA!C316="","",BIODATA_SISWA!C316)</f>
        <v/>
      </c>
      <c r="D316" s="191" t="str">
        <f>IF(BIODATA_SISWA!L316="","",BIODATA_SISWA!L316)</f>
        <v/>
      </c>
      <c r="E316" s="206" t="str">
        <f>'NILAI-RAPOR'!K315</f>
        <v/>
      </c>
      <c r="F316" s="206" t="str">
        <f>'NILAI-RAPOR'!R315</f>
        <v/>
      </c>
      <c r="G316" s="206" t="str">
        <f>'NILAI-RAPOR'!Y315</f>
        <v/>
      </c>
      <c r="H316" s="206" t="str">
        <f>'NILAI-RAPOR'!AF315</f>
        <v/>
      </c>
      <c r="I316" s="206" t="str">
        <f>'NILAI-RAPOR'!AM315</f>
        <v/>
      </c>
      <c r="J316" s="206" t="str">
        <f>'NILAI-RAPOR'!AT315</f>
        <v/>
      </c>
      <c r="K316" s="206" t="str">
        <f>'NILAI-RAPOR'!BA315</f>
        <v/>
      </c>
      <c r="L316" s="206" t="str">
        <f>'NILAI-RAPOR'!BH315</f>
        <v/>
      </c>
      <c r="M316" s="206" t="str">
        <f>'NILAI-RAPOR'!BO315</f>
        <v/>
      </c>
      <c r="N316" s="206" t="str">
        <f>'NILAI-RAPOR'!BV315</f>
        <v/>
      </c>
      <c r="O316" s="206" t="str">
        <f>'NILAI-RAPOR'!CC315</f>
        <v/>
      </c>
      <c r="P316" s="206" t="str">
        <f>'NILAI-RAPOR'!CJ315</f>
        <v/>
      </c>
      <c r="Q316" s="206" t="str">
        <f>'NILAI-RAPOR'!CQ315</f>
        <v/>
      </c>
      <c r="R316" s="206" t="str">
        <f>'NILAI-RAPOR'!CX315</f>
        <v/>
      </c>
      <c r="S316" s="206" t="str">
        <f>'NILAI-RAPOR'!DE315</f>
        <v/>
      </c>
      <c r="T316" s="206" t="str">
        <f>'NILAI-RAPOR'!DL315</f>
        <v/>
      </c>
      <c r="U316" s="206" t="str">
        <f>'NILAI-RAPOR'!DS315</f>
        <v/>
      </c>
      <c r="V316" s="206" t="str">
        <f>IF('NILAI-USBN'!E315="","",'NILAI-USBN'!E315)</f>
        <v/>
      </c>
      <c r="W316" s="206" t="str">
        <f>IF('NILAI-USBN'!F315="","",'NILAI-USBN'!F315)</f>
        <v/>
      </c>
      <c r="X316" s="206" t="str">
        <f>IF('NILAI-USBN'!G315="","",'NILAI-USBN'!G315)</f>
        <v/>
      </c>
      <c r="Y316" s="206" t="str">
        <f>IF('NILAI-USBN'!H315="","",'NILAI-USBN'!H315)</f>
        <v/>
      </c>
      <c r="Z316" s="206" t="str">
        <f>IF('NILAI-USBN'!I315="","",'NILAI-USBN'!I315)</f>
        <v/>
      </c>
      <c r="AA316" s="206" t="str">
        <f>IF('NILAI-USBN'!J315="","",'NILAI-USBN'!J315)</f>
        <v/>
      </c>
      <c r="AB316" s="206" t="str">
        <f>IF('NILAI-USBN'!K315="","",'NILAI-USBN'!K315)</f>
        <v/>
      </c>
      <c r="AC316" s="206" t="str">
        <f>IF('NILAI-USBN'!L315="","",'NILAI-USBN'!L315)</f>
        <v/>
      </c>
      <c r="AD316" s="206" t="str">
        <f>IF('NILAI-USBN'!M315="","",'NILAI-USBN'!M315)</f>
        <v/>
      </c>
      <c r="AE316" s="206" t="str">
        <f>IF('NILAI-USBN'!N315="","",'NILAI-USBN'!N315)</f>
        <v/>
      </c>
      <c r="AF316" s="206" t="str">
        <f>IF('NILAI-USBN'!O315="","",'NILAI-USBN'!O315)</f>
        <v/>
      </c>
      <c r="AG316" s="206" t="str">
        <f>IF('NILAI-USBN'!P315="","",'NILAI-USBN'!P315)</f>
        <v/>
      </c>
      <c r="AH316" s="206" t="str">
        <f>IF('NILAI-USBN'!Q315="","",'NILAI-USBN'!Q315)</f>
        <v/>
      </c>
      <c r="AI316" s="206" t="str">
        <f>IF('NILAI-USBN'!R315="","",'NILAI-USBN'!R315)</f>
        <v/>
      </c>
      <c r="AJ316" s="206" t="str">
        <f>IF('NILAI-USBN'!S315="","",'NILAI-USBN'!S315)</f>
        <v/>
      </c>
      <c r="AK316" s="206" t="str">
        <f>IF('NILAI-USBN'!T315="","",'NILAI-USBN'!T315)</f>
        <v/>
      </c>
      <c r="AL316" s="206" t="str">
        <f>IF('NILAI-USBN'!U315="","",'NILAI-USBN'!U315)</f>
        <v/>
      </c>
      <c r="AM316" s="206" t="str">
        <f>IF('NILAI-UN'!E315="","",'NILAI-UN'!E315)</f>
        <v/>
      </c>
      <c r="AN316" s="206" t="str">
        <f>IF('NILAI-UN'!F315="","",'NILAI-UN'!F315)</f>
        <v/>
      </c>
      <c r="AO316" s="206" t="str">
        <f>IF('NILAI-UN'!G315="","",'NILAI-UN'!G315)</f>
        <v/>
      </c>
      <c r="AP316" s="206" t="str">
        <f>IF('NILAI-UN'!H315="","",'NILAI-UN'!H315)</f>
        <v/>
      </c>
      <c r="AQ316" s="207" t="str">
        <f t="shared" si="9"/>
        <v/>
      </c>
      <c r="AR316" s="208" t="str">
        <f t="shared" si="10"/>
        <v/>
      </c>
      <c r="AS316" s="196" t="str">
        <f>IF(OR(C316="",E316=""),"",RANK(AQ316,$AQ$10:$AQ$409)+COUNTIF(AQ$10:AQ316,AQ316)-1)</f>
        <v/>
      </c>
      <c r="AT316" s="173"/>
    </row>
    <row r="317" spans="1:46" ht="20.100000000000001" customHeight="1">
      <c r="A317" s="173"/>
      <c r="B317" s="190" t="str">
        <f>BIODATA_SISWA!B317</f>
        <v/>
      </c>
      <c r="C317" s="191" t="str">
        <f>IF(BIODATA_SISWA!C317="","",BIODATA_SISWA!C317)</f>
        <v/>
      </c>
      <c r="D317" s="191" t="str">
        <f>IF(BIODATA_SISWA!L317="","",BIODATA_SISWA!L317)</f>
        <v/>
      </c>
      <c r="E317" s="206" t="str">
        <f>'NILAI-RAPOR'!K316</f>
        <v/>
      </c>
      <c r="F317" s="206" t="str">
        <f>'NILAI-RAPOR'!R316</f>
        <v/>
      </c>
      <c r="G317" s="206" t="str">
        <f>'NILAI-RAPOR'!Y316</f>
        <v/>
      </c>
      <c r="H317" s="206" t="str">
        <f>'NILAI-RAPOR'!AF316</f>
        <v/>
      </c>
      <c r="I317" s="206" t="str">
        <f>'NILAI-RAPOR'!AM316</f>
        <v/>
      </c>
      <c r="J317" s="206" t="str">
        <f>'NILAI-RAPOR'!AT316</f>
        <v/>
      </c>
      <c r="K317" s="206" t="str">
        <f>'NILAI-RAPOR'!BA316</f>
        <v/>
      </c>
      <c r="L317" s="206" t="str">
        <f>'NILAI-RAPOR'!BH316</f>
        <v/>
      </c>
      <c r="M317" s="206" t="str">
        <f>'NILAI-RAPOR'!BO316</f>
        <v/>
      </c>
      <c r="N317" s="206" t="str">
        <f>'NILAI-RAPOR'!BV316</f>
        <v/>
      </c>
      <c r="O317" s="206" t="str">
        <f>'NILAI-RAPOR'!CC316</f>
        <v/>
      </c>
      <c r="P317" s="206" t="str">
        <f>'NILAI-RAPOR'!CJ316</f>
        <v/>
      </c>
      <c r="Q317" s="206" t="str">
        <f>'NILAI-RAPOR'!CQ316</f>
        <v/>
      </c>
      <c r="R317" s="206" t="str">
        <f>'NILAI-RAPOR'!CX316</f>
        <v/>
      </c>
      <c r="S317" s="206" t="str">
        <f>'NILAI-RAPOR'!DE316</f>
        <v/>
      </c>
      <c r="T317" s="206" t="str">
        <f>'NILAI-RAPOR'!DL316</f>
        <v/>
      </c>
      <c r="U317" s="206" t="str">
        <f>'NILAI-RAPOR'!DS316</f>
        <v/>
      </c>
      <c r="V317" s="206" t="str">
        <f>IF('NILAI-USBN'!E316="","",'NILAI-USBN'!E316)</f>
        <v/>
      </c>
      <c r="W317" s="206" t="str">
        <f>IF('NILAI-USBN'!F316="","",'NILAI-USBN'!F316)</f>
        <v/>
      </c>
      <c r="X317" s="206" t="str">
        <f>IF('NILAI-USBN'!G316="","",'NILAI-USBN'!G316)</f>
        <v/>
      </c>
      <c r="Y317" s="206" t="str">
        <f>IF('NILAI-USBN'!H316="","",'NILAI-USBN'!H316)</f>
        <v/>
      </c>
      <c r="Z317" s="206" t="str">
        <f>IF('NILAI-USBN'!I316="","",'NILAI-USBN'!I316)</f>
        <v/>
      </c>
      <c r="AA317" s="206" t="str">
        <f>IF('NILAI-USBN'!J316="","",'NILAI-USBN'!J316)</f>
        <v/>
      </c>
      <c r="AB317" s="206" t="str">
        <f>IF('NILAI-USBN'!K316="","",'NILAI-USBN'!K316)</f>
        <v/>
      </c>
      <c r="AC317" s="206" t="str">
        <f>IF('NILAI-USBN'!L316="","",'NILAI-USBN'!L316)</f>
        <v/>
      </c>
      <c r="AD317" s="206" t="str">
        <f>IF('NILAI-USBN'!M316="","",'NILAI-USBN'!M316)</f>
        <v/>
      </c>
      <c r="AE317" s="206" t="str">
        <f>IF('NILAI-USBN'!N316="","",'NILAI-USBN'!N316)</f>
        <v/>
      </c>
      <c r="AF317" s="206" t="str">
        <f>IF('NILAI-USBN'!O316="","",'NILAI-USBN'!O316)</f>
        <v/>
      </c>
      <c r="AG317" s="206" t="str">
        <f>IF('NILAI-USBN'!P316="","",'NILAI-USBN'!P316)</f>
        <v/>
      </c>
      <c r="AH317" s="206" t="str">
        <f>IF('NILAI-USBN'!Q316="","",'NILAI-USBN'!Q316)</f>
        <v/>
      </c>
      <c r="AI317" s="206" t="str">
        <f>IF('NILAI-USBN'!R316="","",'NILAI-USBN'!R316)</f>
        <v/>
      </c>
      <c r="AJ317" s="206" t="str">
        <f>IF('NILAI-USBN'!S316="","",'NILAI-USBN'!S316)</f>
        <v/>
      </c>
      <c r="AK317" s="206" t="str">
        <f>IF('NILAI-USBN'!T316="","",'NILAI-USBN'!T316)</f>
        <v/>
      </c>
      <c r="AL317" s="206" t="str">
        <f>IF('NILAI-USBN'!U316="","",'NILAI-USBN'!U316)</f>
        <v/>
      </c>
      <c r="AM317" s="206" t="str">
        <f>IF('NILAI-UN'!E316="","",'NILAI-UN'!E316)</f>
        <v/>
      </c>
      <c r="AN317" s="206" t="str">
        <f>IF('NILAI-UN'!F316="","",'NILAI-UN'!F316)</f>
        <v/>
      </c>
      <c r="AO317" s="206" t="str">
        <f>IF('NILAI-UN'!G316="","",'NILAI-UN'!G316)</f>
        <v/>
      </c>
      <c r="AP317" s="206" t="str">
        <f>IF('NILAI-UN'!H316="","",'NILAI-UN'!H316)</f>
        <v/>
      </c>
      <c r="AQ317" s="207" t="str">
        <f t="shared" si="9"/>
        <v/>
      </c>
      <c r="AR317" s="208" t="str">
        <f t="shared" si="10"/>
        <v/>
      </c>
      <c r="AS317" s="196" t="str">
        <f>IF(OR(C317="",E317=""),"",RANK(AQ317,$AQ$10:$AQ$409)+COUNTIF(AQ$10:AQ317,AQ317)-1)</f>
        <v/>
      </c>
      <c r="AT317" s="173"/>
    </row>
    <row r="318" spans="1:46" ht="20.100000000000001" customHeight="1">
      <c r="A318" s="173"/>
      <c r="B318" s="190" t="str">
        <f>BIODATA_SISWA!B318</f>
        <v/>
      </c>
      <c r="C318" s="191" t="str">
        <f>IF(BIODATA_SISWA!C318="","",BIODATA_SISWA!C318)</f>
        <v/>
      </c>
      <c r="D318" s="191" t="str">
        <f>IF(BIODATA_SISWA!L318="","",BIODATA_SISWA!L318)</f>
        <v/>
      </c>
      <c r="E318" s="206" t="str">
        <f>'NILAI-RAPOR'!K317</f>
        <v/>
      </c>
      <c r="F318" s="206" t="str">
        <f>'NILAI-RAPOR'!R317</f>
        <v/>
      </c>
      <c r="G318" s="206" t="str">
        <f>'NILAI-RAPOR'!Y317</f>
        <v/>
      </c>
      <c r="H318" s="206" t="str">
        <f>'NILAI-RAPOR'!AF317</f>
        <v/>
      </c>
      <c r="I318" s="206" t="str">
        <f>'NILAI-RAPOR'!AM317</f>
        <v/>
      </c>
      <c r="J318" s="206" t="str">
        <f>'NILAI-RAPOR'!AT317</f>
        <v/>
      </c>
      <c r="K318" s="206" t="str">
        <f>'NILAI-RAPOR'!BA317</f>
        <v/>
      </c>
      <c r="L318" s="206" t="str">
        <f>'NILAI-RAPOR'!BH317</f>
        <v/>
      </c>
      <c r="M318" s="206" t="str">
        <f>'NILAI-RAPOR'!BO317</f>
        <v/>
      </c>
      <c r="N318" s="206" t="str">
        <f>'NILAI-RAPOR'!BV317</f>
        <v/>
      </c>
      <c r="O318" s="206" t="str">
        <f>'NILAI-RAPOR'!CC317</f>
        <v/>
      </c>
      <c r="P318" s="206" t="str">
        <f>'NILAI-RAPOR'!CJ317</f>
        <v/>
      </c>
      <c r="Q318" s="206" t="str">
        <f>'NILAI-RAPOR'!CQ317</f>
        <v/>
      </c>
      <c r="R318" s="206" t="str">
        <f>'NILAI-RAPOR'!CX317</f>
        <v/>
      </c>
      <c r="S318" s="206" t="str">
        <f>'NILAI-RAPOR'!DE317</f>
        <v/>
      </c>
      <c r="T318" s="206" t="str">
        <f>'NILAI-RAPOR'!DL317</f>
        <v/>
      </c>
      <c r="U318" s="206" t="str">
        <f>'NILAI-RAPOR'!DS317</f>
        <v/>
      </c>
      <c r="V318" s="206" t="str">
        <f>IF('NILAI-USBN'!E317="","",'NILAI-USBN'!E317)</f>
        <v/>
      </c>
      <c r="W318" s="206" t="str">
        <f>IF('NILAI-USBN'!F317="","",'NILAI-USBN'!F317)</f>
        <v/>
      </c>
      <c r="X318" s="206" t="str">
        <f>IF('NILAI-USBN'!G317="","",'NILAI-USBN'!G317)</f>
        <v/>
      </c>
      <c r="Y318" s="206" t="str">
        <f>IF('NILAI-USBN'!H317="","",'NILAI-USBN'!H317)</f>
        <v/>
      </c>
      <c r="Z318" s="206" t="str">
        <f>IF('NILAI-USBN'!I317="","",'NILAI-USBN'!I317)</f>
        <v/>
      </c>
      <c r="AA318" s="206" t="str">
        <f>IF('NILAI-USBN'!J317="","",'NILAI-USBN'!J317)</f>
        <v/>
      </c>
      <c r="AB318" s="206" t="str">
        <f>IF('NILAI-USBN'!K317="","",'NILAI-USBN'!K317)</f>
        <v/>
      </c>
      <c r="AC318" s="206" t="str">
        <f>IF('NILAI-USBN'!L317="","",'NILAI-USBN'!L317)</f>
        <v/>
      </c>
      <c r="AD318" s="206" t="str">
        <f>IF('NILAI-USBN'!M317="","",'NILAI-USBN'!M317)</f>
        <v/>
      </c>
      <c r="AE318" s="206" t="str">
        <f>IF('NILAI-USBN'!N317="","",'NILAI-USBN'!N317)</f>
        <v/>
      </c>
      <c r="AF318" s="206" t="str">
        <f>IF('NILAI-USBN'!O317="","",'NILAI-USBN'!O317)</f>
        <v/>
      </c>
      <c r="AG318" s="206" t="str">
        <f>IF('NILAI-USBN'!P317="","",'NILAI-USBN'!P317)</f>
        <v/>
      </c>
      <c r="AH318" s="206" t="str">
        <f>IF('NILAI-USBN'!Q317="","",'NILAI-USBN'!Q317)</f>
        <v/>
      </c>
      <c r="AI318" s="206" t="str">
        <f>IF('NILAI-USBN'!R317="","",'NILAI-USBN'!R317)</f>
        <v/>
      </c>
      <c r="AJ318" s="206" t="str">
        <f>IF('NILAI-USBN'!S317="","",'NILAI-USBN'!S317)</f>
        <v/>
      </c>
      <c r="AK318" s="206" t="str">
        <f>IF('NILAI-USBN'!T317="","",'NILAI-USBN'!T317)</f>
        <v/>
      </c>
      <c r="AL318" s="206" t="str">
        <f>IF('NILAI-USBN'!U317="","",'NILAI-USBN'!U317)</f>
        <v/>
      </c>
      <c r="AM318" s="206" t="str">
        <f>IF('NILAI-UN'!E317="","",'NILAI-UN'!E317)</f>
        <v/>
      </c>
      <c r="AN318" s="206" t="str">
        <f>IF('NILAI-UN'!F317="","",'NILAI-UN'!F317)</f>
        <v/>
      </c>
      <c r="AO318" s="206" t="str">
        <f>IF('NILAI-UN'!G317="","",'NILAI-UN'!G317)</f>
        <v/>
      </c>
      <c r="AP318" s="206" t="str">
        <f>IF('NILAI-UN'!H317="","",'NILAI-UN'!H317)</f>
        <v/>
      </c>
      <c r="AQ318" s="207" t="str">
        <f t="shared" si="9"/>
        <v/>
      </c>
      <c r="AR318" s="208" t="str">
        <f t="shared" si="10"/>
        <v/>
      </c>
      <c r="AS318" s="196" t="str">
        <f>IF(OR(C318="",E318=""),"",RANK(AQ318,$AQ$10:$AQ$409)+COUNTIF(AQ$10:AQ318,AQ318)-1)</f>
        <v/>
      </c>
      <c r="AT318" s="173"/>
    </row>
    <row r="319" spans="1:46" ht="20.100000000000001" customHeight="1">
      <c r="A319" s="173"/>
      <c r="B319" s="190" t="str">
        <f>BIODATA_SISWA!B319</f>
        <v/>
      </c>
      <c r="C319" s="191" t="str">
        <f>IF(BIODATA_SISWA!C319="","",BIODATA_SISWA!C319)</f>
        <v/>
      </c>
      <c r="D319" s="191" t="str">
        <f>IF(BIODATA_SISWA!L319="","",BIODATA_SISWA!L319)</f>
        <v/>
      </c>
      <c r="E319" s="206" t="str">
        <f>'NILAI-RAPOR'!K318</f>
        <v/>
      </c>
      <c r="F319" s="206" t="str">
        <f>'NILAI-RAPOR'!R318</f>
        <v/>
      </c>
      <c r="G319" s="206" t="str">
        <f>'NILAI-RAPOR'!Y318</f>
        <v/>
      </c>
      <c r="H319" s="206" t="str">
        <f>'NILAI-RAPOR'!AF318</f>
        <v/>
      </c>
      <c r="I319" s="206" t="str">
        <f>'NILAI-RAPOR'!AM318</f>
        <v/>
      </c>
      <c r="J319" s="206" t="str">
        <f>'NILAI-RAPOR'!AT318</f>
        <v/>
      </c>
      <c r="K319" s="206" t="str">
        <f>'NILAI-RAPOR'!BA318</f>
        <v/>
      </c>
      <c r="L319" s="206" t="str">
        <f>'NILAI-RAPOR'!BH318</f>
        <v/>
      </c>
      <c r="M319" s="206" t="str">
        <f>'NILAI-RAPOR'!BO318</f>
        <v/>
      </c>
      <c r="N319" s="206" t="str">
        <f>'NILAI-RAPOR'!BV318</f>
        <v/>
      </c>
      <c r="O319" s="206" t="str">
        <f>'NILAI-RAPOR'!CC318</f>
        <v/>
      </c>
      <c r="P319" s="206" t="str">
        <f>'NILAI-RAPOR'!CJ318</f>
        <v/>
      </c>
      <c r="Q319" s="206" t="str">
        <f>'NILAI-RAPOR'!CQ318</f>
        <v/>
      </c>
      <c r="R319" s="206" t="str">
        <f>'NILAI-RAPOR'!CX318</f>
        <v/>
      </c>
      <c r="S319" s="206" t="str">
        <f>'NILAI-RAPOR'!DE318</f>
        <v/>
      </c>
      <c r="T319" s="206" t="str">
        <f>'NILAI-RAPOR'!DL318</f>
        <v/>
      </c>
      <c r="U319" s="206" t="str">
        <f>'NILAI-RAPOR'!DS318</f>
        <v/>
      </c>
      <c r="V319" s="206" t="str">
        <f>IF('NILAI-USBN'!E318="","",'NILAI-USBN'!E318)</f>
        <v/>
      </c>
      <c r="W319" s="206" t="str">
        <f>IF('NILAI-USBN'!F318="","",'NILAI-USBN'!F318)</f>
        <v/>
      </c>
      <c r="X319" s="206" t="str">
        <f>IF('NILAI-USBN'!G318="","",'NILAI-USBN'!G318)</f>
        <v/>
      </c>
      <c r="Y319" s="206" t="str">
        <f>IF('NILAI-USBN'!H318="","",'NILAI-USBN'!H318)</f>
        <v/>
      </c>
      <c r="Z319" s="206" t="str">
        <f>IF('NILAI-USBN'!I318="","",'NILAI-USBN'!I318)</f>
        <v/>
      </c>
      <c r="AA319" s="206" t="str">
        <f>IF('NILAI-USBN'!J318="","",'NILAI-USBN'!J318)</f>
        <v/>
      </c>
      <c r="AB319" s="206" t="str">
        <f>IF('NILAI-USBN'!K318="","",'NILAI-USBN'!K318)</f>
        <v/>
      </c>
      <c r="AC319" s="206" t="str">
        <f>IF('NILAI-USBN'!L318="","",'NILAI-USBN'!L318)</f>
        <v/>
      </c>
      <c r="AD319" s="206" t="str">
        <f>IF('NILAI-USBN'!M318="","",'NILAI-USBN'!M318)</f>
        <v/>
      </c>
      <c r="AE319" s="206" t="str">
        <f>IF('NILAI-USBN'!N318="","",'NILAI-USBN'!N318)</f>
        <v/>
      </c>
      <c r="AF319" s="206" t="str">
        <f>IF('NILAI-USBN'!O318="","",'NILAI-USBN'!O318)</f>
        <v/>
      </c>
      <c r="AG319" s="206" t="str">
        <f>IF('NILAI-USBN'!P318="","",'NILAI-USBN'!P318)</f>
        <v/>
      </c>
      <c r="AH319" s="206" t="str">
        <f>IF('NILAI-USBN'!Q318="","",'NILAI-USBN'!Q318)</f>
        <v/>
      </c>
      <c r="AI319" s="206" t="str">
        <f>IF('NILAI-USBN'!R318="","",'NILAI-USBN'!R318)</f>
        <v/>
      </c>
      <c r="AJ319" s="206" t="str">
        <f>IF('NILAI-USBN'!S318="","",'NILAI-USBN'!S318)</f>
        <v/>
      </c>
      <c r="AK319" s="206" t="str">
        <f>IF('NILAI-USBN'!T318="","",'NILAI-USBN'!T318)</f>
        <v/>
      </c>
      <c r="AL319" s="206" t="str">
        <f>IF('NILAI-USBN'!U318="","",'NILAI-USBN'!U318)</f>
        <v/>
      </c>
      <c r="AM319" s="206" t="str">
        <f>IF('NILAI-UN'!E318="","",'NILAI-UN'!E318)</f>
        <v/>
      </c>
      <c r="AN319" s="206" t="str">
        <f>IF('NILAI-UN'!F318="","",'NILAI-UN'!F318)</f>
        <v/>
      </c>
      <c r="AO319" s="206" t="str">
        <f>IF('NILAI-UN'!G318="","",'NILAI-UN'!G318)</f>
        <v/>
      </c>
      <c r="AP319" s="206" t="str">
        <f>IF('NILAI-UN'!H318="","",'NILAI-UN'!H318)</f>
        <v/>
      </c>
      <c r="AQ319" s="207" t="str">
        <f t="shared" si="9"/>
        <v/>
      </c>
      <c r="AR319" s="208" t="str">
        <f t="shared" si="10"/>
        <v/>
      </c>
      <c r="AS319" s="196" t="str">
        <f>IF(OR(C319="",E319=""),"",RANK(AQ319,$AQ$10:$AQ$409)+COUNTIF(AQ$10:AQ319,AQ319)-1)</f>
        <v/>
      </c>
      <c r="AT319" s="173"/>
    </row>
    <row r="320" spans="1:46" ht="20.100000000000001" customHeight="1">
      <c r="A320" s="173"/>
      <c r="B320" s="190" t="str">
        <f>BIODATA_SISWA!B320</f>
        <v/>
      </c>
      <c r="C320" s="191" t="str">
        <f>IF(BIODATA_SISWA!C320="","",BIODATA_SISWA!C320)</f>
        <v/>
      </c>
      <c r="D320" s="191" t="str">
        <f>IF(BIODATA_SISWA!L320="","",BIODATA_SISWA!L320)</f>
        <v/>
      </c>
      <c r="E320" s="206" t="str">
        <f>'NILAI-RAPOR'!K319</f>
        <v/>
      </c>
      <c r="F320" s="206" t="str">
        <f>'NILAI-RAPOR'!R319</f>
        <v/>
      </c>
      <c r="G320" s="206" t="str">
        <f>'NILAI-RAPOR'!Y319</f>
        <v/>
      </c>
      <c r="H320" s="206" t="str">
        <f>'NILAI-RAPOR'!AF319</f>
        <v/>
      </c>
      <c r="I320" s="206" t="str">
        <f>'NILAI-RAPOR'!AM319</f>
        <v/>
      </c>
      <c r="J320" s="206" t="str">
        <f>'NILAI-RAPOR'!AT319</f>
        <v/>
      </c>
      <c r="K320" s="206" t="str">
        <f>'NILAI-RAPOR'!BA319</f>
        <v/>
      </c>
      <c r="L320" s="206" t="str">
        <f>'NILAI-RAPOR'!BH319</f>
        <v/>
      </c>
      <c r="M320" s="206" t="str">
        <f>'NILAI-RAPOR'!BO319</f>
        <v/>
      </c>
      <c r="N320" s="206" t="str">
        <f>'NILAI-RAPOR'!BV319</f>
        <v/>
      </c>
      <c r="O320" s="206" t="str">
        <f>'NILAI-RAPOR'!CC319</f>
        <v/>
      </c>
      <c r="P320" s="206" t="str">
        <f>'NILAI-RAPOR'!CJ319</f>
        <v/>
      </c>
      <c r="Q320" s="206" t="str">
        <f>'NILAI-RAPOR'!CQ319</f>
        <v/>
      </c>
      <c r="R320" s="206" t="str">
        <f>'NILAI-RAPOR'!CX319</f>
        <v/>
      </c>
      <c r="S320" s="206" t="str">
        <f>'NILAI-RAPOR'!DE319</f>
        <v/>
      </c>
      <c r="T320" s="206" t="str">
        <f>'NILAI-RAPOR'!DL319</f>
        <v/>
      </c>
      <c r="U320" s="206" t="str">
        <f>'NILAI-RAPOR'!DS319</f>
        <v/>
      </c>
      <c r="V320" s="206" t="str">
        <f>IF('NILAI-USBN'!E319="","",'NILAI-USBN'!E319)</f>
        <v/>
      </c>
      <c r="W320" s="206" t="str">
        <f>IF('NILAI-USBN'!F319="","",'NILAI-USBN'!F319)</f>
        <v/>
      </c>
      <c r="X320" s="206" t="str">
        <f>IF('NILAI-USBN'!G319="","",'NILAI-USBN'!G319)</f>
        <v/>
      </c>
      <c r="Y320" s="206" t="str">
        <f>IF('NILAI-USBN'!H319="","",'NILAI-USBN'!H319)</f>
        <v/>
      </c>
      <c r="Z320" s="206" t="str">
        <f>IF('NILAI-USBN'!I319="","",'NILAI-USBN'!I319)</f>
        <v/>
      </c>
      <c r="AA320" s="206" t="str">
        <f>IF('NILAI-USBN'!J319="","",'NILAI-USBN'!J319)</f>
        <v/>
      </c>
      <c r="AB320" s="206" t="str">
        <f>IF('NILAI-USBN'!K319="","",'NILAI-USBN'!K319)</f>
        <v/>
      </c>
      <c r="AC320" s="206" t="str">
        <f>IF('NILAI-USBN'!L319="","",'NILAI-USBN'!L319)</f>
        <v/>
      </c>
      <c r="AD320" s="206" t="str">
        <f>IF('NILAI-USBN'!M319="","",'NILAI-USBN'!M319)</f>
        <v/>
      </c>
      <c r="AE320" s="206" t="str">
        <f>IF('NILAI-USBN'!N319="","",'NILAI-USBN'!N319)</f>
        <v/>
      </c>
      <c r="AF320" s="206" t="str">
        <f>IF('NILAI-USBN'!O319="","",'NILAI-USBN'!O319)</f>
        <v/>
      </c>
      <c r="AG320" s="206" t="str">
        <f>IF('NILAI-USBN'!P319="","",'NILAI-USBN'!P319)</f>
        <v/>
      </c>
      <c r="AH320" s="206" t="str">
        <f>IF('NILAI-USBN'!Q319="","",'NILAI-USBN'!Q319)</f>
        <v/>
      </c>
      <c r="AI320" s="206" t="str">
        <f>IF('NILAI-USBN'!R319="","",'NILAI-USBN'!R319)</f>
        <v/>
      </c>
      <c r="AJ320" s="206" t="str">
        <f>IF('NILAI-USBN'!S319="","",'NILAI-USBN'!S319)</f>
        <v/>
      </c>
      <c r="AK320" s="206" t="str">
        <f>IF('NILAI-USBN'!T319="","",'NILAI-USBN'!T319)</f>
        <v/>
      </c>
      <c r="AL320" s="206" t="str">
        <f>IF('NILAI-USBN'!U319="","",'NILAI-USBN'!U319)</f>
        <v/>
      </c>
      <c r="AM320" s="206" t="str">
        <f>IF('NILAI-UN'!E319="","",'NILAI-UN'!E319)</f>
        <v/>
      </c>
      <c r="AN320" s="206" t="str">
        <f>IF('NILAI-UN'!F319="","",'NILAI-UN'!F319)</f>
        <v/>
      </c>
      <c r="AO320" s="206" t="str">
        <f>IF('NILAI-UN'!G319="","",'NILAI-UN'!G319)</f>
        <v/>
      </c>
      <c r="AP320" s="206" t="str">
        <f>IF('NILAI-UN'!H319="","",'NILAI-UN'!H319)</f>
        <v/>
      </c>
      <c r="AQ320" s="207" t="str">
        <f t="shared" si="9"/>
        <v/>
      </c>
      <c r="AR320" s="208" t="str">
        <f t="shared" si="10"/>
        <v/>
      </c>
      <c r="AS320" s="196" t="str">
        <f>IF(OR(C320="",E320=""),"",RANK(AQ320,$AQ$10:$AQ$409)+COUNTIF(AQ$10:AQ320,AQ320)-1)</f>
        <v/>
      </c>
      <c r="AT320" s="173"/>
    </row>
    <row r="321" spans="1:46" ht="20.100000000000001" customHeight="1">
      <c r="A321" s="173"/>
      <c r="B321" s="190" t="str">
        <f>BIODATA_SISWA!B321</f>
        <v/>
      </c>
      <c r="C321" s="191" t="str">
        <f>IF(BIODATA_SISWA!C321="","",BIODATA_SISWA!C321)</f>
        <v/>
      </c>
      <c r="D321" s="191" t="str">
        <f>IF(BIODATA_SISWA!L321="","",BIODATA_SISWA!L321)</f>
        <v/>
      </c>
      <c r="E321" s="206" t="str">
        <f>'NILAI-RAPOR'!K320</f>
        <v/>
      </c>
      <c r="F321" s="206" t="str">
        <f>'NILAI-RAPOR'!R320</f>
        <v/>
      </c>
      <c r="G321" s="206" t="str">
        <f>'NILAI-RAPOR'!Y320</f>
        <v/>
      </c>
      <c r="H321" s="206" t="str">
        <f>'NILAI-RAPOR'!AF320</f>
        <v/>
      </c>
      <c r="I321" s="206" t="str">
        <f>'NILAI-RAPOR'!AM320</f>
        <v/>
      </c>
      <c r="J321" s="206" t="str">
        <f>'NILAI-RAPOR'!AT320</f>
        <v/>
      </c>
      <c r="K321" s="206" t="str">
        <f>'NILAI-RAPOR'!BA320</f>
        <v/>
      </c>
      <c r="L321" s="206" t="str">
        <f>'NILAI-RAPOR'!BH320</f>
        <v/>
      </c>
      <c r="M321" s="206" t="str">
        <f>'NILAI-RAPOR'!BO320</f>
        <v/>
      </c>
      <c r="N321" s="206" t="str">
        <f>'NILAI-RAPOR'!BV320</f>
        <v/>
      </c>
      <c r="O321" s="206" t="str">
        <f>'NILAI-RAPOR'!CC320</f>
        <v/>
      </c>
      <c r="P321" s="206" t="str">
        <f>'NILAI-RAPOR'!CJ320</f>
        <v/>
      </c>
      <c r="Q321" s="206" t="str">
        <f>'NILAI-RAPOR'!CQ320</f>
        <v/>
      </c>
      <c r="R321" s="206" t="str">
        <f>'NILAI-RAPOR'!CX320</f>
        <v/>
      </c>
      <c r="S321" s="206" t="str">
        <f>'NILAI-RAPOR'!DE320</f>
        <v/>
      </c>
      <c r="T321" s="206" t="str">
        <f>'NILAI-RAPOR'!DL320</f>
        <v/>
      </c>
      <c r="U321" s="206" t="str">
        <f>'NILAI-RAPOR'!DS320</f>
        <v/>
      </c>
      <c r="V321" s="206" t="str">
        <f>IF('NILAI-USBN'!E320="","",'NILAI-USBN'!E320)</f>
        <v/>
      </c>
      <c r="W321" s="206" t="str">
        <f>IF('NILAI-USBN'!F320="","",'NILAI-USBN'!F320)</f>
        <v/>
      </c>
      <c r="X321" s="206" t="str">
        <f>IF('NILAI-USBN'!G320="","",'NILAI-USBN'!G320)</f>
        <v/>
      </c>
      <c r="Y321" s="206" t="str">
        <f>IF('NILAI-USBN'!H320="","",'NILAI-USBN'!H320)</f>
        <v/>
      </c>
      <c r="Z321" s="206" t="str">
        <f>IF('NILAI-USBN'!I320="","",'NILAI-USBN'!I320)</f>
        <v/>
      </c>
      <c r="AA321" s="206" t="str">
        <f>IF('NILAI-USBN'!J320="","",'NILAI-USBN'!J320)</f>
        <v/>
      </c>
      <c r="AB321" s="206" t="str">
        <f>IF('NILAI-USBN'!K320="","",'NILAI-USBN'!K320)</f>
        <v/>
      </c>
      <c r="AC321" s="206" t="str">
        <f>IF('NILAI-USBN'!L320="","",'NILAI-USBN'!L320)</f>
        <v/>
      </c>
      <c r="AD321" s="206" t="str">
        <f>IF('NILAI-USBN'!M320="","",'NILAI-USBN'!M320)</f>
        <v/>
      </c>
      <c r="AE321" s="206" t="str">
        <f>IF('NILAI-USBN'!N320="","",'NILAI-USBN'!N320)</f>
        <v/>
      </c>
      <c r="AF321" s="206" t="str">
        <f>IF('NILAI-USBN'!O320="","",'NILAI-USBN'!O320)</f>
        <v/>
      </c>
      <c r="AG321" s="206" t="str">
        <f>IF('NILAI-USBN'!P320="","",'NILAI-USBN'!P320)</f>
        <v/>
      </c>
      <c r="AH321" s="206" t="str">
        <f>IF('NILAI-USBN'!Q320="","",'NILAI-USBN'!Q320)</f>
        <v/>
      </c>
      <c r="AI321" s="206" t="str">
        <f>IF('NILAI-USBN'!R320="","",'NILAI-USBN'!R320)</f>
        <v/>
      </c>
      <c r="AJ321" s="206" t="str">
        <f>IF('NILAI-USBN'!S320="","",'NILAI-USBN'!S320)</f>
        <v/>
      </c>
      <c r="AK321" s="206" t="str">
        <f>IF('NILAI-USBN'!T320="","",'NILAI-USBN'!T320)</f>
        <v/>
      </c>
      <c r="AL321" s="206" t="str">
        <f>IF('NILAI-USBN'!U320="","",'NILAI-USBN'!U320)</f>
        <v/>
      </c>
      <c r="AM321" s="206" t="str">
        <f>IF('NILAI-UN'!E320="","",'NILAI-UN'!E320)</f>
        <v/>
      </c>
      <c r="AN321" s="206" t="str">
        <f>IF('NILAI-UN'!F320="","",'NILAI-UN'!F320)</f>
        <v/>
      </c>
      <c r="AO321" s="206" t="str">
        <f>IF('NILAI-UN'!G320="","",'NILAI-UN'!G320)</f>
        <v/>
      </c>
      <c r="AP321" s="206" t="str">
        <f>IF('NILAI-UN'!H320="","",'NILAI-UN'!H320)</f>
        <v/>
      </c>
      <c r="AQ321" s="207" t="str">
        <f t="shared" si="9"/>
        <v/>
      </c>
      <c r="AR321" s="208" t="str">
        <f t="shared" si="10"/>
        <v/>
      </c>
      <c r="AS321" s="196" t="str">
        <f>IF(OR(C321="",E321=""),"",RANK(AQ321,$AQ$10:$AQ$409)+COUNTIF(AQ$10:AQ321,AQ321)-1)</f>
        <v/>
      </c>
      <c r="AT321" s="173"/>
    </row>
    <row r="322" spans="1:46" ht="20.100000000000001" customHeight="1">
      <c r="A322" s="173"/>
      <c r="B322" s="190" t="str">
        <f>BIODATA_SISWA!B322</f>
        <v/>
      </c>
      <c r="C322" s="191" t="str">
        <f>IF(BIODATA_SISWA!C322="","",BIODATA_SISWA!C322)</f>
        <v/>
      </c>
      <c r="D322" s="191" t="str">
        <f>IF(BIODATA_SISWA!L322="","",BIODATA_SISWA!L322)</f>
        <v/>
      </c>
      <c r="E322" s="206" t="str">
        <f>'NILAI-RAPOR'!K321</f>
        <v/>
      </c>
      <c r="F322" s="206" t="str">
        <f>'NILAI-RAPOR'!R321</f>
        <v/>
      </c>
      <c r="G322" s="206" t="str">
        <f>'NILAI-RAPOR'!Y321</f>
        <v/>
      </c>
      <c r="H322" s="206" t="str">
        <f>'NILAI-RAPOR'!AF321</f>
        <v/>
      </c>
      <c r="I322" s="206" t="str">
        <f>'NILAI-RAPOR'!AM321</f>
        <v/>
      </c>
      <c r="J322" s="206" t="str">
        <f>'NILAI-RAPOR'!AT321</f>
        <v/>
      </c>
      <c r="K322" s="206" t="str">
        <f>'NILAI-RAPOR'!BA321</f>
        <v/>
      </c>
      <c r="L322" s="206" t="str">
        <f>'NILAI-RAPOR'!BH321</f>
        <v/>
      </c>
      <c r="M322" s="206" t="str">
        <f>'NILAI-RAPOR'!BO321</f>
        <v/>
      </c>
      <c r="N322" s="206" t="str">
        <f>'NILAI-RAPOR'!BV321</f>
        <v/>
      </c>
      <c r="O322" s="206" t="str">
        <f>'NILAI-RAPOR'!CC321</f>
        <v/>
      </c>
      <c r="P322" s="206" t="str">
        <f>'NILAI-RAPOR'!CJ321</f>
        <v/>
      </c>
      <c r="Q322" s="206" t="str">
        <f>'NILAI-RAPOR'!CQ321</f>
        <v/>
      </c>
      <c r="R322" s="206" t="str">
        <f>'NILAI-RAPOR'!CX321</f>
        <v/>
      </c>
      <c r="S322" s="206" t="str">
        <f>'NILAI-RAPOR'!DE321</f>
        <v/>
      </c>
      <c r="T322" s="206" t="str">
        <f>'NILAI-RAPOR'!DL321</f>
        <v/>
      </c>
      <c r="U322" s="206" t="str">
        <f>'NILAI-RAPOR'!DS321</f>
        <v/>
      </c>
      <c r="V322" s="206" t="str">
        <f>IF('NILAI-USBN'!E321="","",'NILAI-USBN'!E321)</f>
        <v/>
      </c>
      <c r="W322" s="206" t="str">
        <f>IF('NILAI-USBN'!F321="","",'NILAI-USBN'!F321)</f>
        <v/>
      </c>
      <c r="X322" s="206" t="str">
        <f>IF('NILAI-USBN'!G321="","",'NILAI-USBN'!G321)</f>
        <v/>
      </c>
      <c r="Y322" s="206" t="str">
        <f>IF('NILAI-USBN'!H321="","",'NILAI-USBN'!H321)</f>
        <v/>
      </c>
      <c r="Z322" s="206" t="str">
        <f>IF('NILAI-USBN'!I321="","",'NILAI-USBN'!I321)</f>
        <v/>
      </c>
      <c r="AA322" s="206" t="str">
        <f>IF('NILAI-USBN'!J321="","",'NILAI-USBN'!J321)</f>
        <v/>
      </c>
      <c r="AB322" s="206" t="str">
        <f>IF('NILAI-USBN'!K321="","",'NILAI-USBN'!K321)</f>
        <v/>
      </c>
      <c r="AC322" s="206" t="str">
        <f>IF('NILAI-USBN'!L321="","",'NILAI-USBN'!L321)</f>
        <v/>
      </c>
      <c r="AD322" s="206" t="str">
        <f>IF('NILAI-USBN'!M321="","",'NILAI-USBN'!M321)</f>
        <v/>
      </c>
      <c r="AE322" s="206" t="str">
        <f>IF('NILAI-USBN'!N321="","",'NILAI-USBN'!N321)</f>
        <v/>
      </c>
      <c r="AF322" s="206" t="str">
        <f>IF('NILAI-USBN'!O321="","",'NILAI-USBN'!O321)</f>
        <v/>
      </c>
      <c r="AG322" s="206" t="str">
        <f>IF('NILAI-USBN'!P321="","",'NILAI-USBN'!P321)</f>
        <v/>
      </c>
      <c r="AH322" s="206" t="str">
        <f>IF('NILAI-USBN'!Q321="","",'NILAI-USBN'!Q321)</f>
        <v/>
      </c>
      <c r="AI322" s="206" t="str">
        <f>IF('NILAI-USBN'!R321="","",'NILAI-USBN'!R321)</f>
        <v/>
      </c>
      <c r="AJ322" s="206" t="str">
        <f>IF('NILAI-USBN'!S321="","",'NILAI-USBN'!S321)</f>
        <v/>
      </c>
      <c r="AK322" s="206" t="str">
        <f>IF('NILAI-USBN'!T321="","",'NILAI-USBN'!T321)</f>
        <v/>
      </c>
      <c r="AL322" s="206" t="str">
        <f>IF('NILAI-USBN'!U321="","",'NILAI-USBN'!U321)</f>
        <v/>
      </c>
      <c r="AM322" s="206" t="str">
        <f>IF('NILAI-UN'!E321="","",'NILAI-UN'!E321)</f>
        <v/>
      </c>
      <c r="AN322" s="206" t="str">
        <f>IF('NILAI-UN'!F321="","",'NILAI-UN'!F321)</f>
        <v/>
      </c>
      <c r="AO322" s="206" t="str">
        <f>IF('NILAI-UN'!G321="","",'NILAI-UN'!G321)</f>
        <v/>
      </c>
      <c r="AP322" s="206" t="str">
        <f>IF('NILAI-UN'!H321="","",'NILAI-UN'!H321)</f>
        <v/>
      </c>
      <c r="AQ322" s="207" t="str">
        <f t="shared" si="9"/>
        <v/>
      </c>
      <c r="AR322" s="208" t="str">
        <f t="shared" si="10"/>
        <v/>
      </c>
      <c r="AS322" s="196" t="str">
        <f>IF(OR(C322="",E322=""),"",RANK(AQ322,$AQ$10:$AQ$409)+COUNTIF(AQ$10:AQ322,AQ322)-1)</f>
        <v/>
      </c>
      <c r="AT322" s="173"/>
    </row>
    <row r="323" spans="1:46" ht="20.100000000000001" customHeight="1">
      <c r="A323" s="173"/>
      <c r="B323" s="190" t="str">
        <f>BIODATA_SISWA!B323</f>
        <v/>
      </c>
      <c r="C323" s="191" t="str">
        <f>IF(BIODATA_SISWA!C323="","",BIODATA_SISWA!C323)</f>
        <v/>
      </c>
      <c r="D323" s="191" t="str">
        <f>IF(BIODATA_SISWA!L323="","",BIODATA_SISWA!L323)</f>
        <v/>
      </c>
      <c r="E323" s="206" t="str">
        <f>'NILAI-RAPOR'!K322</f>
        <v/>
      </c>
      <c r="F323" s="206" t="str">
        <f>'NILAI-RAPOR'!R322</f>
        <v/>
      </c>
      <c r="G323" s="206" t="str">
        <f>'NILAI-RAPOR'!Y322</f>
        <v/>
      </c>
      <c r="H323" s="206" t="str">
        <f>'NILAI-RAPOR'!AF322</f>
        <v/>
      </c>
      <c r="I323" s="206" t="str">
        <f>'NILAI-RAPOR'!AM322</f>
        <v/>
      </c>
      <c r="J323" s="206" t="str">
        <f>'NILAI-RAPOR'!AT322</f>
        <v/>
      </c>
      <c r="K323" s="206" t="str">
        <f>'NILAI-RAPOR'!BA322</f>
        <v/>
      </c>
      <c r="L323" s="206" t="str">
        <f>'NILAI-RAPOR'!BH322</f>
        <v/>
      </c>
      <c r="M323" s="206" t="str">
        <f>'NILAI-RAPOR'!BO322</f>
        <v/>
      </c>
      <c r="N323" s="206" t="str">
        <f>'NILAI-RAPOR'!BV322</f>
        <v/>
      </c>
      <c r="O323" s="206" t="str">
        <f>'NILAI-RAPOR'!CC322</f>
        <v/>
      </c>
      <c r="P323" s="206" t="str">
        <f>'NILAI-RAPOR'!CJ322</f>
        <v/>
      </c>
      <c r="Q323" s="206" t="str">
        <f>'NILAI-RAPOR'!CQ322</f>
        <v/>
      </c>
      <c r="R323" s="206" t="str">
        <f>'NILAI-RAPOR'!CX322</f>
        <v/>
      </c>
      <c r="S323" s="206" t="str">
        <f>'NILAI-RAPOR'!DE322</f>
        <v/>
      </c>
      <c r="T323" s="206" t="str">
        <f>'NILAI-RAPOR'!DL322</f>
        <v/>
      </c>
      <c r="U323" s="206" t="str">
        <f>'NILAI-RAPOR'!DS322</f>
        <v/>
      </c>
      <c r="V323" s="206" t="str">
        <f>IF('NILAI-USBN'!E322="","",'NILAI-USBN'!E322)</f>
        <v/>
      </c>
      <c r="W323" s="206" t="str">
        <f>IF('NILAI-USBN'!F322="","",'NILAI-USBN'!F322)</f>
        <v/>
      </c>
      <c r="X323" s="206" t="str">
        <f>IF('NILAI-USBN'!G322="","",'NILAI-USBN'!G322)</f>
        <v/>
      </c>
      <c r="Y323" s="206" t="str">
        <f>IF('NILAI-USBN'!H322="","",'NILAI-USBN'!H322)</f>
        <v/>
      </c>
      <c r="Z323" s="206" t="str">
        <f>IF('NILAI-USBN'!I322="","",'NILAI-USBN'!I322)</f>
        <v/>
      </c>
      <c r="AA323" s="206" t="str">
        <f>IF('NILAI-USBN'!J322="","",'NILAI-USBN'!J322)</f>
        <v/>
      </c>
      <c r="AB323" s="206" t="str">
        <f>IF('NILAI-USBN'!K322="","",'NILAI-USBN'!K322)</f>
        <v/>
      </c>
      <c r="AC323" s="206" t="str">
        <f>IF('NILAI-USBN'!L322="","",'NILAI-USBN'!L322)</f>
        <v/>
      </c>
      <c r="AD323" s="206" t="str">
        <f>IF('NILAI-USBN'!M322="","",'NILAI-USBN'!M322)</f>
        <v/>
      </c>
      <c r="AE323" s="206" t="str">
        <f>IF('NILAI-USBN'!N322="","",'NILAI-USBN'!N322)</f>
        <v/>
      </c>
      <c r="AF323" s="206" t="str">
        <f>IF('NILAI-USBN'!O322="","",'NILAI-USBN'!O322)</f>
        <v/>
      </c>
      <c r="AG323" s="206" t="str">
        <f>IF('NILAI-USBN'!P322="","",'NILAI-USBN'!P322)</f>
        <v/>
      </c>
      <c r="AH323" s="206" t="str">
        <f>IF('NILAI-USBN'!Q322="","",'NILAI-USBN'!Q322)</f>
        <v/>
      </c>
      <c r="AI323" s="206" t="str">
        <f>IF('NILAI-USBN'!R322="","",'NILAI-USBN'!R322)</f>
        <v/>
      </c>
      <c r="AJ323" s="206" t="str">
        <f>IF('NILAI-USBN'!S322="","",'NILAI-USBN'!S322)</f>
        <v/>
      </c>
      <c r="AK323" s="206" t="str">
        <f>IF('NILAI-USBN'!T322="","",'NILAI-USBN'!T322)</f>
        <v/>
      </c>
      <c r="AL323" s="206" t="str">
        <f>IF('NILAI-USBN'!U322="","",'NILAI-USBN'!U322)</f>
        <v/>
      </c>
      <c r="AM323" s="206" t="str">
        <f>IF('NILAI-UN'!E322="","",'NILAI-UN'!E322)</f>
        <v/>
      </c>
      <c r="AN323" s="206" t="str">
        <f>IF('NILAI-UN'!F322="","",'NILAI-UN'!F322)</f>
        <v/>
      </c>
      <c r="AO323" s="206" t="str">
        <f>IF('NILAI-UN'!G322="","",'NILAI-UN'!G322)</f>
        <v/>
      </c>
      <c r="AP323" s="206" t="str">
        <f>IF('NILAI-UN'!H322="","",'NILAI-UN'!H322)</f>
        <v/>
      </c>
      <c r="AQ323" s="207" t="str">
        <f t="shared" si="9"/>
        <v/>
      </c>
      <c r="AR323" s="208" t="str">
        <f t="shared" si="10"/>
        <v/>
      </c>
      <c r="AS323" s="196" t="str">
        <f>IF(OR(C323="",E323=""),"",RANK(AQ323,$AQ$10:$AQ$409)+COUNTIF(AQ$10:AQ323,AQ323)-1)</f>
        <v/>
      </c>
      <c r="AT323" s="173"/>
    </row>
    <row r="324" spans="1:46" ht="20.100000000000001" customHeight="1">
      <c r="A324" s="173"/>
      <c r="B324" s="190" t="str">
        <f>BIODATA_SISWA!B324</f>
        <v/>
      </c>
      <c r="C324" s="191" t="str">
        <f>IF(BIODATA_SISWA!C324="","",BIODATA_SISWA!C324)</f>
        <v/>
      </c>
      <c r="D324" s="191" t="str">
        <f>IF(BIODATA_SISWA!L324="","",BIODATA_SISWA!L324)</f>
        <v/>
      </c>
      <c r="E324" s="206" t="str">
        <f>'NILAI-RAPOR'!K323</f>
        <v/>
      </c>
      <c r="F324" s="206" t="str">
        <f>'NILAI-RAPOR'!R323</f>
        <v/>
      </c>
      <c r="G324" s="206" t="str">
        <f>'NILAI-RAPOR'!Y323</f>
        <v/>
      </c>
      <c r="H324" s="206" t="str">
        <f>'NILAI-RAPOR'!AF323</f>
        <v/>
      </c>
      <c r="I324" s="206" t="str">
        <f>'NILAI-RAPOR'!AM323</f>
        <v/>
      </c>
      <c r="J324" s="206" t="str">
        <f>'NILAI-RAPOR'!AT323</f>
        <v/>
      </c>
      <c r="K324" s="206" t="str">
        <f>'NILAI-RAPOR'!BA323</f>
        <v/>
      </c>
      <c r="L324" s="206" t="str">
        <f>'NILAI-RAPOR'!BH323</f>
        <v/>
      </c>
      <c r="M324" s="206" t="str">
        <f>'NILAI-RAPOR'!BO323</f>
        <v/>
      </c>
      <c r="N324" s="206" t="str">
        <f>'NILAI-RAPOR'!BV323</f>
        <v/>
      </c>
      <c r="O324" s="206" t="str">
        <f>'NILAI-RAPOR'!CC323</f>
        <v/>
      </c>
      <c r="P324" s="206" t="str">
        <f>'NILAI-RAPOR'!CJ323</f>
        <v/>
      </c>
      <c r="Q324" s="206" t="str">
        <f>'NILAI-RAPOR'!CQ323</f>
        <v/>
      </c>
      <c r="R324" s="206" t="str">
        <f>'NILAI-RAPOR'!CX323</f>
        <v/>
      </c>
      <c r="S324" s="206" t="str">
        <f>'NILAI-RAPOR'!DE323</f>
        <v/>
      </c>
      <c r="T324" s="206" t="str">
        <f>'NILAI-RAPOR'!DL323</f>
        <v/>
      </c>
      <c r="U324" s="206" t="str">
        <f>'NILAI-RAPOR'!DS323</f>
        <v/>
      </c>
      <c r="V324" s="206" t="str">
        <f>IF('NILAI-USBN'!E323="","",'NILAI-USBN'!E323)</f>
        <v/>
      </c>
      <c r="W324" s="206" t="str">
        <f>IF('NILAI-USBN'!F323="","",'NILAI-USBN'!F323)</f>
        <v/>
      </c>
      <c r="X324" s="206" t="str">
        <f>IF('NILAI-USBN'!G323="","",'NILAI-USBN'!G323)</f>
        <v/>
      </c>
      <c r="Y324" s="206" t="str">
        <f>IF('NILAI-USBN'!H323="","",'NILAI-USBN'!H323)</f>
        <v/>
      </c>
      <c r="Z324" s="206" t="str">
        <f>IF('NILAI-USBN'!I323="","",'NILAI-USBN'!I323)</f>
        <v/>
      </c>
      <c r="AA324" s="206" t="str">
        <f>IF('NILAI-USBN'!J323="","",'NILAI-USBN'!J323)</f>
        <v/>
      </c>
      <c r="AB324" s="206" t="str">
        <f>IF('NILAI-USBN'!K323="","",'NILAI-USBN'!K323)</f>
        <v/>
      </c>
      <c r="AC324" s="206" t="str">
        <f>IF('NILAI-USBN'!L323="","",'NILAI-USBN'!L323)</f>
        <v/>
      </c>
      <c r="AD324" s="206" t="str">
        <f>IF('NILAI-USBN'!M323="","",'NILAI-USBN'!M323)</f>
        <v/>
      </c>
      <c r="AE324" s="206" t="str">
        <f>IF('NILAI-USBN'!N323="","",'NILAI-USBN'!N323)</f>
        <v/>
      </c>
      <c r="AF324" s="206" t="str">
        <f>IF('NILAI-USBN'!O323="","",'NILAI-USBN'!O323)</f>
        <v/>
      </c>
      <c r="AG324" s="206" t="str">
        <f>IF('NILAI-USBN'!P323="","",'NILAI-USBN'!P323)</f>
        <v/>
      </c>
      <c r="AH324" s="206" t="str">
        <f>IF('NILAI-USBN'!Q323="","",'NILAI-USBN'!Q323)</f>
        <v/>
      </c>
      <c r="AI324" s="206" t="str">
        <f>IF('NILAI-USBN'!R323="","",'NILAI-USBN'!R323)</f>
        <v/>
      </c>
      <c r="AJ324" s="206" t="str">
        <f>IF('NILAI-USBN'!S323="","",'NILAI-USBN'!S323)</f>
        <v/>
      </c>
      <c r="AK324" s="206" t="str">
        <f>IF('NILAI-USBN'!T323="","",'NILAI-USBN'!T323)</f>
        <v/>
      </c>
      <c r="AL324" s="206" t="str">
        <f>IF('NILAI-USBN'!U323="","",'NILAI-USBN'!U323)</f>
        <v/>
      </c>
      <c r="AM324" s="206" t="str">
        <f>IF('NILAI-UN'!E323="","",'NILAI-UN'!E323)</f>
        <v/>
      </c>
      <c r="AN324" s="206" t="str">
        <f>IF('NILAI-UN'!F323="","",'NILAI-UN'!F323)</f>
        <v/>
      </c>
      <c r="AO324" s="206" t="str">
        <f>IF('NILAI-UN'!G323="","",'NILAI-UN'!G323)</f>
        <v/>
      </c>
      <c r="AP324" s="206" t="str">
        <f>IF('NILAI-UN'!H323="","",'NILAI-UN'!H323)</f>
        <v/>
      </c>
      <c r="AQ324" s="207" t="str">
        <f t="shared" si="9"/>
        <v/>
      </c>
      <c r="AR324" s="208" t="str">
        <f t="shared" si="10"/>
        <v/>
      </c>
      <c r="AS324" s="196" t="str">
        <f>IF(OR(C324="",E324=""),"",RANK(AQ324,$AQ$10:$AQ$409)+COUNTIF(AQ$10:AQ324,AQ324)-1)</f>
        <v/>
      </c>
      <c r="AT324" s="173"/>
    </row>
    <row r="325" spans="1:46" ht="20.100000000000001" customHeight="1">
      <c r="A325" s="173"/>
      <c r="B325" s="190" t="str">
        <f>BIODATA_SISWA!B325</f>
        <v/>
      </c>
      <c r="C325" s="191" t="str">
        <f>IF(BIODATA_SISWA!C325="","",BIODATA_SISWA!C325)</f>
        <v/>
      </c>
      <c r="D325" s="191" t="str">
        <f>IF(BIODATA_SISWA!L325="","",BIODATA_SISWA!L325)</f>
        <v/>
      </c>
      <c r="E325" s="206" t="str">
        <f>'NILAI-RAPOR'!K324</f>
        <v/>
      </c>
      <c r="F325" s="206" t="str">
        <f>'NILAI-RAPOR'!R324</f>
        <v/>
      </c>
      <c r="G325" s="206" t="str">
        <f>'NILAI-RAPOR'!Y324</f>
        <v/>
      </c>
      <c r="H325" s="206" t="str">
        <f>'NILAI-RAPOR'!AF324</f>
        <v/>
      </c>
      <c r="I325" s="206" t="str">
        <f>'NILAI-RAPOR'!AM324</f>
        <v/>
      </c>
      <c r="J325" s="206" t="str">
        <f>'NILAI-RAPOR'!AT324</f>
        <v/>
      </c>
      <c r="K325" s="206" t="str">
        <f>'NILAI-RAPOR'!BA324</f>
        <v/>
      </c>
      <c r="L325" s="206" t="str">
        <f>'NILAI-RAPOR'!BH324</f>
        <v/>
      </c>
      <c r="M325" s="206" t="str">
        <f>'NILAI-RAPOR'!BO324</f>
        <v/>
      </c>
      <c r="N325" s="206" t="str">
        <f>'NILAI-RAPOR'!BV324</f>
        <v/>
      </c>
      <c r="O325" s="206" t="str">
        <f>'NILAI-RAPOR'!CC324</f>
        <v/>
      </c>
      <c r="P325" s="206" t="str">
        <f>'NILAI-RAPOR'!CJ324</f>
        <v/>
      </c>
      <c r="Q325" s="206" t="str">
        <f>'NILAI-RAPOR'!CQ324</f>
        <v/>
      </c>
      <c r="R325" s="206" t="str">
        <f>'NILAI-RAPOR'!CX324</f>
        <v/>
      </c>
      <c r="S325" s="206" t="str">
        <f>'NILAI-RAPOR'!DE324</f>
        <v/>
      </c>
      <c r="T325" s="206" t="str">
        <f>'NILAI-RAPOR'!DL324</f>
        <v/>
      </c>
      <c r="U325" s="206" t="str">
        <f>'NILAI-RAPOR'!DS324</f>
        <v/>
      </c>
      <c r="V325" s="206" t="str">
        <f>IF('NILAI-USBN'!E324="","",'NILAI-USBN'!E324)</f>
        <v/>
      </c>
      <c r="W325" s="206" t="str">
        <f>IF('NILAI-USBN'!F324="","",'NILAI-USBN'!F324)</f>
        <v/>
      </c>
      <c r="X325" s="206" t="str">
        <f>IF('NILAI-USBN'!G324="","",'NILAI-USBN'!G324)</f>
        <v/>
      </c>
      <c r="Y325" s="206" t="str">
        <f>IF('NILAI-USBN'!H324="","",'NILAI-USBN'!H324)</f>
        <v/>
      </c>
      <c r="Z325" s="206" t="str">
        <f>IF('NILAI-USBN'!I324="","",'NILAI-USBN'!I324)</f>
        <v/>
      </c>
      <c r="AA325" s="206" t="str">
        <f>IF('NILAI-USBN'!J324="","",'NILAI-USBN'!J324)</f>
        <v/>
      </c>
      <c r="AB325" s="206" t="str">
        <f>IF('NILAI-USBN'!K324="","",'NILAI-USBN'!K324)</f>
        <v/>
      </c>
      <c r="AC325" s="206" t="str">
        <f>IF('NILAI-USBN'!L324="","",'NILAI-USBN'!L324)</f>
        <v/>
      </c>
      <c r="AD325" s="206" t="str">
        <f>IF('NILAI-USBN'!M324="","",'NILAI-USBN'!M324)</f>
        <v/>
      </c>
      <c r="AE325" s="206" t="str">
        <f>IF('NILAI-USBN'!N324="","",'NILAI-USBN'!N324)</f>
        <v/>
      </c>
      <c r="AF325" s="206" t="str">
        <f>IF('NILAI-USBN'!O324="","",'NILAI-USBN'!O324)</f>
        <v/>
      </c>
      <c r="AG325" s="206" t="str">
        <f>IF('NILAI-USBN'!P324="","",'NILAI-USBN'!P324)</f>
        <v/>
      </c>
      <c r="AH325" s="206" t="str">
        <f>IF('NILAI-USBN'!Q324="","",'NILAI-USBN'!Q324)</f>
        <v/>
      </c>
      <c r="AI325" s="206" t="str">
        <f>IF('NILAI-USBN'!R324="","",'NILAI-USBN'!R324)</f>
        <v/>
      </c>
      <c r="AJ325" s="206" t="str">
        <f>IF('NILAI-USBN'!S324="","",'NILAI-USBN'!S324)</f>
        <v/>
      </c>
      <c r="AK325" s="206" t="str">
        <f>IF('NILAI-USBN'!T324="","",'NILAI-USBN'!T324)</f>
        <v/>
      </c>
      <c r="AL325" s="206" t="str">
        <f>IF('NILAI-USBN'!U324="","",'NILAI-USBN'!U324)</f>
        <v/>
      </c>
      <c r="AM325" s="206" t="str">
        <f>IF('NILAI-UN'!E324="","",'NILAI-UN'!E324)</f>
        <v/>
      </c>
      <c r="AN325" s="206" t="str">
        <f>IF('NILAI-UN'!F324="","",'NILAI-UN'!F324)</f>
        <v/>
      </c>
      <c r="AO325" s="206" t="str">
        <f>IF('NILAI-UN'!G324="","",'NILAI-UN'!G324)</f>
        <v/>
      </c>
      <c r="AP325" s="206" t="str">
        <f>IF('NILAI-UN'!H324="","",'NILAI-UN'!H324)</f>
        <v/>
      </c>
      <c r="AQ325" s="207" t="str">
        <f t="shared" si="9"/>
        <v/>
      </c>
      <c r="AR325" s="208" t="str">
        <f t="shared" si="10"/>
        <v/>
      </c>
      <c r="AS325" s="196" t="str">
        <f>IF(OR(C325="",E325=""),"",RANK(AQ325,$AQ$10:$AQ$409)+COUNTIF(AQ$10:AQ325,AQ325)-1)</f>
        <v/>
      </c>
      <c r="AT325" s="173"/>
    </row>
    <row r="326" spans="1:46" ht="20.100000000000001" customHeight="1">
      <c r="A326" s="173"/>
      <c r="B326" s="190" t="str">
        <f>BIODATA_SISWA!B326</f>
        <v/>
      </c>
      <c r="C326" s="191" t="str">
        <f>IF(BIODATA_SISWA!C326="","",BIODATA_SISWA!C326)</f>
        <v/>
      </c>
      <c r="D326" s="191" t="str">
        <f>IF(BIODATA_SISWA!L326="","",BIODATA_SISWA!L326)</f>
        <v/>
      </c>
      <c r="E326" s="206" t="str">
        <f>'NILAI-RAPOR'!K325</f>
        <v/>
      </c>
      <c r="F326" s="206" t="str">
        <f>'NILAI-RAPOR'!R325</f>
        <v/>
      </c>
      <c r="G326" s="206" t="str">
        <f>'NILAI-RAPOR'!Y325</f>
        <v/>
      </c>
      <c r="H326" s="206" t="str">
        <f>'NILAI-RAPOR'!AF325</f>
        <v/>
      </c>
      <c r="I326" s="206" t="str">
        <f>'NILAI-RAPOR'!AM325</f>
        <v/>
      </c>
      <c r="J326" s="206" t="str">
        <f>'NILAI-RAPOR'!AT325</f>
        <v/>
      </c>
      <c r="K326" s="206" t="str">
        <f>'NILAI-RAPOR'!BA325</f>
        <v/>
      </c>
      <c r="L326" s="206" t="str">
        <f>'NILAI-RAPOR'!BH325</f>
        <v/>
      </c>
      <c r="M326" s="206" t="str">
        <f>'NILAI-RAPOR'!BO325</f>
        <v/>
      </c>
      <c r="N326" s="206" t="str">
        <f>'NILAI-RAPOR'!BV325</f>
        <v/>
      </c>
      <c r="O326" s="206" t="str">
        <f>'NILAI-RAPOR'!CC325</f>
        <v/>
      </c>
      <c r="P326" s="206" t="str">
        <f>'NILAI-RAPOR'!CJ325</f>
        <v/>
      </c>
      <c r="Q326" s="206" t="str">
        <f>'NILAI-RAPOR'!CQ325</f>
        <v/>
      </c>
      <c r="R326" s="206" t="str">
        <f>'NILAI-RAPOR'!CX325</f>
        <v/>
      </c>
      <c r="S326" s="206" t="str">
        <f>'NILAI-RAPOR'!DE325</f>
        <v/>
      </c>
      <c r="T326" s="206" t="str">
        <f>'NILAI-RAPOR'!DL325</f>
        <v/>
      </c>
      <c r="U326" s="206" t="str">
        <f>'NILAI-RAPOR'!DS325</f>
        <v/>
      </c>
      <c r="V326" s="206" t="str">
        <f>IF('NILAI-USBN'!E325="","",'NILAI-USBN'!E325)</f>
        <v/>
      </c>
      <c r="W326" s="206" t="str">
        <f>IF('NILAI-USBN'!F325="","",'NILAI-USBN'!F325)</f>
        <v/>
      </c>
      <c r="X326" s="206" t="str">
        <f>IF('NILAI-USBN'!G325="","",'NILAI-USBN'!G325)</f>
        <v/>
      </c>
      <c r="Y326" s="206" t="str">
        <f>IF('NILAI-USBN'!H325="","",'NILAI-USBN'!H325)</f>
        <v/>
      </c>
      <c r="Z326" s="206" t="str">
        <f>IF('NILAI-USBN'!I325="","",'NILAI-USBN'!I325)</f>
        <v/>
      </c>
      <c r="AA326" s="206" t="str">
        <f>IF('NILAI-USBN'!J325="","",'NILAI-USBN'!J325)</f>
        <v/>
      </c>
      <c r="AB326" s="206" t="str">
        <f>IF('NILAI-USBN'!K325="","",'NILAI-USBN'!K325)</f>
        <v/>
      </c>
      <c r="AC326" s="206" t="str">
        <f>IF('NILAI-USBN'!L325="","",'NILAI-USBN'!L325)</f>
        <v/>
      </c>
      <c r="AD326" s="206" t="str">
        <f>IF('NILAI-USBN'!M325="","",'NILAI-USBN'!M325)</f>
        <v/>
      </c>
      <c r="AE326" s="206" t="str">
        <f>IF('NILAI-USBN'!N325="","",'NILAI-USBN'!N325)</f>
        <v/>
      </c>
      <c r="AF326" s="206" t="str">
        <f>IF('NILAI-USBN'!O325="","",'NILAI-USBN'!O325)</f>
        <v/>
      </c>
      <c r="AG326" s="206" t="str">
        <f>IF('NILAI-USBN'!P325="","",'NILAI-USBN'!P325)</f>
        <v/>
      </c>
      <c r="AH326" s="206" t="str">
        <f>IF('NILAI-USBN'!Q325="","",'NILAI-USBN'!Q325)</f>
        <v/>
      </c>
      <c r="AI326" s="206" t="str">
        <f>IF('NILAI-USBN'!R325="","",'NILAI-USBN'!R325)</f>
        <v/>
      </c>
      <c r="AJ326" s="206" t="str">
        <f>IF('NILAI-USBN'!S325="","",'NILAI-USBN'!S325)</f>
        <v/>
      </c>
      <c r="AK326" s="206" t="str">
        <f>IF('NILAI-USBN'!T325="","",'NILAI-USBN'!T325)</f>
        <v/>
      </c>
      <c r="AL326" s="206" t="str">
        <f>IF('NILAI-USBN'!U325="","",'NILAI-USBN'!U325)</f>
        <v/>
      </c>
      <c r="AM326" s="206" t="str">
        <f>IF('NILAI-UN'!E325="","",'NILAI-UN'!E325)</f>
        <v/>
      </c>
      <c r="AN326" s="206" t="str">
        <f>IF('NILAI-UN'!F325="","",'NILAI-UN'!F325)</f>
        <v/>
      </c>
      <c r="AO326" s="206" t="str">
        <f>IF('NILAI-UN'!G325="","",'NILAI-UN'!G325)</f>
        <v/>
      </c>
      <c r="AP326" s="206" t="str">
        <f>IF('NILAI-UN'!H325="","",'NILAI-UN'!H325)</f>
        <v/>
      </c>
      <c r="AQ326" s="207" t="str">
        <f t="shared" si="9"/>
        <v/>
      </c>
      <c r="AR326" s="208" t="str">
        <f t="shared" si="10"/>
        <v/>
      </c>
      <c r="AS326" s="196" t="str">
        <f>IF(OR(C326="",E326=""),"",RANK(AQ326,$AQ$10:$AQ$409)+COUNTIF(AQ$10:AQ326,AQ326)-1)</f>
        <v/>
      </c>
      <c r="AT326" s="173"/>
    </row>
    <row r="327" spans="1:46" ht="20.100000000000001" customHeight="1">
      <c r="A327" s="173"/>
      <c r="B327" s="190" t="str">
        <f>BIODATA_SISWA!B327</f>
        <v/>
      </c>
      <c r="C327" s="191" t="str">
        <f>IF(BIODATA_SISWA!C327="","",BIODATA_SISWA!C327)</f>
        <v/>
      </c>
      <c r="D327" s="191" t="str">
        <f>IF(BIODATA_SISWA!L327="","",BIODATA_SISWA!L327)</f>
        <v/>
      </c>
      <c r="E327" s="206" t="str">
        <f>'NILAI-RAPOR'!K326</f>
        <v/>
      </c>
      <c r="F327" s="206" t="str">
        <f>'NILAI-RAPOR'!R326</f>
        <v/>
      </c>
      <c r="G327" s="206" t="str">
        <f>'NILAI-RAPOR'!Y326</f>
        <v/>
      </c>
      <c r="H327" s="206" t="str">
        <f>'NILAI-RAPOR'!AF326</f>
        <v/>
      </c>
      <c r="I327" s="206" t="str">
        <f>'NILAI-RAPOR'!AM326</f>
        <v/>
      </c>
      <c r="J327" s="206" t="str">
        <f>'NILAI-RAPOR'!AT326</f>
        <v/>
      </c>
      <c r="K327" s="206" t="str">
        <f>'NILAI-RAPOR'!BA326</f>
        <v/>
      </c>
      <c r="L327" s="206" t="str">
        <f>'NILAI-RAPOR'!BH326</f>
        <v/>
      </c>
      <c r="M327" s="206" t="str">
        <f>'NILAI-RAPOR'!BO326</f>
        <v/>
      </c>
      <c r="N327" s="206" t="str">
        <f>'NILAI-RAPOR'!BV326</f>
        <v/>
      </c>
      <c r="O327" s="206" t="str">
        <f>'NILAI-RAPOR'!CC326</f>
        <v/>
      </c>
      <c r="P327" s="206" t="str">
        <f>'NILAI-RAPOR'!CJ326</f>
        <v/>
      </c>
      <c r="Q327" s="206" t="str">
        <f>'NILAI-RAPOR'!CQ326</f>
        <v/>
      </c>
      <c r="R327" s="206" t="str">
        <f>'NILAI-RAPOR'!CX326</f>
        <v/>
      </c>
      <c r="S327" s="206" t="str">
        <f>'NILAI-RAPOR'!DE326</f>
        <v/>
      </c>
      <c r="T327" s="206" t="str">
        <f>'NILAI-RAPOR'!DL326</f>
        <v/>
      </c>
      <c r="U327" s="206" t="str">
        <f>'NILAI-RAPOR'!DS326</f>
        <v/>
      </c>
      <c r="V327" s="206" t="str">
        <f>IF('NILAI-USBN'!E326="","",'NILAI-USBN'!E326)</f>
        <v/>
      </c>
      <c r="W327" s="206" t="str">
        <f>IF('NILAI-USBN'!F326="","",'NILAI-USBN'!F326)</f>
        <v/>
      </c>
      <c r="X327" s="206" t="str">
        <f>IF('NILAI-USBN'!G326="","",'NILAI-USBN'!G326)</f>
        <v/>
      </c>
      <c r="Y327" s="206" t="str">
        <f>IF('NILAI-USBN'!H326="","",'NILAI-USBN'!H326)</f>
        <v/>
      </c>
      <c r="Z327" s="206" t="str">
        <f>IF('NILAI-USBN'!I326="","",'NILAI-USBN'!I326)</f>
        <v/>
      </c>
      <c r="AA327" s="206" t="str">
        <f>IF('NILAI-USBN'!J326="","",'NILAI-USBN'!J326)</f>
        <v/>
      </c>
      <c r="AB327" s="206" t="str">
        <f>IF('NILAI-USBN'!K326="","",'NILAI-USBN'!K326)</f>
        <v/>
      </c>
      <c r="AC327" s="206" t="str">
        <f>IF('NILAI-USBN'!L326="","",'NILAI-USBN'!L326)</f>
        <v/>
      </c>
      <c r="AD327" s="206" t="str">
        <f>IF('NILAI-USBN'!M326="","",'NILAI-USBN'!M326)</f>
        <v/>
      </c>
      <c r="AE327" s="206" t="str">
        <f>IF('NILAI-USBN'!N326="","",'NILAI-USBN'!N326)</f>
        <v/>
      </c>
      <c r="AF327" s="206" t="str">
        <f>IF('NILAI-USBN'!O326="","",'NILAI-USBN'!O326)</f>
        <v/>
      </c>
      <c r="AG327" s="206" t="str">
        <f>IF('NILAI-USBN'!P326="","",'NILAI-USBN'!P326)</f>
        <v/>
      </c>
      <c r="AH327" s="206" t="str">
        <f>IF('NILAI-USBN'!Q326="","",'NILAI-USBN'!Q326)</f>
        <v/>
      </c>
      <c r="AI327" s="206" t="str">
        <f>IF('NILAI-USBN'!R326="","",'NILAI-USBN'!R326)</f>
        <v/>
      </c>
      <c r="AJ327" s="206" t="str">
        <f>IF('NILAI-USBN'!S326="","",'NILAI-USBN'!S326)</f>
        <v/>
      </c>
      <c r="AK327" s="206" t="str">
        <f>IF('NILAI-USBN'!T326="","",'NILAI-USBN'!T326)</f>
        <v/>
      </c>
      <c r="AL327" s="206" t="str">
        <f>IF('NILAI-USBN'!U326="","",'NILAI-USBN'!U326)</f>
        <v/>
      </c>
      <c r="AM327" s="206" t="str">
        <f>IF('NILAI-UN'!E326="","",'NILAI-UN'!E326)</f>
        <v/>
      </c>
      <c r="AN327" s="206" t="str">
        <f>IF('NILAI-UN'!F326="","",'NILAI-UN'!F326)</f>
        <v/>
      </c>
      <c r="AO327" s="206" t="str">
        <f>IF('NILAI-UN'!G326="","",'NILAI-UN'!G326)</f>
        <v/>
      </c>
      <c r="AP327" s="206" t="str">
        <f>IF('NILAI-UN'!H326="","",'NILAI-UN'!H326)</f>
        <v/>
      </c>
      <c r="AQ327" s="207" t="str">
        <f t="shared" si="9"/>
        <v/>
      </c>
      <c r="AR327" s="208" t="str">
        <f t="shared" si="10"/>
        <v/>
      </c>
      <c r="AS327" s="196" t="str">
        <f>IF(OR(C327="",E327=""),"",RANK(AQ327,$AQ$10:$AQ$409)+COUNTIF(AQ$10:AQ327,AQ327)-1)</f>
        <v/>
      </c>
      <c r="AT327" s="173"/>
    </row>
    <row r="328" spans="1:46" ht="20.100000000000001" customHeight="1">
      <c r="A328" s="173"/>
      <c r="B328" s="190" t="str">
        <f>BIODATA_SISWA!B328</f>
        <v/>
      </c>
      <c r="C328" s="191" t="str">
        <f>IF(BIODATA_SISWA!C328="","",BIODATA_SISWA!C328)</f>
        <v/>
      </c>
      <c r="D328" s="191" t="str">
        <f>IF(BIODATA_SISWA!L328="","",BIODATA_SISWA!L328)</f>
        <v/>
      </c>
      <c r="E328" s="206" t="str">
        <f>'NILAI-RAPOR'!K327</f>
        <v/>
      </c>
      <c r="F328" s="206" t="str">
        <f>'NILAI-RAPOR'!R327</f>
        <v/>
      </c>
      <c r="G328" s="206" t="str">
        <f>'NILAI-RAPOR'!Y327</f>
        <v/>
      </c>
      <c r="H328" s="206" t="str">
        <f>'NILAI-RAPOR'!AF327</f>
        <v/>
      </c>
      <c r="I328" s="206" t="str">
        <f>'NILAI-RAPOR'!AM327</f>
        <v/>
      </c>
      <c r="J328" s="206" t="str">
        <f>'NILAI-RAPOR'!AT327</f>
        <v/>
      </c>
      <c r="K328" s="206" t="str">
        <f>'NILAI-RAPOR'!BA327</f>
        <v/>
      </c>
      <c r="L328" s="206" t="str">
        <f>'NILAI-RAPOR'!BH327</f>
        <v/>
      </c>
      <c r="M328" s="206" t="str">
        <f>'NILAI-RAPOR'!BO327</f>
        <v/>
      </c>
      <c r="N328" s="206" t="str">
        <f>'NILAI-RAPOR'!BV327</f>
        <v/>
      </c>
      <c r="O328" s="206" t="str">
        <f>'NILAI-RAPOR'!CC327</f>
        <v/>
      </c>
      <c r="P328" s="206" t="str">
        <f>'NILAI-RAPOR'!CJ327</f>
        <v/>
      </c>
      <c r="Q328" s="206" t="str">
        <f>'NILAI-RAPOR'!CQ327</f>
        <v/>
      </c>
      <c r="R328" s="206" t="str">
        <f>'NILAI-RAPOR'!CX327</f>
        <v/>
      </c>
      <c r="S328" s="206" t="str">
        <f>'NILAI-RAPOR'!DE327</f>
        <v/>
      </c>
      <c r="T328" s="206" t="str">
        <f>'NILAI-RAPOR'!DL327</f>
        <v/>
      </c>
      <c r="U328" s="206" t="str">
        <f>'NILAI-RAPOR'!DS327</f>
        <v/>
      </c>
      <c r="V328" s="206" t="str">
        <f>IF('NILAI-USBN'!E327="","",'NILAI-USBN'!E327)</f>
        <v/>
      </c>
      <c r="W328" s="206" t="str">
        <f>IF('NILAI-USBN'!F327="","",'NILAI-USBN'!F327)</f>
        <v/>
      </c>
      <c r="X328" s="206" t="str">
        <f>IF('NILAI-USBN'!G327="","",'NILAI-USBN'!G327)</f>
        <v/>
      </c>
      <c r="Y328" s="206" t="str">
        <f>IF('NILAI-USBN'!H327="","",'NILAI-USBN'!H327)</f>
        <v/>
      </c>
      <c r="Z328" s="206" t="str">
        <f>IF('NILAI-USBN'!I327="","",'NILAI-USBN'!I327)</f>
        <v/>
      </c>
      <c r="AA328" s="206" t="str">
        <f>IF('NILAI-USBN'!J327="","",'NILAI-USBN'!J327)</f>
        <v/>
      </c>
      <c r="AB328" s="206" t="str">
        <f>IF('NILAI-USBN'!K327="","",'NILAI-USBN'!K327)</f>
        <v/>
      </c>
      <c r="AC328" s="206" t="str">
        <f>IF('NILAI-USBN'!L327="","",'NILAI-USBN'!L327)</f>
        <v/>
      </c>
      <c r="AD328" s="206" t="str">
        <f>IF('NILAI-USBN'!M327="","",'NILAI-USBN'!M327)</f>
        <v/>
      </c>
      <c r="AE328" s="206" t="str">
        <f>IF('NILAI-USBN'!N327="","",'NILAI-USBN'!N327)</f>
        <v/>
      </c>
      <c r="AF328" s="206" t="str">
        <f>IF('NILAI-USBN'!O327="","",'NILAI-USBN'!O327)</f>
        <v/>
      </c>
      <c r="AG328" s="206" t="str">
        <f>IF('NILAI-USBN'!P327="","",'NILAI-USBN'!P327)</f>
        <v/>
      </c>
      <c r="AH328" s="206" t="str">
        <f>IF('NILAI-USBN'!Q327="","",'NILAI-USBN'!Q327)</f>
        <v/>
      </c>
      <c r="AI328" s="206" t="str">
        <f>IF('NILAI-USBN'!R327="","",'NILAI-USBN'!R327)</f>
        <v/>
      </c>
      <c r="AJ328" s="206" t="str">
        <f>IF('NILAI-USBN'!S327="","",'NILAI-USBN'!S327)</f>
        <v/>
      </c>
      <c r="AK328" s="206" t="str">
        <f>IF('NILAI-USBN'!T327="","",'NILAI-USBN'!T327)</f>
        <v/>
      </c>
      <c r="AL328" s="206" t="str">
        <f>IF('NILAI-USBN'!U327="","",'NILAI-USBN'!U327)</f>
        <v/>
      </c>
      <c r="AM328" s="206" t="str">
        <f>IF('NILAI-UN'!E327="","",'NILAI-UN'!E327)</f>
        <v/>
      </c>
      <c r="AN328" s="206" t="str">
        <f>IF('NILAI-UN'!F327="","",'NILAI-UN'!F327)</f>
        <v/>
      </c>
      <c r="AO328" s="206" t="str">
        <f>IF('NILAI-UN'!G327="","",'NILAI-UN'!G327)</f>
        <v/>
      </c>
      <c r="AP328" s="206" t="str">
        <f>IF('NILAI-UN'!H327="","",'NILAI-UN'!H327)</f>
        <v/>
      </c>
      <c r="AQ328" s="207" t="str">
        <f t="shared" si="9"/>
        <v/>
      </c>
      <c r="AR328" s="208" t="str">
        <f t="shared" si="10"/>
        <v/>
      </c>
      <c r="AS328" s="196" t="str">
        <f>IF(OR(C328="",E328=""),"",RANK(AQ328,$AQ$10:$AQ$409)+COUNTIF(AQ$10:AQ328,AQ328)-1)</f>
        <v/>
      </c>
      <c r="AT328" s="173"/>
    </row>
    <row r="329" spans="1:46" ht="20.100000000000001" customHeight="1">
      <c r="A329" s="173"/>
      <c r="B329" s="190" t="str">
        <f>BIODATA_SISWA!B329</f>
        <v/>
      </c>
      <c r="C329" s="191" t="str">
        <f>IF(BIODATA_SISWA!C329="","",BIODATA_SISWA!C329)</f>
        <v/>
      </c>
      <c r="D329" s="191" t="str">
        <f>IF(BIODATA_SISWA!L329="","",BIODATA_SISWA!L329)</f>
        <v/>
      </c>
      <c r="E329" s="206" t="str">
        <f>'NILAI-RAPOR'!K328</f>
        <v/>
      </c>
      <c r="F329" s="206" t="str">
        <f>'NILAI-RAPOR'!R328</f>
        <v/>
      </c>
      <c r="G329" s="206" t="str">
        <f>'NILAI-RAPOR'!Y328</f>
        <v/>
      </c>
      <c r="H329" s="206" t="str">
        <f>'NILAI-RAPOR'!AF328</f>
        <v/>
      </c>
      <c r="I329" s="206" t="str">
        <f>'NILAI-RAPOR'!AM328</f>
        <v/>
      </c>
      <c r="J329" s="206" t="str">
        <f>'NILAI-RAPOR'!AT328</f>
        <v/>
      </c>
      <c r="K329" s="206" t="str">
        <f>'NILAI-RAPOR'!BA328</f>
        <v/>
      </c>
      <c r="L329" s="206" t="str">
        <f>'NILAI-RAPOR'!BH328</f>
        <v/>
      </c>
      <c r="M329" s="206" t="str">
        <f>'NILAI-RAPOR'!BO328</f>
        <v/>
      </c>
      <c r="N329" s="206" t="str">
        <f>'NILAI-RAPOR'!BV328</f>
        <v/>
      </c>
      <c r="O329" s="206" t="str">
        <f>'NILAI-RAPOR'!CC328</f>
        <v/>
      </c>
      <c r="P329" s="206" t="str">
        <f>'NILAI-RAPOR'!CJ328</f>
        <v/>
      </c>
      <c r="Q329" s="206" t="str">
        <f>'NILAI-RAPOR'!CQ328</f>
        <v/>
      </c>
      <c r="R329" s="206" t="str">
        <f>'NILAI-RAPOR'!CX328</f>
        <v/>
      </c>
      <c r="S329" s="206" t="str">
        <f>'NILAI-RAPOR'!DE328</f>
        <v/>
      </c>
      <c r="T329" s="206" t="str">
        <f>'NILAI-RAPOR'!DL328</f>
        <v/>
      </c>
      <c r="U329" s="206" t="str">
        <f>'NILAI-RAPOR'!DS328</f>
        <v/>
      </c>
      <c r="V329" s="206" t="str">
        <f>IF('NILAI-USBN'!E328="","",'NILAI-USBN'!E328)</f>
        <v/>
      </c>
      <c r="W329" s="206" t="str">
        <f>IF('NILAI-USBN'!F328="","",'NILAI-USBN'!F328)</f>
        <v/>
      </c>
      <c r="X329" s="206" t="str">
        <f>IF('NILAI-USBN'!G328="","",'NILAI-USBN'!G328)</f>
        <v/>
      </c>
      <c r="Y329" s="206" t="str">
        <f>IF('NILAI-USBN'!H328="","",'NILAI-USBN'!H328)</f>
        <v/>
      </c>
      <c r="Z329" s="206" t="str">
        <f>IF('NILAI-USBN'!I328="","",'NILAI-USBN'!I328)</f>
        <v/>
      </c>
      <c r="AA329" s="206" t="str">
        <f>IF('NILAI-USBN'!J328="","",'NILAI-USBN'!J328)</f>
        <v/>
      </c>
      <c r="AB329" s="206" t="str">
        <f>IF('NILAI-USBN'!K328="","",'NILAI-USBN'!K328)</f>
        <v/>
      </c>
      <c r="AC329" s="206" t="str">
        <f>IF('NILAI-USBN'!L328="","",'NILAI-USBN'!L328)</f>
        <v/>
      </c>
      <c r="AD329" s="206" t="str">
        <f>IF('NILAI-USBN'!M328="","",'NILAI-USBN'!M328)</f>
        <v/>
      </c>
      <c r="AE329" s="206" t="str">
        <f>IF('NILAI-USBN'!N328="","",'NILAI-USBN'!N328)</f>
        <v/>
      </c>
      <c r="AF329" s="206" t="str">
        <f>IF('NILAI-USBN'!O328="","",'NILAI-USBN'!O328)</f>
        <v/>
      </c>
      <c r="AG329" s="206" t="str">
        <f>IF('NILAI-USBN'!P328="","",'NILAI-USBN'!P328)</f>
        <v/>
      </c>
      <c r="AH329" s="206" t="str">
        <f>IF('NILAI-USBN'!Q328="","",'NILAI-USBN'!Q328)</f>
        <v/>
      </c>
      <c r="AI329" s="206" t="str">
        <f>IF('NILAI-USBN'!R328="","",'NILAI-USBN'!R328)</f>
        <v/>
      </c>
      <c r="AJ329" s="206" t="str">
        <f>IF('NILAI-USBN'!S328="","",'NILAI-USBN'!S328)</f>
        <v/>
      </c>
      <c r="AK329" s="206" t="str">
        <f>IF('NILAI-USBN'!T328="","",'NILAI-USBN'!T328)</f>
        <v/>
      </c>
      <c r="AL329" s="206" t="str">
        <f>IF('NILAI-USBN'!U328="","",'NILAI-USBN'!U328)</f>
        <v/>
      </c>
      <c r="AM329" s="206" t="str">
        <f>IF('NILAI-UN'!E328="","",'NILAI-UN'!E328)</f>
        <v/>
      </c>
      <c r="AN329" s="206" t="str">
        <f>IF('NILAI-UN'!F328="","",'NILAI-UN'!F328)</f>
        <v/>
      </c>
      <c r="AO329" s="206" t="str">
        <f>IF('NILAI-UN'!G328="","",'NILAI-UN'!G328)</f>
        <v/>
      </c>
      <c r="AP329" s="206" t="str">
        <f>IF('NILAI-UN'!H328="","",'NILAI-UN'!H328)</f>
        <v/>
      </c>
      <c r="AQ329" s="207" t="str">
        <f t="shared" si="9"/>
        <v/>
      </c>
      <c r="AR329" s="208" t="str">
        <f t="shared" si="10"/>
        <v/>
      </c>
      <c r="AS329" s="196" t="str">
        <f>IF(OR(C329="",E329=""),"",RANK(AQ329,$AQ$10:$AQ$409)+COUNTIF(AQ$10:AQ329,AQ329)-1)</f>
        <v/>
      </c>
      <c r="AT329" s="173"/>
    </row>
    <row r="330" spans="1:46" ht="20.100000000000001" customHeight="1">
      <c r="A330" s="173"/>
      <c r="B330" s="190" t="str">
        <f>BIODATA_SISWA!B330</f>
        <v/>
      </c>
      <c r="C330" s="191" t="str">
        <f>IF(BIODATA_SISWA!C330="","",BIODATA_SISWA!C330)</f>
        <v/>
      </c>
      <c r="D330" s="191" t="str">
        <f>IF(BIODATA_SISWA!L330="","",BIODATA_SISWA!L330)</f>
        <v/>
      </c>
      <c r="E330" s="206" t="str">
        <f>'NILAI-RAPOR'!K329</f>
        <v/>
      </c>
      <c r="F330" s="206" t="str">
        <f>'NILAI-RAPOR'!R329</f>
        <v/>
      </c>
      <c r="G330" s="206" t="str">
        <f>'NILAI-RAPOR'!Y329</f>
        <v/>
      </c>
      <c r="H330" s="206" t="str">
        <f>'NILAI-RAPOR'!AF329</f>
        <v/>
      </c>
      <c r="I330" s="206" t="str">
        <f>'NILAI-RAPOR'!AM329</f>
        <v/>
      </c>
      <c r="J330" s="206" t="str">
        <f>'NILAI-RAPOR'!AT329</f>
        <v/>
      </c>
      <c r="K330" s="206" t="str">
        <f>'NILAI-RAPOR'!BA329</f>
        <v/>
      </c>
      <c r="L330" s="206" t="str">
        <f>'NILAI-RAPOR'!BH329</f>
        <v/>
      </c>
      <c r="M330" s="206" t="str">
        <f>'NILAI-RAPOR'!BO329</f>
        <v/>
      </c>
      <c r="N330" s="206" t="str">
        <f>'NILAI-RAPOR'!BV329</f>
        <v/>
      </c>
      <c r="O330" s="206" t="str">
        <f>'NILAI-RAPOR'!CC329</f>
        <v/>
      </c>
      <c r="P330" s="206" t="str">
        <f>'NILAI-RAPOR'!CJ329</f>
        <v/>
      </c>
      <c r="Q330" s="206" t="str">
        <f>'NILAI-RAPOR'!CQ329</f>
        <v/>
      </c>
      <c r="R330" s="206" t="str">
        <f>'NILAI-RAPOR'!CX329</f>
        <v/>
      </c>
      <c r="S330" s="206" t="str">
        <f>'NILAI-RAPOR'!DE329</f>
        <v/>
      </c>
      <c r="T330" s="206" t="str">
        <f>'NILAI-RAPOR'!DL329</f>
        <v/>
      </c>
      <c r="U330" s="206" t="str">
        <f>'NILAI-RAPOR'!DS329</f>
        <v/>
      </c>
      <c r="V330" s="206" t="str">
        <f>IF('NILAI-USBN'!E329="","",'NILAI-USBN'!E329)</f>
        <v/>
      </c>
      <c r="W330" s="206" t="str">
        <f>IF('NILAI-USBN'!F329="","",'NILAI-USBN'!F329)</f>
        <v/>
      </c>
      <c r="X330" s="206" t="str">
        <f>IF('NILAI-USBN'!G329="","",'NILAI-USBN'!G329)</f>
        <v/>
      </c>
      <c r="Y330" s="206" t="str">
        <f>IF('NILAI-USBN'!H329="","",'NILAI-USBN'!H329)</f>
        <v/>
      </c>
      <c r="Z330" s="206" t="str">
        <f>IF('NILAI-USBN'!I329="","",'NILAI-USBN'!I329)</f>
        <v/>
      </c>
      <c r="AA330" s="206" t="str">
        <f>IF('NILAI-USBN'!J329="","",'NILAI-USBN'!J329)</f>
        <v/>
      </c>
      <c r="AB330" s="206" t="str">
        <f>IF('NILAI-USBN'!K329="","",'NILAI-USBN'!K329)</f>
        <v/>
      </c>
      <c r="AC330" s="206" t="str">
        <f>IF('NILAI-USBN'!L329="","",'NILAI-USBN'!L329)</f>
        <v/>
      </c>
      <c r="AD330" s="206" t="str">
        <f>IF('NILAI-USBN'!M329="","",'NILAI-USBN'!M329)</f>
        <v/>
      </c>
      <c r="AE330" s="206" t="str">
        <f>IF('NILAI-USBN'!N329="","",'NILAI-USBN'!N329)</f>
        <v/>
      </c>
      <c r="AF330" s="206" t="str">
        <f>IF('NILAI-USBN'!O329="","",'NILAI-USBN'!O329)</f>
        <v/>
      </c>
      <c r="AG330" s="206" t="str">
        <f>IF('NILAI-USBN'!P329="","",'NILAI-USBN'!P329)</f>
        <v/>
      </c>
      <c r="AH330" s="206" t="str">
        <f>IF('NILAI-USBN'!Q329="","",'NILAI-USBN'!Q329)</f>
        <v/>
      </c>
      <c r="AI330" s="206" t="str">
        <f>IF('NILAI-USBN'!R329="","",'NILAI-USBN'!R329)</f>
        <v/>
      </c>
      <c r="AJ330" s="206" t="str">
        <f>IF('NILAI-USBN'!S329="","",'NILAI-USBN'!S329)</f>
        <v/>
      </c>
      <c r="AK330" s="206" t="str">
        <f>IF('NILAI-USBN'!T329="","",'NILAI-USBN'!T329)</f>
        <v/>
      </c>
      <c r="AL330" s="206" t="str">
        <f>IF('NILAI-USBN'!U329="","",'NILAI-USBN'!U329)</f>
        <v/>
      </c>
      <c r="AM330" s="206" t="str">
        <f>IF('NILAI-UN'!E329="","",'NILAI-UN'!E329)</f>
        <v/>
      </c>
      <c r="AN330" s="206" t="str">
        <f>IF('NILAI-UN'!F329="","",'NILAI-UN'!F329)</f>
        <v/>
      </c>
      <c r="AO330" s="206" t="str">
        <f>IF('NILAI-UN'!G329="","",'NILAI-UN'!G329)</f>
        <v/>
      </c>
      <c r="AP330" s="206" t="str">
        <f>IF('NILAI-UN'!H329="","",'NILAI-UN'!H329)</f>
        <v/>
      </c>
      <c r="AQ330" s="207" t="str">
        <f t="shared" ref="AQ330:AQ393" si="11">IF(OR(C330="",E330=""),"",SUM(E330:AP330))</f>
        <v/>
      </c>
      <c r="AR330" s="208" t="str">
        <f t="shared" ref="AR330:AR393" si="12">IF(OR(C330="",E330=""),"",AVERAGE(E330:AP330))</f>
        <v/>
      </c>
      <c r="AS330" s="196" t="str">
        <f>IF(OR(C330="",E330=""),"",RANK(AQ330,$AQ$10:$AQ$409)+COUNTIF(AQ$10:AQ330,AQ330)-1)</f>
        <v/>
      </c>
      <c r="AT330" s="173"/>
    </row>
    <row r="331" spans="1:46" ht="20.100000000000001" customHeight="1">
      <c r="A331" s="173"/>
      <c r="B331" s="190" t="str">
        <f>BIODATA_SISWA!B331</f>
        <v/>
      </c>
      <c r="C331" s="191" t="str">
        <f>IF(BIODATA_SISWA!C331="","",BIODATA_SISWA!C331)</f>
        <v/>
      </c>
      <c r="D331" s="191" t="str">
        <f>IF(BIODATA_SISWA!L331="","",BIODATA_SISWA!L331)</f>
        <v/>
      </c>
      <c r="E331" s="206" t="str">
        <f>'NILAI-RAPOR'!K330</f>
        <v/>
      </c>
      <c r="F331" s="206" t="str">
        <f>'NILAI-RAPOR'!R330</f>
        <v/>
      </c>
      <c r="G331" s="206" t="str">
        <f>'NILAI-RAPOR'!Y330</f>
        <v/>
      </c>
      <c r="H331" s="206" t="str">
        <f>'NILAI-RAPOR'!AF330</f>
        <v/>
      </c>
      <c r="I331" s="206" t="str">
        <f>'NILAI-RAPOR'!AM330</f>
        <v/>
      </c>
      <c r="J331" s="206" t="str">
        <f>'NILAI-RAPOR'!AT330</f>
        <v/>
      </c>
      <c r="K331" s="206" t="str">
        <f>'NILAI-RAPOR'!BA330</f>
        <v/>
      </c>
      <c r="L331" s="206" t="str">
        <f>'NILAI-RAPOR'!BH330</f>
        <v/>
      </c>
      <c r="M331" s="206" t="str">
        <f>'NILAI-RAPOR'!BO330</f>
        <v/>
      </c>
      <c r="N331" s="206" t="str">
        <f>'NILAI-RAPOR'!BV330</f>
        <v/>
      </c>
      <c r="O331" s="206" t="str">
        <f>'NILAI-RAPOR'!CC330</f>
        <v/>
      </c>
      <c r="P331" s="206" t="str">
        <f>'NILAI-RAPOR'!CJ330</f>
        <v/>
      </c>
      <c r="Q331" s="206" t="str">
        <f>'NILAI-RAPOR'!CQ330</f>
        <v/>
      </c>
      <c r="R331" s="206" t="str">
        <f>'NILAI-RAPOR'!CX330</f>
        <v/>
      </c>
      <c r="S331" s="206" t="str">
        <f>'NILAI-RAPOR'!DE330</f>
        <v/>
      </c>
      <c r="T331" s="206" t="str">
        <f>'NILAI-RAPOR'!DL330</f>
        <v/>
      </c>
      <c r="U331" s="206" t="str">
        <f>'NILAI-RAPOR'!DS330</f>
        <v/>
      </c>
      <c r="V331" s="206" t="str">
        <f>IF('NILAI-USBN'!E330="","",'NILAI-USBN'!E330)</f>
        <v/>
      </c>
      <c r="W331" s="206" t="str">
        <f>IF('NILAI-USBN'!F330="","",'NILAI-USBN'!F330)</f>
        <v/>
      </c>
      <c r="X331" s="206" t="str">
        <f>IF('NILAI-USBN'!G330="","",'NILAI-USBN'!G330)</f>
        <v/>
      </c>
      <c r="Y331" s="206" t="str">
        <f>IF('NILAI-USBN'!H330="","",'NILAI-USBN'!H330)</f>
        <v/>
      </c>
      <c r="Z331" s="206" t="str">
        <f>IF('NILAI-USBN'!I330="","",'NILAI-USBN'!I330)</f>
        <v/>
      </c>
      <c r="AA331" s="206" t="str">
        <f>IF('NILAI-USBN'!J330="","",'NILAI-USBN'!J330)</f>
        <v/>
      </c>
      <c r="AB331" s="206" t="str">
        <f>IF('NILAI-USBN'!K330="","",'NILAI-USBN'!K330)</f>
        <v/>
      </c>
      <c r="AC331" s="206" t="str">
        <f>IF('NILAI-USBN'!L330="","",'NILAI-USBN'!L330)</f>
        <v/>
      </c>
      <c r="AD331" s="206" t="str">
        <f>IF('NILAI-USBN'!M330="","",'NILAI-USBN'!M330)</f>
        <v/>
      </c>
      <c r="AE331" s="206" t="str">
        <f>IF('NILAI-USBN'!N330="","",'NILAI-USBN'!N330)</f>
        <v/>
      </c>
      <c r="AF331" s="206" t="str">
        <f>IF('NILAI-USBN'!O330="","",'NILAI-USBN'!O330)</f>
        <v/>
      </c>
      <c r="AG331" s="206" t="str">
        <f>IF('NILAI-USBN'!P330="","",'NILAI-USBN'!P330)</f>
        <v/>
      </c>
      <c r="AH331" s="206" t="str">
        <f>IF('NILAI-USBN'!Q330="","",'NILAI-USBN'!Q330)</f>
        <v/>
      </c>
      <c r="AI331" s="206" t="str">
        <f>IF('NILAI-USBN'!R330="","",'NILAI-USBN'!R330)</f>
        <v/>
      </c>
      <c r="AJ331" s="206" t="str">
        <f>IF('NILAI-USBN'!S330="","",'NILAI-USBN'!S330)</f>
        <v/>
      </c>
      <c r="AK331" s="206" t="str">
        <f>IF('NILAI-USBN'!T330="","",'NILAI-USBN'!T330)</f>
        <v/>
      </c>
      <c r="AL331" s="206" t="str">
        <f>IF('NILAI-USBN'!U330="","",'NILAI-USBN'!U330)</f>
        <v/>
      </c>
      <c r="AM331" s="206" t="str">
        <f>IF('NILAI-UN'!E330="","",'NILAI-UN'!E330)</f>
        <v/>
      </c>
      <c r="AN331" s="206" t="str">
        <f>IF('NILAI-UN'!F330="","",'NILAI-UN'!F330)</f>
        <v/>
      </c>
      <c r="AO331" s="206" t="str">
        <f>IF('NILAI-UN'!G330="","",'NILAI-UN'!G330)</f>
        <v/>
      </c>
      <c r="AP331" s="206" t="str">
        <f>IF('NILAI-UN'!H330="","",'NILAI-UN'!H330)</f>
        <v/>
      </c>
      <c r="AQ331" s="207" t="str">
        <f t="shared" si="11"/>
        <v/>
      </c>
      <c r="AR331" s="208" t="str">
        <f t="shared" si="12"/>
        <v/>
      </c>
      <c r="AS331" s="196" t="str">
        <f>IF(OR(C331="",E331=""),"",RANK(AQ331,$AQ$10:$AQ$409)+COUNTIF(AQ$10:AQ331,AQ331)-1)</f>
        <v/>
      </c>
      <c r="AT331" s="173"/>
    </row>
    <row r="332" spans="1:46" ht="20.100000000000001" customHeight="1">
      <c r="A332" s="173"/>
      <c r="B332" s="190" t="str">
        <f>BIODATA_SISWA!B332</f>
        <v/>
      </c>
      <c r="C332" s="191" t="str">
        <f>IF(BIODATA_SISWA!C332="","",BIODATA_SISWA!C332)</f>
        <v/>
      </c>
      <c r="D332" s="191" t="str">
        <f>IF(BIODATA_SISWA!L332="","",BIODATA_SISWA!L332)</f>
        <v/>
      </c>
      <c r="E332" s="206" t="str">
        <f>'NILAI-RAPOR'!K331</f>
        <v/>
      </c>
      <c r="F332" s="206" t="str">
        <f>'NILAI-RAPOR'!R331</f>
        <v/>
      </c>
      <c r="G332" s="206" t="str">
        <f>'NILAI-RAPOR'!Y331</f>
        <v/>
      </c>
      <c r="H332" s="206" t="str">
        <f>'NILAI-RAPOR'!AF331</f>
        <v/>
      </c>
      <c r="I332" s="206" t="str">
        <f>'NILAI-RAPOR'!AM331</f>
        <v/>
      </c>
      <c r="J332" s="206" t="str">
        <f>'NILAI-RAPOR'!AT331</f>
        <v/>
      </c>
      <c r="K332" s="206" t="str">
        <f>'NILAI-RAPOR'!BA331</f>
        <v/>
      </c>
      <c r="L332" s="206" t="str">
        <f>'NILAI-RAPOR'!BH331</f>
        <v/>
      </c>
      <c r="M332" s="206" t="str">
        <f>'NILAI-RAPOR'!BO331</f>
        <v/>
      </c>
      <c r="N332" s="206" t="str">
        <f>'NILAI-RAPOR'!BV331</f>
        <v/>
      </c>
      <c r="O332" s="206" t="str">
        <f>'NILAI-RAPOR'!CC331</f>
        <v/>
      </c>
      <c r="P332" s="206" t="str">
        <f>'NILAI-RAPOR'!CJ331</f>
        <v/>
      </c>
      <c r="Q332" s="206" t="str">
        <f>'NILAI-RAPOR'!CQ331</f>
        <v/>
      </c>
      <c r="R332" s="206" t="str">
        <f>'NILAI-RAPOR'!CX331</f>
        <v/>
      </c>
      <c r="S332" s="206" t="str">
        <f>'NILAI-RAPOR'!DE331</f>
        <v/>
      </c>
      <c r="T332" s="206" t="str">
        <f>'NILAI-RAPOR'!DL331</f>
        <v/>
      </c>
      <c r="U332" s="206" t="str">
        <f>'NILAI-RAPOR'!DS331</f>
        <v/>
      </c>
      <c r="V332" s="206" t="str">
        <f>IF('NILAI-USBN'!E331="","",'NILAI-USBN'!E331)</f>
        <v/>
      </c>
      <c r="W332" s="206" t="str">
        <f>IF('NILAI-USBN'!F331="","",'NILAI-USBN'!F331)</f>
        <v/>
      </c>
      <c r="X332" s="206" t="str">
        <f>IF('NILAI-USBN'!G331="","",'NILAI-USBN'!G331)</f>
        <v/>
      </c>
      <c r="Y332" s="206" t="str">
        <f>IF('NILAI-USBN'!H331="","",'NILAI-USBN'!H331)</f>
        <v/>
      </c>
      <c r="Z332" s="206" t="str">
        <f>IF('NILAI-USBN'!I331="","",'NILAI-USBN'!I331)</f>
        <v/>
      </c>
      <c r="AA332" s="206" t="str">
        <f>IF('NILAI-USBN'!J331="","",'NILAI-USBN'!J331)</f>
        <v/>
      </c>
      <c r="AB332" s="206" t="str">
        <f>IF('NILAI-USBN'!K331="","",'NILAI-USBN'!K331)</f>
        <v/>
      </c>
      <c r="AC332" s="206" t="str">
        <f>IF('NILAI-USBN'!L331="","",'NILAI-USBN'!L331)</f>
        <v/>
      </c>
      <c r="AD332" s="206" t="str">
        <f>IF('NILAI-USBN'!M331="","",'NILAI-USBN'!M331)</f>
        <v/>
      </c>
      <c r="AE332" s="206" t="str">
        <f>IF('NILAI-USBN'!N331="","",'NILAI-USBN'!N331)</f>
        <v/>
      </c>
      <c r="AF332" s="206" t="str">
        <f>IF('NILAI-USBN'!O331="","",'NILAI-USBN'!O331)</f>
        <v/>
      </c>
      <c r="AG332" s="206" t="str">
        <f>IF('NILAI-USBN'!P331="","",'NILAI-USBN'!P331)</f>
        <v/>
      </c>
      <c r="AH332" s="206" t="str">
        <f>IF('NILAI-USBN'!Q331="","",'NILAI-USBN'!Q331)</f>
        <v/>
      </c>
      <c r="AI332" s="206" t="str">
        <f>IF('NILAI-USBN'!R331="","",'NILAI-USBN'!R331)</f>
        <v/>
      </c>
      <c r="AJ332" s="206" t="str">
        <f>IF('NILAI-USBN'!S331="","",'NILAI-USBN'!S331)</f>
        <v/>
      </c>
      <c r="AK332" s="206" t="str">
        <f>IF('NILAI-USBN'!T331="","",'NILAI-USBN'!T331)</f>
        <v/>
      </c>
      <c r="AL332" s="206" t="str">
        <f>IF('NILAI-USBN'!U331="","",'NILAI-USBN'!U331)</f>
        <v/>
      </c>
      <c r="AM332" s="206" t="str">
        <f>IF('NILAI-UN'!E331="","",'NILAI-UN'!E331)</f>
        <v/>
      </c>
      <c r="AN332" s="206" t="str">
        <f>IF('NILAI-UN'!F331="","",'NILAI-UN'!F331)</f>
        <v/>
      </c>
      <c r="AO332" s="206" t="str">
        <f>IF('NILAI-UN'!G331="","",'NILAI-UN'!G331)</f>
        <v/>
      </c>
      <c r="AP332" s="206" t="str">
        <f>IF('NILAI-UN'!H331="","",'NILAI-UN'!H331)</f>
        <v/>
      </c>
      <c r="AQ332" s="207" t="str">
        <f t="shared" si="11"/>
        <v/>
      </c>
      <c r="AR332" s="208" t="str">
        <f t="shared" si="12"/>
        <v/>
      </c>
      <c r="AS332" s="196" t="str">
        <f>IF(OR(C332="",E332=""),"",RANK(AQ332,$AQ$10:$AQ$409)+COUNTIF(AQ$10:AQ332,AQ332)-1)</f>
        <v/>
      </c>
      <c r="AT332" s="173"/>
    </row>
    <row r="333" spans="1:46" ht="20.100000000000001" customHeight="1">
      <c r="A333" s="173"/>
      <c r="B333" s="190" t="str">
        <f>BIODATA_SISWA!B333</f>
        <v/>
      </c>
      <c r="C333" s="191" t="str">
        <f>IF(BIODATA_SISWA!C333="","",BIODATA_SISWA!C333)</f>
        <v/>
      </c>
      <c r="D333" s="191" t="str">
        <f>IF(BIODATA_SISWA!L333="","",BIODATA_SISWA!L333)</f>
        <v/>
      </c>
      <c r="E333" s="206" t="str">
        <f>'NILAI-RAPOR'!K332</f>
        <v/>
      </c>
      <c r="F333" s="206" t="str">
        <f>'NILAI-RAPOR'!R332</f>
        <v/>
      </c>
      <c r="G333" s="206" t="str">
        <f>'NILAI-RAPOR'!Y332</f>
        <v/>
      </c>
      <c r="H333" s="206" t="str">
        <f>'NILAI-RAPOR'!AF332</f>
        <v/>
      </c>
      <c r="I333" s="206" t="str">
        <f>'NILAI-RAPOR'!AM332</f>
        <v/>
      </c>
      <c r="J333" s="206" t="str">
        <f>'NILAI-RAPOR'!AT332</f>
        <v/>
      </c>
      <c r="K333" s="206" t="str">
        <f>'NILAI-RAPOR'!BA332</f>
        <v/>
      </c>
      <c r="L333" s="206" t="str">
        <f>'NILAI-RAPOR'!BH332</f>
        <v/>
      </c>
      <c r="M333" s="206" t="str">
        <f>'NILAI-RAPOR'!BO332</f>
        <v/>
      </c>
      <c r="N333" s="206" t="str">
        <f>'NILAI-RAPOR'!BV332</f>
        <v/>
      </c>
      <c r="O333" s="206" t="str">
        <f>'NILAI-RAPOR'!CC332</f>
        <v/>
      </c>
      <c r="P333" s="206" t="str">
        <f>'NILAI-RAPOR'!CJ332</f>
        <v/>
      </c>
      <c r="Q333" s="206" t="str">
        <f>'NILAI-RAPOR'!CQ332</f>
        <v/>
      </c>
      <c r="R333" s="206" t="str">
        <f>'NILAI-RAPOR'!CX332</f>
        <v/>
      </c>
      <c r="S333" s="206" t="str">
        <f>'NILAI-RAPOR'!DE332</f>
        <v/>
      </c>
      <c r="T333" s="206" t="str">
        <f>'NILAI-RAPOR'!DL332</f>
        <v/>
      </c>
      <c r="U333" s="206" t="str">
        <f>'NILAI-RAPOR'!DS332</f>
        <v/>
      </c>
      <c r="V333" s="206" t="str">
        <f>IF('NILAI-USBN'!E332="","",'NILAI-USBN'!E332)</f>
        <v/>
      </c>
      <c r="W333" s="206" t="str">
        <f>IF('NILAI-USBN'!F332="","",'NILAI-USBN'!F332)</f>
        <v/>
      </c>
      <c r="X333" s="206" t="str">
        <f>IF('NILAI-USBN'!G332="","",'NILAI-USBN'!G332)</f>
        <v/>
      </c>
      <c r="Y333" s="206" t="str">
        <f>IF('NILAI-USBN'!H332="","",'NILAI-USBN'!H332)</f>
        <v/>
      </c>
      <c r="Z333" s="206" t="str">
        <f>IF('NILAI-USBN'!I332="","",'NILAI-USBN'!I332)</f>
        <v/>
      </c>
      <c r="AA333" s="206" t="str">
        <f>IF('NILAI-USBN'!J332="","",'NILAI-USBN'!J332)</f>
        <v/>
      </c>
      <c r="AB333" s="206" t="str">
        <f>IF('NILAI-USBN'!K332="","",'NILAI-USBN'!K332)</f>
        <v/>
      </c>
      <c r="AC333" s="206" t="str">
        <f>IF('NILAI-USBN'!L332="","",'NILAI-USBN'!L332)</f>
        <v/>
      </c>
      <c r="AD333" s="206" t="str">
        <f>IF('NILAI-USBN'!M332="","",'NILAI-USBN'!M332)</f>
        <v/>
      </c>
      <c r="AE333" s="206" t="str">
        <f>IF('NILAI-USBN'!N332="","",'NILAI-USBN'!N332)</f>
        <v/>
      </c>
      <c r="AF333" s="206" t="str">
        <f>IF('NILAI-USBN'!O332="","",'NILAI-USBN'!O332)</f>
        <v/>
      </c>
      <c r="AG333" s="206" t="str">
        <f>IF('NILAI-USBN'!P332="","",'NILAI-USBN'!P332)</f>
        <v/>
      </c>
      <c r="AH333" s="206" t="str">
        <f>IF('NILAI-USBN'!Q332="","",'NILAI-USBN'!Q332)</f>
        <v/>
      </c>
      <c r="AI333" s="206" t="str">
        <f>IF('NILAI-USBN'!R332="","",'NILAI-USBN'!R332)</f>
        <v/>
      </c>
      <c r="AJ333" s="206" t="str">
        <f>IF('NILAI-USBN'!S332="","",'NILAI-USBN'!S332)</f>
        <v/>
      </c>
      <c r="AK333" s="206" t="str">
        <f>IF('NILAI-USBN'!T332="","",'NILAI-USBN'!T332)</f>
        <v/>
      </c>
      <c r="AL333" s="206" t="str">
        <f>IF('NILAI-USBN'!U332="","",'NILAI-USBN'!U332)</f>
        <v/>
      </c>
      <c r="AM333" s="206" t="str">
        <f>IF('NILAI-UN'!E332="","",'NILAI-UN'!E332)</f>
        <v/>
      </c>
      <c r="AN333" s="206" t="str">
        <f>IF('NILAI-UN'!F332="","",'NILAI-UN'!F332)</f>
        <v/>
      </c>
      <c r="AO333" s="206" t="str">
        <f>IF('NILAI-UN'!G332="","",'NILAI-UN'!G332)</f>
        <v/>
      </c>
      <c r="AP333" s="206" t="str">
        <f>IF('NILAI-UN'!H332="","",'NILAI-UN'!H332)</f>
        <v/>
      </c>
      <c r="AQ333" s="207" t="str">
        <f t="shared" si="11"/>
        <v/>
      </c>
      <c r="AR333" s="208" t="str">
        <f t="shared" si="12"/>
        <v/>
      </c>
      <c r="AS333" s="196" t="str">
        <f>IF(OR(C333="",E333=""),"",RANK(AQ333,$AQ$10:$AQ$409)+COUNTIF(AQ$10:AQ333,AQ333)-1)</f>
        <v/>
      </c>
      <c r="AT333" s="173"/>
    </row>
    <row r="334" spans="1:46" ht="20.100000000000001" customHeight="1">
      <c r="A334" s="173"/>
      <c r="B334" s="190" t="str">
        <f>BIODATA_SISWA!B334</f>
        <v/>
      </c>
      <c r="C334" s="191" t="str">
        <f>IF(BIODATA_SISWA!C334="","",BIODATA_SISWA!C334)</f>
        <v/>
      </c>
      <c r="D334" s="191" t="str">
        <f>IF(BIODATA_SISWA!L334="","",BIODATA_SISWA!L334)</f>
        <v/>
      </c>
      <c r="E334" s="206" t="str">
        <f>'NILAI-RAPOR'!K333</f>
        <v/>
      </c>
      <c r="F334" s="206" t="str">
        <f>'NILAI-RAPOR'!R333</f>
        <v/>
      </c>
      <c r="G334" s="206" t="str">
        <f>'NILAI-RAPOR'!Y333</f>
        <v/>
      </c>
      <c r="H334" s="206" t="str">
        <f>'NILAI-RAPOR'!AF333</f>
        <v/>
      </c>
      <c r="I334" s="206" t="str">
        <f>'NILAI-RAPOR'!AM333</f>
        <v/>
      </c>
      <c r="J334" s="206" t="str">
        <f>'NILAI-RAPOR'!AT333</f>
        <v/>
      </c>
      <c r="K334" s="206" t="str">
        <f>'NILAI-RAPOR'!BA333</f>
        <v/>
      </c>
      <c r="L334" s="206" t="str">
        <f>'NILAI-RAPOR'!BH333</f>
        <v/>
      </c>
      <c r="M334" s="206" t="str">
        <f>'NILAI-RAPOR'!BO333</f>
        <v/>
      </c>
      <c r="N334" s="206" t="str">
        <f>'NILAI-RAPOR'!BV333</f>
        <v/>
      </c>
      <c r="O334" s="206" t="str">
        <f>'NILAI-RAPOR'!CC333</f>
        <v/>
      </c>
      <c r="P334" s="206" t="str">
        <f>'NILAI-RAPOR'!CJ333</f>
        <v/>
      </c>
      <c r="Q334" s="206" t="str">
        <f>'NILAI-RAPOR'!CQ333</f>
        <v/>
      </c>
      <c r="R334" s="206" t="str">
        <f>'NILAI-RAPOR'!CX333</f>
        <v/>
      </c>
      <c r="S334" s="206" t="str">
        <f>'NILAI-RAPOR'!DE333</f>
        <v/>
      </c>
      <c r="T334" s="206" t="str">
        <f>'NILAI-RAPOR'!DL333</f>
        <v/>
      </c>
      <c r="U334" s="206" t="str">
        <f>'NILAI-RAPOR'!DS333</f>
        <v/>
      </c>
      <c r="V334" s="206" t="str">
        <f>IF('NILAI-USBN'!E333="","",'NILAI-USBN'!E333)</f>
        <v/>
      </c>
      <c r="W334" s="206" t="str">
        <f>IF('NILAI-USBN'!F333="","",'NILAI-USBN'!F333)</f>
        <v/>
      </c>
      <c r="X334" s="206" t="str">
        <f>IF('NILAI-USBN'!G333="","",'NILAI-USBN'!G333)</f>
        <v/>
      </c>
      <c r="Y334" s="206" t="str">
        <f>IF('NILAI-USBN'!H333="","",'NILAI-USBN'!H333)</f>
        <v/>
      </c>
      <c r="Z334" s="206" t="str">
        <f>IF('NILAI-USBN'!I333="","",'NILAI-USBN'!I333)</f>
        <v/>
      </c>
      <c r="AA334" s="206" t="str">
        <f>IF('NILAI-USBN'!J333="","",'NILAI-USBN'!J333)</f>
        <v/>
      </c>
      <c r="AB334" s="206" t="str">
        <f>IF('NILAI-USBN'!K333="","",'NILAI-USBN'!K333)</f>
        <v/>
      </c>
      <c r="AC334" s="206" t="str">
        <f>IF('NILAI-USBN'!L333="","",'NILAI-USBN'!L333)</f>
        <v/>
      </c>
      <c r="AD334" s="206" t="str">
        <f>IF('NILAI-USBN'!M333="","",'NILAI-USBN'!M333)</f>
        <v/>
      </c>
      <c r="AE334" s="206" t="str">
        <f>IF('NILAI-USBN'!N333="","",'NILAI-USBN'!N333)</f>
        <v/>
      </c>
      <c r="AF334" s="206" t="str">
        <f>IF('NILAI-USBN'!O333="","",'NILAI-USBN'!O333)</f>
        <v/>
      </c>
      <c r="AG334" s="206" t="str">
        <f>IF('NILAI-USBN'!P333="","",'NILAI-USBN'!P333)</f>
        <v/>
      </c>
      <c r="AH334" s="206" t="str">
        <f>IF('NILAI-USBN'!Q333="","",'NILAI-USBN'!Q333)</f>
        <v/>
      </c>
      <c r="AI334" s="206" t="str">
        <f>IF('NILAI-USBN'!R333="","",'NILAI-USBN'!R333)</f>
        <v/>
      </c>
      <c r="AJ334" s="206" t="str">
        <f>IF('NILAI-USBN'!S333="","",'NILAI-USBN'!S333)</f>
        <v/>
      </c>
      <c r="AK334" s="206" t="str">
        <f>IF('NILAI-USBN'!T333="","",'NILAI-USBN'!T333)</f>
        <v/>
      </c>
      <c r="AL334" s="206" t="str">
        <f>IF('NILAI-USBN'!U333="","",'NILAI-USBN'!U333)</f>
        <v/>
      </c>
      <c r="AM334" s="206" t="str">
        <f>IF('NILAI-UN'!E333="","",'NILAI-UN'!E333)</f>
        <v/>
      </c>
      <c r="AN334" s="206" t="str">
        <f>IF('NILAI-UN'!F333="","",'NILAI-UN'!F333)</f>
        <v/>
      </c>
      <c r="AO334" s="206" t="str">
        <f>IF('NILAI-UN'!G333="","",'NILAI-UN'!G333)</f>
        <v/>
      </c>
      <c r="AP334" s="206" t="str">
        <f>IF('NILAI-UN'!H333="","",'NILAI-UN'!H333)</f>
        <v/>
      </c>
      <c r="AQ334" s="207" t="str">
        <f t="shared" si="11"/>
        <v/>
      </c>
      <c r="AR334" s="208" t="str">
        <f t="shared" si="12"/>
        <v/>
      </c>
      <c r="AS334" s="196" t="str">
        <f>IF(OR(C334="",E334=""),"",RANK(AQ334,$AQ$10:$AQ$409)+COUNTIF(AQ$10:AQ334,AQ334)-1)</f>
        <v/>
      </c>
      <c r="AT334" s="173"/>
    </row>
    <row r="335" spans="1:46" ht="20.100000000000001" customHeight="1">
      <c r="A335" s="173"/>
      <c r="B335" s="190" t="str">
        <f>BIODATA_SISWA!B335</f>
        <v/>
      </c>
      <c r="C335" s="191" t="str">
        <f>IF(BIODATA_SISWA!C335="","",BIODATA_SISWA!C335)</f>
        <v/>
      </c>
      <c r="D335" s="191" t="str">
        <f>IF(BIODATA_SISWA!L335="","",BIODATA_SISWA!L335)</f>
        <v/>
      </c>
      <c r="E335" s="206" t="str">
        <f>'NILAI-RAPOR'!K334</f>
        <v/>
      </c>
      <c r="F335" s="206" t="str">
        <f>'NILAI-RAPOR'!R334</f>
        <v/>
      </c>
      <c r="G335" s="206" t="str">
        <f>'NILAI-RAPOR'!Y334</f>
        <v/>
      </c>
      <c r="H335" s="206" t="str">
        <f>'NILAI-RAPOR'!AF334</f>
        <v/>
      </c>
      <c r="I335" s="206" t="str">
        <f>'NILAI-RAPOR'!AM334</f>
        <v/>
      </c>
      <c r="J335" s="206" t="str">
        <f>'NILAI-RAPOR'!AT334</f>
        <v/>
      </c>
      <c r="K335" s="206" t="str">
        <f>'NILAI-RAPOR'!BA334</f>
        <v/>
      </c>
      <c r="L335" s="206" t="str">
        <f>'NILAI-RAPOR'!BH334</f>
        <v/>
      </c>
      <c r="M335" s="206" t="str">
        <f>'NILAI-RAPOR'!BO334</f>
        <v/>
      </c>
      <c r="N335" s="206" t="str">
        <f>'NILAI-RAPOR'!BV334</f>
        <v/>
      </c>
      <c r="O335" s="206" t="str">
        <f>'NILAI-RAPOR'!CC334</f>
        <v/>
      </c>
      <c r="P335" s="206" t="str">
        <f>'NILAI-RAPOR'!CJ334</f>
        <v/>
      </c>
      <c r="Q335" s="206" t="str">
        <f>'NILAI-RAPOR'!CQ334</f>
        <v/>
      </c>
      <c r="R335" s="206" t="str">
        <f>'NILAI-RAPOR'!CX334</f>
        <v/>
      </c>
      <c r="S335" s="206" t="str">
        <f>'NILAI-RAPOR'!DE334</f>
        <v/>
      </c>
      <c r="T335" s="206" t="str">
        <f>'NILAI-RAPOR'!DL334</f>
        <v/>
      </c>
      <c r="U335" s="206" t="str">
        <f>'NILAI-RAPOR'!DS334</f>
        <v/>
      </c>
      <c r="V335" s="206" t="str">
        <f>IF('NILAI-USBN'!E334="","",'NILAI-USBN'!E334)</f>
        <v/>
      </c>
      <c r="W335" s="206" t="str">
        <f>IF('NILAI-USBN'!F334="","",'NILAI-USBN'!F334)</f>
        <v/>
      </c>
      <c r="X335" s="206" t="str">
        <f>IF('NILAI-USBN'!G334="","",'NILAI-USBN'!G334)</f>
        <v/>
      </c>
      <c r="Y335" s="206" t="str">
        <f>IF('NILAI-USBN'!H334="","",'NILAI-USBN'!H334)</f>
        <v/>
      </c>
      <c r="Z335" s="206" t="str">
        <f>IF('NILAI-USBN'!I334="","",'NILAI-USBN'!I334)</f>
        <v/>
      </c>
      <c r="AA335" s="206" t="str">
        <f>IF('NILAI-USBN'!J334="","",'NILAI-USBN'!J334)</f>
        <v/>
      </c>
      <c r="AB335" s="206" t="str">
        <f>IF('NILAI-USBN'!K334="","",'NILAI-USBN'!K334)</f>
        <v/>
      </c>
      <c r="AC335" s="206" t="str">
        <f>IF('NILAI-USBN'!L334="","",'NILAI-USBN'!L334)</f>
        <v/>
      </c>
      <c r="AD335" s="206" t="str">
        <f>IF('NILAI-USBN'!M334="","",'NILAI-USBN'!M334)</f>
        <v/>
      </c>
      <c r="AE335" s="206" t="str">
        <f>IF('NILAI-USBN'!N334="","",'NILAI-USBN'!N334)</f>
        <v/>
      </c>
      <c r="AF335" s="206" t="str">
        <f>IF('NILAI-USBN'!O334="","",'NILAI-USBN'!O334)</f>
        <v/>
      </c>
      <c r="AG335" s="206" t="str">
        <f>IF('NILAI-USBN'!P334="","",'NILAI-USBN'!P334)</f>
        <v/>
      </c>
      <c r="AH335" s="206" t="str">
        <f>IF('NILAI-USBN'!Q334="","",'NILAI-USBN'!Q334)</f>
        <v/>
      </c>
      <c r="AI335" s="206" t="str">
        <f>IF('NILAI-USBN'!R334="","",'NILAI-USBN'!R334)</f>
        <v/>
      </c>
      <c r="AJ335" s="206" t="str">
        <f>IF('NILAI-USBN'!S334="","",'NILAI-USBN'!S334)</f>
        <v/>
      </c>
      <c r="AK335" s="206" t="str">
        <f>IF('NILAI-USBN'!T334="","",'NILAI-USBN'!T334)</f>
        <v/>
      </c>
      <c r="AL335" s="206" t="str">
        <f>IF('NILAI-USBN'!U334="","",'NILAI-USBN'!U334)</f>
        <v/>
      </c>
      <c r="AM335" s="206" t="str">
        <f>IF('NILAI-UN'!E334="","",'NILAI-UN'!E334)</f>
        <v/>
      </c>
      <c r="AN335" s="206" t="str">
        <f>IF('NILAI-UN'!F334="","",'NILAI-UN'!F334)</f>
        <v/>
      </c>
      <c r="AO335" s="206" t="str">
        <f>IF('NILAI-UN'!G334="","",'NILAI-UN'!G334)</f>
        <v/>
      </c>
      <c r="AP335" s="206" t="str">
        <f>IF('NILAI-UN'!H334="","",'NILAI-UN'!H334)</f>
        <v/>
      </c>
      <c r="AQ335" s="207" t="str">
        <f t="shared" si="11"/>
        <v/>
      </c>
      <c r="AR335" s="208" t="str">
        <f t="shared" si="12"/>
        <v/>
      </c>
      <c r="AS335" s="196" t="str">
        <f>IF(OR(C335="",E335=""),"",RANK(AQ335,$AQ$10:$AQ$409)+COUNTIF(AQ$10:AQ335,AQ335)-1)</f>
        <v/>
      </c>
      <c r="AT335" s="173"/>
    </row>
    <row r="336" spans="1:46" ht="20.100000000000001" customHeight="1">
      <c r="A336" s="173"/>
      <c r="B336" s="190" t="str">
        <f>BIODATA_SISWA!B336</f>
        <v/>
      </c>
      <c r="C336" s="191" t="str">
        <f>IF(BIODATA_SISWA!C336="","",BIODATA_SISWA!C336)</f>
        <v/>
      </c>
      <c r="D336" s="191" t="str">
        <f>IF(BIODATA_SISWA!L336="","",BIODATA_SISWA!L336)</f>
        <v/>
      </c>
      <c r="E336" s="206" t="str">
        <f>'NILAI-RAPOR'!K335</f>
        <v/>
      </c>
      <c r="F336" s="206" t="str">
        <f>'NILAI-RAPOR'!R335</f>
        <v/>
      </c>
      <c r="G336" s="206" t="str">
        <f>'NILAI-RAPOR'!Y335</f>
        <v/>
      </c>
      <c r="H336" s="206" t="str">
        <f>'NILAI-RAPOR'!AF335</f>
        <v/>
      </c>
      <c r="I336" s="206" t="str">
        <f>'NILAI-RAPOR'!AM335</f>
        <v/>
      </c>
      <c r="J336" s="206" t="str">
        <f>'NILAI-RAPOR'!AT335</f>
        <v/>
      </c>
      <c r="K336" s="206" t="str">
        <f>'NILAI-RAPOR'!BA335</f>
        <v/>
      </c>
      <c r="L336" s="206" t="str">
        <f>'NILAI-RAPOR'!BH335</f>
        <v/>
      </c>
      <c r="M336" s="206" t="str">
        <f>'NILAI-RAPOR'!BO335</f>
        <v/>
      </c>
      <c r="N336" s="206" t="str">
        <f>'NILAI-RAPOR'!BV335</f>
        <v/>
      </c>
      <c r="O336" s="206" t="str">
        <f>'NILAI-RAPOR'!CC335</f>
        <v/>
      </c>
      <c r="P336" s="206" t="str">
        <f>'NILAI-RAPOR'!CJ335</f>
        <v/>
      </c>
      <c r="Q336" s="206" t="str">
        <f>'NILAI-RAPOR'!CQ335</f>
        <v/>
      </c>
      <c r="R336" s="206" t="str">
        <f>'NILAI-RAPOR'!CX335</f>
        <v/>
      </c>
      <c r="S336" s="206" t="str">
        <f>'NILAI-RAPOR'!DE335</f>
        <v/>
      </c>
      <c r="T336" s="206" t="str">
        <f>'NILAI-RAPOR'!DL335</f>
        <v/>
      </c>
      <c r="U336" s="206" t="str">
        <f>'NILAI-RAPOR'!DS335</f>
        <v/>
      </c>
      <c r="V336" s="206" t="str">
        <f>IF('NILAI-USBN'!E335="","",'NILAI-USBN'!E335)</f>
        <v/>
      </c>
      <c r="W336" s="206" t="str">
        <f>IF('NILAI-USBN'!F335="","",'NILAI-USBN'!F335)</f>
        <v/>
      </c>
      <c r="X336" s="206" t="str">
        <f>IF('NILAI-USBN'!G335="","",'NILAI-USBN'!G335)</f>
        <v/>
      </c>
      <c r="Y336" s="206" t="str">
        <f>IF('NILAI-USBN'!H335="","",'NILAI-USBN'!H335)</f>
        <v/>
      </c>
      <c r="Z336" s="206" t="str">
        <f>IF('NILAI-USBN'!I335="","",'NILAI-USBN'!I335)</f>
        <v/>
      </c>
      <c r="AA336" s="206" t="str">
        <f>IF('NILAI-USBN'!J335="","",'NILAI-USBN'!J335)</f>
        <v/>
      </c>
      <c r="AB336" s="206" t="str">
        <f>IF('NILAI-USBN'!K335="","",'NILAI-USBN'!K335)</f>
        <v/>
      </c>
      <c r="AC336" s="206" t="str">
        <f>IF('NILAI-USBN'!L335="","",'NILAI-USBN'!L335)</f>
        <v/>
      </c>
      <c r="AD336" s="206" t="str">
        <f>IF('NILAI-USBN'!M335="","",'NILAI-USBN'!M335)</f>
        <v/>
      </c>
      <c r="AE336" s="206" t="str">
        <f>IF('NILAI-USBN'!N335="","",'NILAI-USBN'!N335)</f>
        <v/>
      </c>
      <c r="AF336" s="206" t="str">
        <f>IF('NILAI-USBN'!O335="","",'NILAI-USBN'!O335)</f>
        <v/>
      </c>
      <c r="AG336" s="206" t="str">
        <f>IF('NILAI-USBN'!P335="","",'NILAI-USBN'!P335)</f>
        <v/>
      </c>
      <c r="AH336" s="206" t="str">
        <f>IF('NILAI-USBN'!Q335="","",'NILAI-USBN'!Q335)</f>
        <v/>
      </c>
      <c r="AI336" s="206" t="str">
        <f>IF('NILAI-USBN'!R335="","",'NILAI-USBN'!R335)</f>
        <v/>
      </c>
      <c r="AJ336" s="206" t="str">
        <f>IF('NILAI-USBN'!S335="","",'NILAI-USBN'!S335)</f>
        <v/>
      </c>
      <c r="AK336" s="206" t="str">
        <f>IF('NILAI-USBN'!T335="","",'NILAI-USBN'!T335)</f>
        <v/>
      </c>
      <c r="AL336" s="206" t="str">
        <f>IF('NILAI-USBN'!U335="","",'NILAI-USBN'!U335)</f>
        <v/>
      </c>
      <c r="AM336" s="206" t="str">
        <f>IF('NILAI-UN'!E335="","",'NILAI-UN'!E335)</f>
        <v/>
      </c>
      <c r="AN336" s="206" t="str">
        <f>IF('NILAI-UN'!F335="","",'NILAI-UN'!F335)</f>
        <v/>
      </c>
      <c r="AO336" s="206" t="str">
        <f>IF('NILAI-UN'!G335="","",'NILAI-UN'!G335)</f>
        <v/>
      </c>
      <c r="AP336" s="206" t="str">
        <f>IF('NILAI-UN'!H335="","",'NILAI-UN'!H335)</f>
        <v/>
      </c>
      <c r="AQ336" s="207" t="str">
        <f t="shared" si="11"/>
        <v/>
      </c>
      <c r="AR336" s="208" t="str">
        <f t="shared" si="12"/>
        <v/>
      </c>
      <c r="AS336" s="196" t="str">
        <f>IF(OR(C336="",E336=""),"",RANK(AQ336,$AQ$10:$AQ$409)+COUNTIF(AQ$10:AQ336,AQ336)-1)</f>
        <v/>
      </c>
      <c r="AT336" s="173"/>
    </row>
    <row r="337" spans="1:46" ht="20.100000000000001" customHeight="1">
      <c r="A337" s="173"/>
      <c r="B337" s="190" t="str">
        <f>BIODATA_SISWA!B337</f>
        <v/>
      </c>
      <c r="C337" s="191" t="str">
        <f>IF(BIODATA_SISWA!C337="","",BIODATA_SISWA!C337)</f>
        <v/>
      </c>
      <c r="D337" s="191" t="str">
        <f>IF(BIODATA_SISWA!L337="","",BIODATA_SISWA!L337)</f>
        <v/>
      </c>
      <c r="E337" s="206" t="str">
        <f>'NILAI-RAPOR'!K336</f>
        <v/>
      </c>
      <c r="F337" s="206" t="str">
        <f>'NILAI-RAPOR'!R336</f>
        <v/>
      </c>
      <c r="G337" s="206" t="str">
        <f>'NILAI-RAPOR'!Y336</f>
        <v/>
      </c>
      <c r="H337" s="206" t="str">
        <f>'NILAI-RAPOR'!AF336</f>
        <v/>
      </c>
      <c r="I337" s="206" t="str">
        <f>'NILAI-RAPOR'!AM336</f>
        <v/>
      </c>
      <c r="J337" s="206" t="str">
        <f>'NILAI-RAPOR'!AT336</f>
        <v/>
      </c>
      <c r="K337" s="206" t="str">
        <f>'NILAI-RAPOR'!BA336</f>
        <v/>
      </c>
      <c r="L337" s="206" t="str">
        <f>'NILAI-RAPOR'!BH336</f>
        <v/>
      </c>
      <c r="M337" s="206" t="str">
        <f>'NILAI-RAPOR'!BO336</f>
        <v/>
      </c>
      <c r="N337" s="206" t="str">
        <f>'NILAI-RAPOR'!BV336</f>
        <v/>
      </c>
      <c r="O337" s="206" t="str">
        <f>'NILAI-RAPOR'!CC336</f>
        <v/>
      </c>
      <c r="P337" s="206" t="str">
        <f>'NILAI-RAPOR'!CJ336</f>
        <v/>
      </c>
      <c r="Q337" s="206" t="str">
        <f>'NILAI-RAPOR'!CQ336</f>
        <v/>
      </c>
      <c r="R337" s="206" t="str">
        <f>'NILAI-RAPOR'!CX336</f>
        <v/>
      </c>
      <c r="S337" s="206" t="str">
        <f>'NILAI-RAPOR'!DE336</f>
        <v/>
      </c>
      <c r="T337" s="206" t="str">
        <f>'NILAI-RAPOR'!DL336</f>
        <v/>
      </c>
      <c r="U337" s="206" t="str">
        <f>'NILAI-RAPOR'!DS336</f>
        <v/>
      </c>
      <c r="V337" s="206" t="str">
        <f>IF('NILAI-USBN'!E336="","",'NILAI-USBN'!E336)</f>
        <v/>
      </c>
      <c r="W337" s="206" t="str">
        <f>IF('NILAI-USBN'!F336="","",'NILAI-USBN'!F336)</f>
        <v/>
      </c>
      <c r="X337" s="206" t="str">
        <f>IF('NILAI-USBN'!G336="","",'NILAI-USBN'!G336)</f>
        <v/>
      </c>
      <c r="Y337" s="206" t="str">
        <f>IF('NILAI-USBN'!H336="","",'NILAI-USBN'!H336)</f>
        <v/>
      </c>
      <c r="Z337" s="206" t="str">
        <f>IF('NILAI-USBN'!I336="","",'NILAI-USBN'!I336)</f>
        <v/>
      </c>
      <c r="AA337" s="206" t="str">
        <f>IF('NILAI-USBN'!J336="","",'NILAI-USBN'!J336)</f>
        <v/>
      </c>
      <c r="AB337" s="206" t="str">
        <f>IF('NILAI-USBN'!K336="","",'NILAI-USBN'!K336)</f>
        <v/>
      </c>
      <c r="AC337" s="206" t="str">
        <f>IF('NILAI-USBN'!L336="","",'NILAI-USBN'!L336)</f>
        <v/>
      </c>
      <c r="AD337" s="206" t="str">
        <f>IF('NILAI-USBN'!M336="","",'NILAI-USBN'!M336)</f>
        <v/>
      </c>
      <c r="AE337" s="206" t="str">
        <f>IF('NILAI-USBN'!N336="","",'NILAI-USBN'!N336)</f>
        <v/>
      </c>
      <c r="AF337" s="206" t="str">
        <f>IF('NILAI-USBN'!O336="","",'NILAI-USBN'!O336)</f>
        <v/>
      </c>
      <c r="AG337" s="206" t="str">
        <f>IF('NILAI-USBN'!P336="","",'NILAI-USBN'!P336)</f>
        <v/>
      </c>
      <c r="AH337" s="206" t="str">
        <f>IF('NILAI-USBN'!Q336="","",'NILAI-USBN'!Q336)</f>
        <v/>
      </c>
      <c r="AI337" s="206" t="str">
        <f>IF('NILAI-USBN'!R336="","",'NILAI-USBN'!R336)</f>
        <v/>
      </c>
      <c r="AJ337" s="206" t="str">
        <f>IF('NILAI-USBN'!S336="","",'NILAI-USBN'!S336)</f>
        <v/>
      </c>
      <c r="AK337" s="206" t="str">
        <f>IF('NILAI-USBN'!T336="","",'NILAI-USBN'!T336)</f>
        <v/>
      </c>
      <c r="AL337" s="206" t="str">
        <f>IF('NILAI-USBN'!U336="","",'NILAI-USBN'!U336)</f>
        <v/>
      </c>
      <c r="AM337" s="206" t="str">
        <f>IF('NILAI-UN'!E336="","",'NILAI-UN'!E336)</f>
        <v/>
      </c>
      <c r="AN337" s="206" t="str">
        <f>IF('NILAI-UN'!F336="","",'NILAI-UN'!F336)</f>
        <v/>
      </c>
      <c r="AO337" s="206" t="str">
        <f>IF('NILAI-UN'!G336="","",'NILAI-UN'!G336)</f>
        <v/>
      </c>
      <c r="AP337" s="206" t="str">
        <f>IF('NILAI-UN'!H336="","",'NILAI-UN'!H336)</f>
        <v/>
      </c>
      <c r="AQ337" s="207" t="str">
        <f t="shared" si="11"/>
        <v/>
      </c>
      <c r="AR337" s="208" t="str">
        <f t="shared" si="12"/>
        <v/>
      </c>
      <c r="AS337" s="196" t="str">
        <f>IF(OR(C337="",E337=""),"",RANK(AQ337,$AQ$10:$AQ$409)+COUNTIF(AQ$10:AQ337,AQ337)-1)</f>
        <v/>
      </c>
      <c r="AT337" s="173"/>
    </row>
    <row r="338" spans="1:46" ht="20.100000000000001" customHeight="1">
      <c r="A338" s="173"/>
      <c r="B338" s="190" t="str">
        <f>BIODATA_SISWA!B338</f>
        <v/>
      </c>
      <c r="C338" s="191" t="str">
        <f>IF(BIODATA_SISWA!C338="","",BIODATA_SISWA!C338)</f>
        <v/>
      </c>
      <c r="D338" s="191" t="str">
        <f>IF(BIODATA_SISWA!L338="","",BIODATA_SISWA!L338)</f>
        <v/>
      </c>
      <c r="E338" s="206" t="str">
        <f>'NILAI-RAPOR'!K337</f>
        <v/>
      </c>
      <c r="F338" s="206" t="str">
        <f>'NILAI-RAPOR'!R337</f>
        <v/>
      </c>
      <c r="G338" s="206" t="str">
        <f>'NILAI-RAPOR'!Y337</f>
        <v/>
      </c>
      <c r="H338" s="206" t="str">
        <f>'NILAI-RAPOR'!AF337</f>
        <v/>
      </c>
      <c r="I338" s="206" t="str">
        <f>'NILAI-RAPOR'!AM337</f>
        <v/>
      </c>
      <c r="J338" s="206" t="str">
        <f>'NILAI-RAPOR'!AT337</f>
        <v/>
      </c>
      <c r="K338" s="206" t="str">
        <f>'NILAI-RAPOR'!BA337</f>
        <v/>
      </c>
      <c r="L338" s="206" t="str">
        <f>'NILAI-RAPOR'!BH337</f>
        <v/>
      </c>
      <c r="M338" s="206" t="str">
        <f>'NILAI-RAPOR'!BO337</f>
        <v/>
      </c>
      <c r="N338" s="206" t="str">
        <f>'NILAI-RAPOR'!BV337</f>
        <v/>
      </c>
      <c r="O338" s="206" t="str">
        <f>'NILAI-RAPOR'!CC337</f>
        <v/>
      </c>
      <c r="P338" s="206" t="str">
        <f>'NILAI-RAPOR'!CJ337</f>
        <v/>
      </c>
      <c r="Q338" s="206" t="str">
        <f>'NILAI-RAPOR'!CQ337</f>
        <v/>
      </c>
      <c r="R338" s="206" t="str">
        <f>'NILAI-RAPOR'!CX337</f>
        <v/>
      </c>
      <c r="S338" s="206" t="str">
        <f>'NILAI-RAPOR'!DE337</f>
        <v/>
      </c>
      <c r="T338" s="206" t="str">
        <f>'NILAI-RAPOR'!DL337</f>
        <v/>
      </c>
      <c r="U338" s="206" t="str">
        <f>'NILAI-RAPOR'!DS337</f>
        <v/>
      </c>
      <c r="V338" s="206" t="str">
        <f>IF('NILAI-USBN'!E337="","",'NILAI-USBN'!E337)</f>
        <v/>
      </c>
      <c r="W338" s="206" t="str">
        <f>IF('NILAI-USBN'!F337="","",'NILAI-USBN'!F337)</f>
        <v/>
      </c>
      <c r="X338" s="206" t="str">
        <f>IF('NILAI-USBN'!G337="","",'NILAI-USBN'!G337)</f>
        <v/>
      </c>
      <c r="Y338" s="206" t="str">
        <f>IF('NILAI-USBN'!H337="","",'NILAI-USBN'!H337)</f>
        <v/>
      </c>
      <c r="Z338" s="206" t="str">
        <f>IF('NILAI-USBN'!I337="","",'NILAI-USBN'!I337)</f>
        <v/>
      </c>
      <c r="AA338" s="206" t="str">
        <f>IF('NILAI-USBN'!J337="","",'NILAI-USBN'!J337)</f>
        <v/>
      </c>
      <c r="AB338" s="206" t="str">
        <f>IF('NILAI-USBN'!K337="","",'NILAI-USBN'!K337)</f>
        <v/>
      </c>
      <c r="AC338" s="206" t="str">
        <f>IF('NILAI-USBN'!L337="","",'NILAI-USBN'!L337)</f>
        <v/>
      </c>
      <c r="AD338" s="206" t="str">
        <f>IF('NILAI-USBN'!M337="","",'NILAI-USBN'!M337)</f>
        <v/>
      </c>
      <c r="AE338" s="206" t="str">
        <f>IF('NILAI-USBN'!N337="","",'NILAI-USBN'!N337)</f>
        <v/>
      </c>
      <c r="AF338" s="206" t="str">
        <f>IF('NILAI-USBN'!O337="","",'NILAI-USBN'!O337)</f>
        <v/>
      </c>
      <c r="AG338" s="206" t="str">
        <f>IF('NILAI-USBN'!P337="","",'NILAI-USBN'!P337)</f>
        <v/>
      </c>
      <c r="AH338" s="206" t="str">
        <f>IF('NILAI-USBN'!Q337="","",'NILAI-USBN'!Q337)</f>
        <v/>
      </c>
      <c r="AI338" s="206" t="str">
        <f>IF('NILAI-USBN'!R337="","",'NILAI-USBN'!R337)</f>
        <v/>
      </c>
      <c r="AJ338" s="206" t="str">
        <f>IF('NILAI-USBN'!S337="","",'NILAI-USBN'!S337)</f>
        <v/>
      </c>
      <c r="AK338" s="206" t="str">
        <f>IF('NILAI-USBN'!T337="","",'NILAI-USBN'!T337)</f>
        <v/>
      </c>
      <c r="AL338" s="206" t="str">
        <f>IF('NILAI-USBN'!U337="","",'NILAI-USBN'!U337)</f>
        <v/>
      </c>
      <c r="AM338" s="206" t="str">
        <f>IF('NILAI-UN'!E337="","",'NILAI-UN'!E337)</f>
        <v/>
      </c>
      <c r="AN338" s="206" t="str">
        <f>IF('NILAI-UN'!F337="","",'NILAI-UN'!F337)</f>
        <v/>
      </c>
      <c r="AO338" s="206" t="str">
        <f>IF('NILAI-UN'!G337="","",'NILAI-UN'!G337)</f>
        <v/>
      </c>
      <c r="AP338" s="206" t="str">
        <f>IF('NILAI-UN'!H337="","",'NILAI-UN'!H337)</f>
        <v/>
      </c>
      <c r="AQ338" s="207" t="str">
        <f t="shared" si="11"/>
        <v/>
      </c>
      <c r="AR338" s="208" t="str">
        <f t="shared" si="12"/>
        <v/>
      </c>
      <c r="AS338" s="196" t="str">
        <f>IF(OR(C338="",E338=""),"",RANK(AQ338,$AQ$10:$AQ$409)+COUNTIF(AQ$10:AQ338,AQ338)-1)</f>
        <v/>
      </c>
      <c r="AT338" s="173"/>
    </row>
    <row r="339" spans="1:46" ht="20.100000000000001" customHeight="1">
      <c r="A339" s="173"/>
      <c r="B339" s="190" t="str">
        <f>BIODATA_SISWA!B339</f>
        <v/>
      </c>
      <c r="C339" s="191" t="str">
        <f>IF(BIODATA_SISWA!C339="","",BIODATA_SISWA!C339)</f>
        <v/>
      </c>
      <c r="D339" s="191" t="str">
        <f>IF(BIODATA_SISWA!L339="","",BIODATA_SISWA!L339)</f>
        <v/>
      </c>
      <c r="E339" s="206" t="str">
        <f>'NILAI-RAPOR'!K338</f>
        <v/>
      </c>
      <c r="F339" s="206" t="str">
        <f>'NILAI-RAPOR'!R338</f>
        <v/>
      </c>
      <c r="G339" s="206" t="str">
        <f>'NILAI-RAPOR'!Y338</f>
        <v/>
      </c>
      <c r="H339" s="206" t="str">
        <f>'NILAI-RAPOR'!AF338</f>
        <v/>
      </c>
      <c r="I339" s="206" t="str">
        <f>'NILAI-RAPOR'!AM338</f>
        <v/>
      </c>
      <c r="J339" s="206" t="str">
        <f>'NILAI-RAPOR'!AT338</f>
        <v/>
      </c>
      <c r="K339" s="206" t="str">
        <f>'NILAI-RAPOR'!BA338</f>
        <v/>
      </c>
      <c r="L339" s="206" t="str">
        <f>'NILAI-RAPOR'!BH338</f>
        <v/>
      </c>
      <c r="M339" s="206" t="str">
        <f>'NILAI-RAPOR'!BO338</f>
        <v/>
      </c>
      <c r="N339" s="206" t="str">
        <f>'NILAI-RAPOR'!BV338</f>
        <v/>
      </c>
      <c r="O339" s="206" t="str">
        <f>'NILAI-RAPOR'!CC338</f>
        <v/>
      </c>
      <c r="P339" s="206" t="str">
        <f>'NILAI-RAPOR'!CJ338</f>
        <v/>
      </c>
      <c r="Q339" s="206" t="str">
        <f>'NILAI-RAPOR'!CQ338</f>
        <v/>
      </c>
      <c r="R339" s="206" t="str">
        <f>'NILAI-RAPOR'!CX338</f>
        <v/>
      </c>
      <c r="S339" s="206" t="str">
        <f>'NILAI-RAPOR'!DE338</f>
        <v/>
      </c>
      <c r="T339" s="206" t="str">
        <f>'NILAI-RAPOR'!DL338</f>
        <v/>
      </c>
      <c r="U339" s="206" t="str">
        <f>'NILAI-RAPOR'!DS338</f>
        <v/>
      </c>
      <c r="V339" s="206" t="str">
        <f>IF('NILAI-USBN'!E338="","",'NILAI-USBN'!E338)</f>
        <v/>
      </c>
      <c r="W339" s="206" t="str">
        <f>IF('NILAI-USBN'!F338="","",'NILAI-USBN'!F338)</f>
        <v/>
      </c>
      <c r="X339" s="206" t="str">
        <f>IF('NILAI-USBN'!G338="","",'NILAI-USBN'!G338)</f>
        <v/>
      </c>
      <c r="Y339" s="206" t="str">
        <f>IF('NILAI-USBN'!H338="","",'NILAI-USBN'!H338)</f>
        <v/>
      </c>
      <c r="Z339" s="206" t="str">
        <f>IF('NILAI-USBN'!I338="","",'NILAI-USBN'!I338)</f>
        <v/>
      </c>
      <c r="AA339" s="206" t="str">
        <f>IF('NILAI-USBN'!J338="","",'NILAI-USBN'!J338)</f>
        <v/>
      </c>
      <c r="AB339" s="206" t="str">
        <f>IF('NILAI-USBN'!K338="","",'NILAI-USBN'!K338)</f>
        <v/>
      </c>
      <c r="AC339" s="206" t="str">
        <f>IF('NILAI-USBN'!L338="","",'NILAI-USBN'!L338)</f>
        <v/>
      </c>
      <c r="AD339" s="206" t="str">
        <f>IF('NILAI-USBN'!M338="","",'NILAI-USBN'!M338)</f>
        <v/>
      </c>
      <c r="AE339" s="206" t="str">
        <f>IF('NILAI-USBN'!N338="","",'NILAI-USBN'!N338)</f>
        <v/>
      </c>
      <c r="AF339" s="206" t="str">
        <f>IF('NILAI-USBN'!O338="","",'NILAI-USBN'!O338)</f>
        <v/>
      </c>
      <c r="AG339" s="206" t="str">
        <f>IF('NILAI-USBN'!P338="","",'NILAI-USBN'!P338)</f>
        <v/>
      </c>
      <c r="AH339" s="206" t="str">
        <f>IF('NILAI-USBN'!Q338="","",'NILAI-USBN'!Q338)</f>
        <v/>
      </c>
      <c r="AI339" s="206" t="str">
        <f>IF('NILAI-USBN'!R338="","",'NILAI-USBN'!R338)</f>
        <v/>
      </c>
      <c r="AJ339" s="206" t="str">
        <f>IF('NILAI-USBN'!S338="","",'NILAI-USBN'!S338)</f>
        <v/>
      </c>
      <c r="AK339" s="206" t="str">
        <f>IF('NILAI-USBN'!T338="","",'NILAI-USBN'!T338)</f>
        <v/>
      </c>
      <c r="AL339" s="206" t="str">
        <f>IF('NILAI-USBN'!U338="","",'NILAI-USBN'!U338)</f>
        <v/>
      </c>
      <c r="AM339" s="206" t="str">
        <f>IF('NILAI-UN'!E338="","",'NILAI-UN'!E338)</f>
        <v/>
      </c>
      <c r="AN339" s="206" t="str">
        <f>IF('NILAI-UN'!F338="","",'NILAI-UN'!F338)</f>
        <v/>
      </c>
      <c r="AO339" s="206" t="str">
        <f>IF('NILAI-UN'!G338="","",'NILAI-UN'!G338)</f>
        <v/>
      </c>
      <c r="AP339" s="206" t="str">
        <f>IF('NILAI-UN'!H338="","",'NILAI-UN'!H338)</f>
        <v/>
      </c>
      <c r="AQ339" s="207" t="str">
        <f t="shared" si="11"/>
        <v/>
      </c>
      <c r="AR339" s="208" t="str">
        <f t="shared" si="12"/>
        <v/>
      </c>
      <c r="AS339" s="196" t="str">
        <f>IF(OR(C339="",E339=""),"",RANK(AQ339,$AQ$10:$AQ$409)+COUNTIF(AQ$10:AQ339,AQ339)-1)</f>
        <v/>
      </c>
      <c r="AT339" s="173"/>
    </row>
    <row r="340" spans="1:46" ht="20.100000000000001" customHeight="1">
      <c r="A340" s="173"/>
      <c r="B340" s="190" t="str">
        <f>BIODATA_SISWA!B340</f>
        <v/>
      </c>
      <c r="C340" s="191" t="str">
        <f>IF(BIODATA_SISWA!C340="","",BIODATA_SISWA!C340)</f>
        <v/>
      </c>
      <c r="D340" s="191" t="str">
        <f>IF(BIODATA_SISWA!L340="","",BIODATA_SISWA!L340)</f>
        <v/>
      </c>
      <c r="E340" s="206" t="str">
        <f>'NILAI-RAPOR'!K339</f>
        <v/>
      </c>
      <c r="F340" s="206" t="str">
        <f>'NILAI-RAPOR'!R339</f>
        <v/>
      </c>
      <c r="G340" s="206" t="str">
        <f>'NILAI-RAPOR'!Y339</f>
        <v/>
      </c>
      <c r="H340" s="206" t="str">
        <f>'NILAI-RAPOR'!AF339</f>
        <v/>
      </c>
      <c r="I340" s="206" t="str">
        <f>'NILAI-RAPOR'!AM339</f>
        <v/>
      </c>
      <c r="J340" s="206" t="str">
        <f>'NILAI-RAPOR'!AT339</f>
        <v/>
      </c>
      <c r="K340" s="206" t="str">
        <f>'NILAI-RAPOR'!BA339</f>
        <v/>
      </c>
      <c r="L340" s="206" t="str">
        <f>'NILAI-RAPOR'!BH339</f>
        <v/>
      </c>
      <c r="M340" s="206" t="str">
        <f>'NILAI-RAPOR'!BO339</f>
        <v/>
      </c>
      <c r="N340" s="206" t="str">
        <f>'NILAI-RAPOR'!BV339</f>
        <v/>
      </c>
      <c r="O340" s="206" t="str">
        <f>'NILAI-RAPOR'!CC339</f>
        <v/>
      </c>
      <c r="P340" s="206" t="str">
        <f>'NILAI-RAPOR'!CJ339</f>
        <v/>
      </c>
      <c r="Q340" s="206" t="str">
        <f>'NILAI-RAPOR'!CQ339</f>
        <v/>
      </c>
      <c r="R340" s="206" t="str">
        <f>'NILAI-RAPOR'!CX339</f>
        <v/>
      </c>
      <c r="S340" s="206" t="str">
        <f>'NILAI-RAPOR'!DE339</f>
        <v/>
      </c>
      <c r="T340" s="206" t="str">
        <f>'NILAI-RAPOR'!DL339</f>
        <v/>
      </c>
      <c r="U340" s="206" t="str">
        <f>'NILAI-RAPOR'!DS339</f>
        <v/>
      </c>
      <c r="V340" s="206" t="str">
        <f>IF('NILAI-USBN'!E339="","",'NILAI-USBN'!E339)</f>
        <v/>
      </c>
      <c r="W340" s="206" t="str">
        <f>IF('NILAI-USBN'!F339="","",'NILAI-USBN'!F339)</f>
        <v/>
      </c>
      <c r="X340" s="206" t="str">
        <f>IF('NILAI-USBN'!G339="","",'NILAI-USBN'!G339)</f>
        <v/>
      </c>
      <c r="Y340" s="206" t="str">
        <f>IF('NILAI-USBN'!H339="","",'NILAI-USBN'!H339)</f>
        <v/>
      </c>
      <c r="Z340" s="206" t="str">
        <f>IF('NILAI-USBN'!I339="","",'NILAI-USBN'!I339)</f>
        <v/>
      </c>
      <c r="AA340" s="206" t="str">
        <f>IF('NILAI-USBN'!J339="","",'NILAI-USBN'!J339)</f>
        <v/>
      </c>
      <c r="AB340" s="206" t="str">
        <f>IF('NILAI-USBN'!K339="","",'NILAI-USBN'!K339)</f>
        <v/>
      </c>
      <c r="AC340" s="206" t="str">
        <f>IF('NILAI-USBN'!L339="","",'NILAI-USBN'!L339)</f>
        <v/>
      </c>
      <c r="AD340" s="206" t="str">
        <f>IF('NILAI-USBN'!M339="","",'NILAI-USBN'!M339)</f>
        <v/>
      </c>
      <c r="AE340" s="206" t="str">
        <f>IF('NILAI-USBN'!N339="","",'NILAI-USBN'!N339)</f>
        <v/>
      </c>
      <c r="AF340" s="206" t="str">
        <f>IF('NILAI-USBN'!O339="","",'NILAI-USBN'!O339)</f>
        <v/>
      </c>
      <c r="AG340" s="206" t="str">
        <f>IF('NILAI-USBN'!P339="","",'NILAI-USBN'!P339)</f>
        <v/>
      </c>
      <c r="AH340" s="206" t="str">
        <f>IF('NILAI-USBN'!Q339="","",'NILAI-USBN'!Q339)</f>
        <v/>
      </c>
      <c r="AI340" s="206" t="str">
        <f>IF('NILAI-USBN'!R339="","",'NILAI-USBN'!R339)</f>
        <v/>
      </c>
      <c r="AJ340" s="206" t="str">
        <f>IF('NILAI-USBN'!S339="","",'NILAI-USBN'!S339)</f>
        <v/>
      </c>
      <c r="AK340" s="206" t="str">
        <f>IF('NILAI-USBN'!T339="","",'NILAI-USBN'!T339)</f>
        <v/>
      </c>
      <c r="AL340" s="206" t="str">
        <f>IF('NILAI-USBN'!U339="","",'NILAI-USBN'!U339)</f>
        <v/>
      </c>
      <c r="AM340" s="206" t="str">
        <f>IF('NILAI-UN'!E339="","",'NILAI-UN'!E339)</f>
        <v/>
      </c>
      <c r="AN340" s="206" t="str">
        <f>IF('NILAI-UN'!F339="","",'NILAI-UN'!F339)</f>
        <v/>
      </c>
      <c r="AO340" s="206" t="str">
        <f>IF('NILAI-UN'!G339="","",'NILAI-UN'!G339)</f>
        <v/>
      </c>
      <c r="AP340" s="206" t="str">
        <f>IF('NILAI-UN'!H339="","",'NILAI-UN'!H339)</f>
        <v/>
      </c>
      <c r="AQ340" s="207" t="str">
        <f t="shared" si="11"/>
        <v/>
      </c>
      <c r="AR340" s="208" t="str">
        <f t="shared" si="12"/>
        <v/>
      </c>
      <c r="AS340" s="196" t="str">
        <f>IF(OR(C340="",E340=""),"",RANK(AQ340,$AQ$10:$AQ$409)+COUNTIF(AQ$10:AQ340,AQ340)-1)</f>
        <v/>
      </c>
      <c r="AT340" s="173"/>
    </row>
    <row r="341" spans="1:46" ht="20.100000000000001" customHeight="1">
      <c r="A341" s="173"/>
      <c r="B341" s="190" t="str">
        <f>BIODATA_SISWA!B341</f>
        <v/>
      </c>
      <c r="C341" s="191" t="str">
        <f>IF(BIODATA_SISWA!C341="","",BIODATA_SISWA!C341)</f>
        <v/>
      </c>
      <c r="D341" s="191" t="str">
        <f>IF(BIODATA_SISWA!L341="","",BIODATA_SISWA!L341)</f>
        <v/>
      </c>
      <c r="E341" s="206" t="str">
        <f>'NILAI-RAPOR'!K340</f>
        <v/>
      </c>
      <c r="F341" s="206" t="str">
        <f>'NILAI-RAPOR'!R340</f>
        <v/>
      </c>
      <c r="G341" s="206" t="str">
        <f>'NILAI-RAPOR'!Y340</f>
        <v/>
      </c>
      <c r="H341" s="206" t="str">
        <f>'NILAI-RAPOR'!AF340</f>
        <v/>
      </c>
      <c r="I341" s="206" t="str">
        <f>'NILAI-RAPOR'!AM340</f>
        <v/>
      </c>
      <c r="J341" s="206" t="str">
        <f>'NILAI-RAPOR'!AT340</f>
        <v/>
      </c>
      <c r="K341" s="206" t="str">
        <f>'NILAI-RAPOR'!BA340</f>
        <v/>
      </c>
      <c r="L341" s="206" t="str">
        <f>'NILAI-RAPOR'!BH340</f>
        <v/>
      </c>
      <c r="M341" s="206" t="str">
        <f>'NILAI-RAPOR'!BO340</f>
        <v/>
      </c>
      <c r="N341" s="206" t="str">
        <f>'NILAI-RAPOR'!BV340</f>
        <v/>
      </c>
      <c r="O341" s="206" t="str">
        <f>'NILAI-RAPOR'!CC340</f>
        <v/>
      </c>
      <c r="P341" s="206" t="str">
        <f>'NILAI-RAPOR'!CJ340</f>
        <v/>
      </c>
      <c r="Q341" s="206" t="str">
        <f>'NILAI-RAPOR'!CQ340</f>
        <v/>
      </c>
      <c r="R341" s="206" t="str">
        <f>'NILAI-RAPOR'!CX340</f>
        <v/>
      </c>
      <c r="S341" s="206" t="str">
        <f>'NILAI-RAPOR'!DE340</f>
        <v/>
      </c>
      <c r="T341" s="206" t="str">
        <f>'NILAI-RAPOR'!DL340</f>
        <v/>
      </c>
      <c r="U341" s="206" t="str">
        <f>'NILAI-RAPOR'!DS340</f>
        <v/>
      </c>
      <c r="V341" s="206" t="str">
        <f>IF('NILAI-USBN'!E340="","",'NILAI-USBN'!E340)</f>
        <v/>
      </c>
      <c r="W341" s="206" t="str">
        <f>IF('NILAI-USBN'!F340="","",'NILAI-USBN'!F340)</f>
        <v/>
      </c>
      <c r="X341" s="206" t="str">
        <f>IF('NILAI-USBN'!G340="","",'NILAI-USBN'!G340)</f>
        <v/>
      </c>
      <c r="Y341" s="206" t="str">
        <f>IF('NILAI-USBN'!H340="","",'NILAI-USBN'!H340)</f>
        <v/>
      </c>
      <c r="Z341" s="206" t="str">
        <f>IF('NILAI-USBN'!I340="","",'NILAI-USBN'!I340)</f>
        <v/>
      </c>
      <c r="AA341" s="206" t="str">
        <f>IF('NILAI-USBN'!J340="","",'NILAI-USBN'!J340)</f>
        <v/>
      </c>
      <c r="AB341" s="206" t="str">
        <f>IF('NILAI-USBN'!K340="","",'NILAI-USBN'!K340)</f>
        <v/>
      </c>
      <c r="AC341" s="206" t="str">
        <f>IF('NILAI-USBN'!L340="","",'NILAI-USBN'!L340)</f>
        <v/>
      </c>
      <c r="AD341" s="206" t="str">
        <f>IF('NILAI-USBN'!M340="","",'NILAI-USBN'!M340)</f>
        <v/>
      </c>
      <c r="AE341" s="206" t="str">
        <f>IF('NILAI-USBN'!N340="","",'NILAI-USBN'!N340)</f>
        <v/>
      </c>
      <c r="AF341" s="206" t="str">
        <f>IF('NILAI-USBN'!O340="","",'NILAI-USBN'!O340)</f>
        <v/>
      </c>
      <c r="AG341" s="206" t="str">
        <f>IF('NILAI-USBN'!P340="","",'NILAI-USBN'!P340)</f>
        <v/>
      </c>
      <c r="AH341" s="206" t="str">
        <f>IF('NILAI-USBN'!Q340="","",'NILAI-USBN'!Q340)</f>
        <v/>
      </c>
      <c r="AI341" s="206" t="str">
        <f>IF('NILAI-USBN'!R340="","",'NILAI-USBN'!R340)</f>
        <v/>
      </c>
      <c r="AJ341" s="206" t="str">
        <f>IF('NILAI-USBN'!S340="","",'NILAI-USBN'!S340)</f>
        <v/>
      </c>
      <c r="AK341" s="206" t="str">
        <f>IF('NILAI-USBN'!T340="","",'NILAI-USBN'!T340)</f>
        <v/>
      </c>
      <c r="AL341" s="206" t="str">
        <f>IF('NILAI-USBN'!U340="","",'NILAI-USBN'!U340)</f>
        <v/>
      </c>
      <c r="AM341" s="206" t="str">
        <f>IF('NILAI-UN'!E340="","",'NILAI-UN'!E340)</f>
        <v/>
      </c>
      <c r="AN341" s="206" t="str">
        <f>IF('NILAI-UN'!F340="","",'NILAI-UN'!F340)</f>
        <v/>
      </c>
      <c r="AO341" s="206" t="str">
        <f>IF('NILAI-UN'!G340="","",'NILAI-UN'!G340)</f>
        <v/>
      </c>
      <c r="AP341" s="206" t="str">
        <f>IF('NILAI-UN'!H340="","",'NILAI-UN'!H340)</f>
        <v/>
      </c>
      <c r="AQ341" s="207" t="str">
        <f t="shared" si="11"/>
        <v/>
      </c>
      <c r="AR341" s="208" t="str">
        <f t="shared" si="12"/>
        <v/>
      </c>
      <c r="AS341" s="196" t="str">
        <f>IF(OR(C341="",E341=""),"",RANK(AQ341,$AQ$10:$AQ$409)+COUNTIF(AQ$10:AQ341,AQ341)-1)</f>
        <v/>
      </c>
      <c r="AT341" s="173"/>
    </row>
    <row r="342" spans="1:46" ht="20.100000000000001" customHeight="1">
      <c r="A342" s="173"/>
      <c r="B342" s="190" t="str">
        <f>BIODATA_SISWA!B342</f>
        <v/>
      </c>
      <c r="C342" s="191" t="str">
        <f>IF(BIODATA_SISWA!C342="","",BIODATA_SISWA!C342)</f>
        <v/>
      </c>
      <c r="D342" s="191" t="str">
        <f>IF(BIODATA_SISWA!L342="","",BIODATA_SISWA!L342)</f>
        <v/>
      </c>
      <c r="E342" s="206" t="str">
        <f>'NILAI-RAPOR'!K341</f>
        <v/>
      </c>
      <c r="F342" s="206" t="str">
        <f>'NILAI-RAPOR'!R341</f>
        <v/>
      </c>
      <c r="G342" s="206" t="str">
        <f>'NILAI-RAPOR'!Y341</f>
        <v/>
      </c>
      <c r="H342" s="206" t="str">
        <f>'NILAI-RAPOR'!AF341</f>
        <v/>
      </c>
      <c r="I342" s="206" t="str">
        <f>'NILAI-RAPOR'!AM341</f>
        <v/>
      </c>
      <c r="J342" s="206" t="str">
        <f>'NILAI-RAPOR'!AT341</f>
        <v/>
      </c>
      <c r="K342" s="206" t="str">
        <f>'NILAI-RAPOR'!BA341</f>
        <v/>
      </c>
      <c r="L342" s="206" t="str">
        <f>'NILAI-RAPOR'!BH341</f>
        <v/>
      </c>
      <c r="M342" s="206" t="str">
        <f>'NILAI-RAPOR'!BO341</f>
        <v/>
      </c>
      <c r="N342" s="206" t="str">
        <f>'NILAI-RAPOR'!BV341</f>
        <v/>
      </c>
      <c r="O342" s="206" t="str">
        <f>'NILAI-RAPOR'!CC341</f>
        <v/>
      </c>
      <c r="P342" s="206" t="str">
        <f>'NILAI-RAPOR'!CJ341</f>
        <v/>
      </c>
      <c r="Q342" s="206" t="str">
        <f>'NILAI-RAPOR'!CQ341</f>
        <v/>
      </c>
      <c r="R342" s="206" t="str">
        <f>'NILAI-RAPOR'!CX341</f>
        <v/>
      </c>
      <c r="S342" s="206" t="str">
        <f>'NILAI-RAPOR'!DE341</f>
        <v/>
      </c>
      <c r="T342" s="206" t="str">
        <f>'NILAI-RAPOR'!DL341</f>
        <v/>
      </c>
      <c r="U342" s="206" t="str">
        <f>'NILAI-RAPOR'!DS341</f>
        <v/>
      </c>
      <c r="V342" s="206" t="str">
        <f>IF('NILAI-USBN'!E341="","",'NILAI-USBN'!E341)</f>
        <v/>
      </c>
      <c r="W342" s="206" t="str">
        <f>IF('NILAI-USBN'!F341="","",'NILAI-USBN'!F341)</f>
        <v/>
      </c>
      <c r="X342" s="206" t="str">
        <f>IF('NILAI-USBN'!G341="","",'NILAI-USBN'!G341)</f>
        <v/>
      </c>
      <c r="Y342" s="206" t="str">
        <f>IF('NILAI-USBN'!H341="","",'NILAI-USBN'!H341)</f>
        <v/>
      </c>
      <c r="Z342" s="206" t="str">
        <f>IF('NILAI-USBN'!I341="","",'NILAI-USBN'!I341)</f>
        <v/>
      </c>
      <c r="AA342" s="206" t="str">
        <f>IF('NILAI-USBN'!J341="","",'NILAI-USBN'!J341)</f>
        <v/>
      </c>
      <c r="AB342" s="206" t="str">
        <f>IF('NILAI-USBN'!K341="","",'NILAI-USBN'!K341)</f>
        <v/>
      </c>
      <c r="AC342" s="206" t="str">
        <f>IF('NILAI-USBN'!L341="","",'NILAI-USBN'!L341)</f>
        <v/>
      </c>
      <c r="AD342" s="206" t="str">
        <f>IF('NILAI-USBN'!M341="","",'NILAI-USBN'!M341)</f>
        <v/>
      </c>
      <c r="AE342" s="206" t="str">
        <f>IF('NILAI-USBN'!N341="","",'NILAI-USBN'!N341)</f>
        <v/>
      </c>
      <c r="AF342" s="206" t="str">
        <f>IF('NILAI-USBN'!O341="","",'NILAI-USBN'!O341)</f>
        <v/>
      </c>
      <c r="AG342" s="206" t="str">
        <f>IF('NILAI-USBN'!P341="","",'NILAI-USBN'!P341)</f>
        <v/>
      </c>
      <c r="AH342" s="206" t="str">
        <f>IF('NILAI-USBN'!Q341="","",'NILAI-USBN'!Q341)</f>
        <v/>
      </c>
      <c r="AI342" s="206" t="str">
        <f>IF('NILAI-USBN'!R341="","",'NILAI-USBN'!R341)</f>
        <v/>
      </c>
      <c r="AJ342" s="206" t="str">
        <f>IF('NILAI-USBN'!S341="","",'NILAI-USBN'!S341)</f>
        <v/>
      </c>
      <c r="AK342" s="206" t="str">
        <f>IF('NILAI-USBN'!T341="","",'NILAI-USBN'!T341)</f>
        <v/>
      </c>
      <c r="AL342" s="206" t="str">
        <f>IF('NILAI-USBN'!U341="","",'NILAI-USBN'!U341)</f>
        <v/>
      </c>
      <c r="AM342" s="206" t="str">
        <f>IF('NILAI-UN'!E341="","",'NILAI-UN'!E341)</f>
        <v/>
      </c>
      <c r="AN342" s="206" t="str">
        <f>IF('NILAI-UN'!F341="","",'NILAI-UN'!F341)</f>
        <v/>
      </c>
      <c r="AO342" s="206" t="str">
        <f>IF('NILAI-UN'!G341="","",'NILAI-UN'!G341)</f>
        <v/>
      </c>
      <c r="AP342" s="206" t="str">
        <f>IF('NILAI-UN'!H341="","",'NILAI-UN'!H341)</f>
        <v/>
      </c>
      <c r="AQ342" s="207" t="str">
        <f t="shared" si="11"/>
        <v/>
      </c>
      <c r="AR342" s="208" t="str">
        <f t="shared" si="12"/>
        <v/>
      </c>
      <c r="AS342" s="196" t="str">
        <f>IF(OR(C342="",E342=""),"",RANK(AQ342,$AQ$10:$AQ$409)+COUNTIF(AQ$10:AQ342,AQ342)-1)</f>
        <v/>
      </c>
      <c r="AT342" s="173"/>
    </row>
    <row r="343" spans="1:46" ht="20.100000000000001" customHeight="1">
      <c r="A343" s="173"/>
      <c r="B343" s="190" t="str">
        <f>BIODATA_SISWA!B343</f>
        <v/>
      </c>
      <c r="C343" s="191" t="str">
        <f>IF(BIODATA_SISWA!C343="","",BIODATA_SISWA!C343)</f>
        <v/>
      </c>
      <c r="D343" s="191" t="str">
        <f>IF(BIODATA_SISWA!L343="","",BIODATA_SISWA!L343)</f>
        <v/>
      </c>
      <c r="E343" s="206" t="str">
        <f>'NILAI-RAPOR'!K342</f>
        <v/>
      </c>
      <c r="F343" s="206" t="str">
        <f>'NILAI-RAPOR'!R342</f>
        <v/>
      </c>
      <c r="G343" s="206" t="str">
        <f>'NILAI-RAPOR'!Y342</f>
        <v/>
      </c>
      <c r="H343" s="206" t="str">
        <f>'NILAI-RAPOR'!AF342</f>
        <v/>
      </c>
      <c r="I343" s="206" t="str">
        <f>'NILAI-RAPOR'!AM342</f>
        <v/>
      </c>
      <c r="J343" s="206" t="str">
        <f>'NILAI-RAPOR'!AT342</f>
        <v/>
      </c>
      <c r="K343" s="206" t="str">
        <f>'NILAI-RAPOR'!BA342</f>
        <v/>
      </c>
      <c r="L343" s="206" t="str">
        <f>'NILAI-RAPOR'!BH342</f>
        <v/>
      </c>
      <c r="M343" s="206" t="str">
        <f>'NILAI-RAPOR'!BO342</f>
        <v/>
      </c>
      <c r="N343" s="206" t="str">
        <f>'NILAI-RAPOR'!BV342</f>
        <v/>
      </c>
      <c r="O343" s="206" t="str">
        <f>'NILAI-RAPOR'!CC342</f>
        <v/>
      </c>
      <c r="P343" s="206" t="str">
        <f>'NILAI-RAPOR'!CJ342</f>
        <v/>
      </c>
      <c r="Q343" s="206" t="str">
        <f>'NILAI-RAPOR'!CQ342</f>
        <v/>
      </c>
      <c r="R343" s="206" t="str">
        <f>'NILAI-RAPOR'!CX342</f>
        <v/>
      </c>
      <c r="S343" s="206" t="str">
        <f>'NILAI-RAPOR'!DE342</f>
        <v/>
      </c>
      <c r="T343" s="206" t="str">
        <f>'NILAI-RAPOR'!DL342</f>
        <v/>
      </c>
      <c r="U343" s="206" t="str">
        <f>'NILAI-RAPOR'!DS342</f>
        <v/>
      </c>
      <c r="V343" s="206" t="str">
        <f>IF('NILAI-USBN'!E342="","",'NILAI-USBN'!E342)</f>
        <v/>
      </c>
      <c r="W343" s="206" t="str">
        <f>IF('NILAI-USBN'!F342="","",'NILAI-USBN'!F342)</f>
        <v/>
      </c>
      <c r="X343" s="206" t="str">
        <f>IF('NILAI-USBN'!G342="","",'NILAI-USBN'!G342)</f>
        <v/>
      </c>
      <c r="Y343" s="206" t="str">
        <f>IF('NILAI-USBN'!H342="","",'NILAI-USBN'!H342)</f>
        <v/>
      </c>
      <c r="Z343" s="206" t="str">
        <f>IF('NILAI-USBN'!I342="","",'NILAI-USBN'!I342)</f>
        <v/>
      </c>
      <c r="AA343" s="206" t="str">
        <f>IF('NILAI-USBN'!J342="","",'NILAI-USBN'!J342)</f>
        <v/>
      </c>
      <c r="AB343" s="206" t="str">
        <f>IF('NILAI-USBN'!K342="","",'NILAI-USBN'!K342)</f>
        <v/>
      </c>
      <c r="AC343" s="206" t="str">
        <f>IF('NILAI-USBN'!L342="","",'NILAI-USBN'!L342)</f>
        <v/>
      </c>
      <c r="AD343" s="206" t="str">
        <f>IF('NILAI-USBN'!M342="","",'NILAI-USBN'!M342)</f>
        <v/>
      </c>
      <c r="AE343" s="206" t="str">
        <f>IF('NILAI-USBN'!N342="","",'NILAI-USBN'!N342)</f>
        <v/>
      </c>
      <c r="AF343" s="206" t="str">
        <f>IF('NILAI-USBN'!O342="","",'NILAI-USBN'!O342)</f>
        <v/>
      </c>
      <c r="AG343" s="206" t="str">
        <f>IF('NILAI-USBN'!P342="","",'NILAI-USBN'!P342)</f>
        <v/>
      </c>
      <c r="AH343" s="206" t="str">
        <f>IF('NILAI-USBN'!Q342="","",'NILAI-USBN'!Q342)</f>
        <v/>
      </c>
      <c r="AI343" s="206" t="str">
        <f>IF('NILAI-USBN'!R342="","",'NILAI-USBN'!R342)</f>
        <v/>
      </c>
      <c r="AJ343" s="206" t="str">
        <f>IF('NILAI-USBN'!S342="","",'NILAI-USBN'!S342)</f>
        <v/>
      </c>
      <c r="AK343" s="206" t="str">
        <f>IF('NILAI-USBN'!T342="","",'NILAI-USBN'!T342)</f>
        <v/>
      </c>
      <c r="AL343" s="206" t="str">
        <f>IF('NILAI-USBN'!U342="","",'NILAI-USBN'!U342)</f>
        <v/>
      </c>
      <c r="AM343" s="206" t="str">
        <f>IF('NILAI-UN'!E342="","",'NILAI-UN'!E342)</f>
        <v/>
      </c>
      <c r="AN343" s="206" t="str">
        <f>IF('NILAI-UN'!F342="","",'NILAI-UN'!F342)</f>
        <v/>
      </c>
      <c r="AO343" s="206" t="str">
        <f>IF('NILAI-UN'!G342="","",'NILAI-UN'!G342)</f>
        <v/>
      </c>
      <c r="AP343" s="206" t="str">
        <f>IF('NILAI-UN'!H342="","",'NILAI-UN'!H342)</f>
        <v/>
      </c>
      <c r="AQ343" s="207" t="str">
        <f t="shared" si="11"/>
        <v/>
      </c>
      <c r="AR343" s="208" t="str">
        <f t="shared" si="12"/>
        <v/>
      </c>
      <c r="AS343" s="196" t="str">
        <f>IF(OR(C343="",E343=""),"",RANK(AQ343,$AQ$10:$AQ$409)+COUNTIF(AQ$10:AQ343,AQ343)-1)</f>
        <v/>
      </c>
      <c r="AT343" s="173"/>
    </row>
    <row r="344" spans="1:46" ht="20.100000000000001" customHeight="1">
      <c r="A344" s="173"/>
      <c r="B344" s="190" t="str">
        <f>BIODATA_SISWA!B344</f>
        <v/>
      </c>
      <c r="C344" s="191" t="str">
        <f>IF(BIODATA_SISWA!C344="","",BIODATA_SISWA!C344)</f>
        <v/>
      </c>
      <c r="D344" s="191" t="str">
        <f>IF(BIODATA_SISWA!L344="","",BIODATA_SISWA!L344)</f>
        <v/>
      </c>
      <c r="E344" s="206" t="str">
        <f>'NILAI-RAPOR'!K343</f>
        <v/>
      </c>
      <c r="F344" s="206" t="str">
        <f>'NILAI-RAPOR'!R343</f>
        <v/>
      </c>
      <c r="G344" s="206" t="str">
        <f>'NILAI-RAPOR'!Y343</f>
        <v/>
      </c>
      <c r="H344" s="206" t="str">
        <f>'NILAI-RAPOR'!AF343</f>
        <v/>
      </c>
      <c r="I344" s="206" t="str">
        <f>'NILAI-RAPOR'!AM343</f>
        <v/>
      </c>
      <c r="J344" s="206" t="str">
        <f>'NILAI-RAPOR'!AT343</f>
        <v/>
      </c>
      <c r="K344" s="206" t="str">
        <f>'NILAI-RAPOR'!BA343</f>
        <v/>
      </c>
      <c r="L344" s="206" t="str">
        <f>'NILAI-RAPOR'!BH343</f>
        <v/>
      </c>
      <c r="M344" s="206" t="str">
        <f>'NILAI-RAPOR'!BO343</f>
        <v/>
      </c>
      <c r="N344" s="206" t="str">
        <f>'NILAI-RAPOR'!BV343</f>
        <v/>
      </c>
      <c r="O344" s="206" t="str">
        <f>'NILAI-RAPOR'!CC343</f>
        <v/>
      </c>
      <c r="P344" s="206" t="str">
        <f>'NILAI-RAPOR'!CJ343</f>
        <v/>
      </c>
      <c r="Q344" s="206" t="str">
        <f>'NILAI-RAPOR'!CQ343</f>
        <v/>
      </c>
      <c r="R344" s="206" t="str">
        <f>'NILAI-RAPOR'!CX343</f>
        <v/>
      </c>
      <c r="S344" s="206" t="str">
        <f>'NILAI-RAPOR'!DE343</f>
        <v/>
      </c>
      <c r="T344" s="206" t="str">
        <f>'NILAI-RAPOR'!DL343</f>
        <v/>
      </c>
      <c r="U344" s="206" t="str">
        <f>'NILAI-RAPOR'!DS343</f>
        <v/>
      </c>
      <c r="V344" s="206" t="str">
        <f>IF('NILAI-USBN'!E343="","",'NILAI-USBN'!E343)</f>
        <v/>
      </c>
      <c r="W344" s="206" t="str">
        <f>IF('NILAI-USBN'!F343="","",'NILAI-USBN'!F343)</f>
        <v/>
      </c>
      <c r="X344" s="206" t="str">
        <f>IF('NILAI-USBN'!G343="","",'NILAI-USBN'!G343)</f>
        <v/>
      </c>
      <c r="Y344" s="206" t="str">
        <f>IF('NILAI-USBN'!H343="","",'NILAI-USBN'!H343)</f>
        <v/>
      </c>
      <c r="Z344" s="206" t="str">
        <f>IF('NILAI-USBN'!I343="","",'NILAI-USBN'!I343)</f>
        <v/>
      </c>
      <c r="AA344" s="206" t="str">
        <f>IF('NILAI-USBN'!J343="","",'NILAI-USBN'!J343)</f>
        <v/>
      </c>
      <c r="AB344" s="206" t="str">
        <f>IF('NILAI-USBN'!K343="","",'NILAI-USBN'!K343)</f>
        <v/>
      </c>
      <c r="AC344" s="206" t="str">
        <f>IF('NILAI-USBN'!L343="","",'NILAI-USBN'!L343)</f>
        <v/>
      </c>
      <c r="AD344" s="206" t="str">
        <f>IF('NILAI-USBN'!M343="","",'NILAI-USBN'!M343)</f>
        <v/>
      </c>
      <c r="AE344" s="206" t="str">
        <f>IF('NILAI-USBN'!N343="","",'NILAI-USBN'!N343)</f>
        <v/>
      </c>
      <c r="AF344" s="206" t="str">
        <f>IF('NILAI-USBN'!O343="","",'NILAI-USBN'!O343)</f>
        <v/>
      </c>
      <c r="AG344" s="206" t="str">
        <f>IF('NILAI-USBN'!P343="","",'NILAI-USBN'!P343)</f>
        <v/>
      </c>
      <c r="AH344" s="206" t="str">
        <f>IF('NILAI-USBN'!Q343="","",'NILAI-USBN'!Q343)</f>
        <v/>
      </c>
      <c r="AI344" s="206" t="str">
        <f>IF('NILAI-USBN'!R343="","",'NILAI-USBN'!R343)</f>
        <v/>
      </c>
      <c r="AJ344" s="206" t="str">
        <f>IF('NILAI-USBN'!S343="","",'NILAI-USBN'!S343)</f>
        <v/>
      </c>
      <c r="AK344" s="206" t="str">
        <f>IF('NILAI-USBN'!T343="","",'NILAI-USBN'!T343)</f>
        <v/>
      </c>
      <c r="AL344" s="206" t="str">
        <f>IF('NILAI-USBN'!U343="","",'NILAI-USBN'!U343)</f>
        <v/>
      </c>
      <c r="AM344" s="206" t="str">
        <f>IF('NILAI-UN'!E343="","",'NILAI-UN'!E343)</f>
        <v/>
      </c>
      <c r="AN344" s="206" t="str">
        <f>IF('NILAI-UN'!F343="","",'NILAI-UN'!F343)</f>
        <v/>
      </c>
      <c r="AO344" s="206" t="str">
        <f>IF('NILAI-UN'!G343="","",'NILAI-UN'!G343)</f>
        <v/>
      </c>
      <c r="AP344" s="206" t="str">
        <f>IF('NILAI-UN'!H343="","",'NILAI-UN'!H343)</f>
        <v/>
      </c>
      <c r="AQ344" s="207" t="str">
        <f t="shared" si="11"/>
        <v/>
      </c>
      <c r="AR344" s="208" t="str">
        <f t="shared" si="12"/>
        <v/>
      </c>
      <c r="AS344" s="196" t="str">
        <f>IF(OR(C344="",E344=""),"",RANK(AQ344,$AQ$10:$AQ$409)+COUNTIF(AQ$10:AQ344,AQ344)-1)</f>
        <v/>
      </c>
      <c r="AT344" s="173"/>
    </row>
    <row r="345" spans="1:46" ht="20.100000000000001" customHeight="1">
      <c r="A345" s="173"/>
      <c r="B345" s="190" t="str">
        <f>BIODATA_SISWA!B345</f>
        <v/>
      </c>
      <c r="C345" s="191" t="str">
        <f>IF(BIODATA_SISWA!C345="","",BIODATA_SISWA!C345)</f>
        <v/>
      </c>
      <c r="D345" s="191" t="str">
        <f>IF(BIODATA_SISWA!L345="","",BIODATA_SISWA!L345)</f>
        <v/>
      </c>
      <c r="E345" s="206" t="str">
        <f>'NILAI-RAPOR'!K344</f>
        <v/>
      </c>
      <c r="F345" s="206" t="str">
        <f>'NILAI-RAPOR'!R344</f>
        <v/>
      </c>
      <c r="G345" s="206" t="str">
        <f>'NILAI-RAPOR'!Y344</f>
        <v/>
      </c>
      <c r="H345" s="206" t="str">
        <f>'NILAI-RAPOR'!AF344</f>
        <v/>
      </c>
      <c r="I345" s="206" t="str">
        <f>'NILAI-RAPOR'!AM344</f>
        <v/>
      </c>
      <c r="J345" s="206" t="str">
        <f>'NILAI-RAPOR'!AT344</f>
        <v/>
      </c>
      <c r="K345" s="206" t="str">
        <f>'NILAI-RAPOR'!BA344</f>
        <v/>
      </c>
      <c r="L345" s="206" t="str">
        <f>'NILAI-RAPOR'!BH344</f>
        <v/>
      </c>
      <c r="M345" s="206" t="str">
        <f>'NILAI-RAPOR'!BO344</f>
        <v/>
      </c>
      <c r="N345" s="206" t="str">
        <f>'NILAI-RAPOR'!BV344</f>
        <v/>
      </c>
      <c r="O345" s="206" t="str">
        <f>'NILAI-RAPOR'!CC344</f>
        <v/>
      </c>
      <c r="P345" s="206" t="str">
        <f>'NILAI-RAPOR'!CJ344</f>
        <v/>
      </c>
      <c r="Q345" s="206" t="str">
        <f>'NILAI-RAPOR'!CQ344</f>
        <v/>
      </c>
      <c r="R345" s="206" t="str">
        <f>'NILAI-RAPOR'!CX344</f>
        <v/>
      </c>
      <c r="S345" s="206" t="str">
        <f>'NILAI-RAPOR'!DE344</f>
        <v/>
      </c>
      <c r="T345" s="206" t="str">
        <f>'NILAI-RAPOR'!DL344</f>
        <v/>
      </c>
      <c r="U345" s="206" t="str">
        <f>'NILAI-RAPOR'!DS344</f>
        <v/>
      </c>
      <c r="V345" s="206" t="str">
        <f>IF('NILAI-USBN'!E344="","",'NILAI-USBN'!E344)</f>
        <v/>
      </c>
      <c r="W345" s="206" t="str">
        <f>IF('NILAI-USBN'!F344="","",'NILAI-USBN'!F344)</f>
        <v/>
      </c>
      <c r="X345" s="206" t="str">
        <f>IF('NILAI-USBN'!G344="","",'NILAI-USBN'!G344)</f>
        <v/>
      </c>
      <c r="Y345" s="206" t="str">
        <f>IF('NILAI-USBN'!H344="","",'NILAI-USBN'!H344)</f>
        <v/>
      </c>
      <c r="Z345" s="206" t="str">
        <f>IF('NILAI-USBN'!I344="","",'NILAI-USBN'!I344)</f>
        <v/>
      </c>
      <c r="AA345" s="206" t="str">
        <f>IF('NILAI-USBN'!J344="","",'NILAI-USBN'!J344)</f>
        <v/>
      </c>
      <c r="AB345" s="206" t="str">
        <f>IF('NILAI-USBN'!K344="","",'NILAI-USBN'!K344)</f>
        <v/>
      </c>
      <c r="AC345" s="206" t="str">
        <f>IF('NILAI-USBN'!L344="","",'NILAI-USBN'!L344)</f>
        <v/>
      </c>
      <c r="AD345" s="206" t="str">
        <f>IF('NILAI-USBN'!M344="","",'NILAI-USBN'!M344)</f>
        <v/>
      </c>
      <c r="AE345" s="206" t="str">
        <f>IF('NILAI-USBN'!N344="","",'NILAI-USBN'!N344)</f>
        <v/>
      </c>
      <c r="AF345" s="206" t="str">
        <f>IF('NILAI-USBN'!O344="","",'NILAI-USBN'!O344)</f>
        <v/>
      </c>
      <c r="AG345" s="206" t="str">
        <f>IF('NILAI-USBN'!P344="","",'NILAI-USBN'!P344)</f>
        <v/>
      </c>
      <c r="AH345" s="206" t="str">
        <f>IF('NILAI-USBN'!Q344="","",'NILAI-USBN'!Q344)</f>
        <v/>
      </c>
      <c r="AI345" s="206" t="str">
        <f>IF('NILAI-USBN'!R344="","",'NILAI-USBN'!R344)</f>
        <v/>
      </c>
      <c r="AJ345" s="206" t="str">
        <f>IF('NILAI-USBN'!S344="","",'NILAI-USBN'!S344)</f>
        <v/>
      </c>
      <c r="AK345" s="206" t="str">
        <f>IF('NILAI-USBN'!T344="","",'NILAI-USBN'!T344)</f>
        <v/>
      </c>
      <c r="AL345" s="206" t="str">
        <f>IF('NILAI-USBN'!U344="","",'NILAI-USBN'!U344)</f>
        <v/>
      </c>
      <c r="AM345" s="206" t="str">
        <f>IF('NILAI-UN'!E344="","",'NILAI-UN'!E344)</f>
        <v/>
      </c>
      <c r="AN345" s="206" t="str">
        <f>IF('NILAI-UN'!F344="","",'NILAI-UN'!F344)</f>
        <v/>
      </c>
      <c r="AO345" s="206" t="str">
        <f>IF('NILAI-UN'!G344="","",'NILAI-UN'!G344)</f>
        <v/>
      </c>
      <c r="AP345" s="206" t="str">
        <f>IF('NILAI-UN'!H344="","",'NILAI-UN'!H344)</f>
        <v/>
      </c>
      <c r="AQ345" s="207" t="str">
        <f t="shared" si="11"/>
        <v/>
      </c>
      <c r="AR345" s="208" t="str">
        <f t="shared" si="12"/>
        <v/>
      </c>
      <c r="AS345" s="196" t="str">
        <f>IF(OR(C345="",E345=""),"",RANK(AQ345,$AQ$10:$AQ$409)+COUNTIF(AQ$10:AQ345,AQ345)-1)</f>
        <v/>
      </c>
      <c r="AT345" s="173"/>
    </row>
    <row r="346" spans="1:46" ht="20.100000000000001" customHeight="1">
      <c r="A346" s="173"/>
      <c r="B346" s="190" t="str">
        <f>BIODATA_SISWA!B346</f>
        <v/>
      </c>
      <c r="C346" s="191" t="str">
        <f>IF(BIODATA_SISWA!C346="","",BIODATA_SISWA!C346)</f>
        <v/>
      </c>
      <c r="D346" s="191" t="str">
        <f>IF(BIODATA_SISWA!L346="","",BIODATA_SISWA!L346)</f>
        <v/>
      </c>
      <c r="E346" s="206" t="str">
        <f>'NILAI-RAPOR'!K345</f>
        <v/>
      </c>
      <c r="F346" s="206" t="str">
        <f>'NILAI-RAPOR'!R345</f>
        <v/>
      </c>
      <c r="G346" s="206" t="str">
        <f>'NILAI-RAPOR'!Y345</f>
        <v/>
      </c>
      <c r="H346" s="206" t="str">
        <f>'NILAI-RAPOR'!AF345</f>
        <v/>
      </c>
      <c r="I346" s="206" t="str">
        <f>'NILAI-RAPOR'!AM345</f>
        <v/>
      </c>
      <c r="J346" s="206" t="str">
        <f>'NILAI-RAPOR'!AT345</f>
        <v/>
      </c>
      <c r="K346" s="206" t="str">
        <f>'NILAI-RAPOR'!BA345</f>
        <v/>
      </c>
      <c r="L346" s="206" t="str">
        <f>'NILAI-RAPOR'!BH345</f>
        <v/>
      </c>
      <c r="M346" s="206" t="str">
        <f>'NILAI-RAPOR'!BO345</f>
        <v/>
      </c>
      <c r="N346" s="206" t="str">
        <f>'NILAI-RAPOR'!BV345</f>
        <v/>
      </c>
      <c r="O346" s="206" t="str">
        <f>'NILAI-RAPOR'!CC345</f>
        <v/>
      </c>
      <c r="P346" s="206" t="str">
        <f>'NILAI-RAPOR'!CJ345</f>
        <v/>
      </c>
      <c r="Q346" s="206" t="str">
        <f>'NILAI-RAPOR'!CQ345</f>
        <v/>
      </c>
      <c r="R346" s="206" t="str">
        <f>'NILAI-RAPOR'!CX345</f>
        <v/>
      </c>
      <c r="S346" s="206" t="str">
        <f>'NILAI-RAPOR'!DE345</f>
        <v/>
      </c>
      <c r="T346" s="206" t="str">
        <f>'NILAI-RAPOR'!DL345</f>
        <v/>
      </c>
      <c r="U346" s="206" t="str">
        <f>'NILAI-RAPOR'!DS345</f>
        <v/>
      </c>
      <c r="V346" s="206" t="str">
        <f>IF('NILAI-USBN'!E345="","",'NILAI-USBN'!E345)</f>
        <v/>
      </c>
      <c r="W346" s="206" t="str">
        <f>IF('NILAI-USBN'!F345="","",'NILAI-USBN'!F345)</f>
        <v/>
      </c>
      <c r="X346" s="206" t="str">
        <f>IF('NILAI-USBN'!G345="","",'NILAI-USBN'!G345)</f>
        <v/>
      </c>
      <c r="Y346" s="206" t="str">
        <f>IF('NILAI-USBN'!H345="","",'NILAI-USBN'!H345)</f>
        <v/>
      </c>
      <c r="Z346" s="206" t="str">
        <f>IF('NILAI-USBN'!I345="","",'NILAI-USBN'!I345)</f>
        <v/>
      </c>
      <c r="AA346" s="206" t="str">
        <f>IF('NILAI-USBN'!J345="","",'NILAI-USBN'!J345)</f>
        <v/>
      </c>
      <c r="AB346" s="206" t="str">
        <f>IF('NILAI-USBN'!K345="","",'NILAI-USBN'!K345)</f>
        <v/>
      </c>
      <c r="AC346" s="206" t="str">
        <f>IF('NILAI-USBN'!L345="","",'NILAI-USBN'!L345)</f>
        <v/>
      </c>
      <c r="AD346" s="206" t="str">
        <f>IF('NILAI-USBN'!M345="","",'NILAI-USBN'!M345)</f>
        <v/>
      </c>
      <c r="AE346" s="206" t="str">
        <f>IF('NILAI-USBN'!N345="","",'NILAI-USBN'!N345)</f>
        <v/>
      </c>
      <c r="AF346" s="206" t="str">
        <f>IF('NILAI-USBN'!O345="","",'NILAI-USBN'!O345)</f>
        <v/>
      </c>
      <c r="AG346" s="206" t="str">
        <f>IF('NILAI-USBN'!P345="","",'NILAI-USBN'!P345)</f>
        <v/>
      </c>
      <c r="AH346" s="206" t="str">
        <f>IF('NILAI-USBN'!Q345="","",'NILAI-USBN'!Q345)</f>
        <v/>
      </c>
      <c r="AI346" s="206" t="str">
        <f>IF('NILAI-USBN'!R345="","",'NILAI-USBN'!R345)</f>
        <v/>
      </c>
      <c r="AJ346" s="206" t="str">
        <f>IF('NILAI-USBN'!S345="","",'NILAI-USBN'!S345)</f>
        <v/>
      </c>
      <c r="AK346" s="206" t="str">
        <f>IF('NILAI-USBN'!T345="","",'NILAI-USBN'!T345)</f>
        <v/>
      </c>
      <c r="AL346" s="206" t="str">
        <f>IF('NILAI-USBN'!U345="","",'NILAI-USBN'!U345)</f>
        <v/>
      </c>
      <c r="AM346" s="206" t="str">
        <f>IF('NILAI-UN'!E345="","",'NILAI-UN'!E345)</f>
        <v/>
      </c>
      <c r="AN346" s="206" t="str">
        <f>IF('NILAI-UN'!F345="","",'NILAI-UN'!F345)</f>
        <v/>
      </c>
      <c r="AO346" s="206" t="str">
        <f>IF('NILAI-UN'!G345="","",'NILAI-UN'!G345)</f>
        <v/>
      </c>
      <c r="AP346" s="206" t="str">
        <f>IF('NILAI-UN'!H345="","",'NILAI-UN'!H345)</f>
        <v/>
      </c>
      <c r="AQ346" s="207" t="str">
        <f t="shared" si="11"/>
        <v/>
      </c>
      <c r="AR346" s="208" t="str">
        <f t="shared" si="12"/>
        <v/>
      </c>
      <c r="AS346" s="196" t="str">
        <f>IF(OR(C346="",E346=""),"",RANK(AQ346,$AQ$10:$AQ$409)+COUNTIF(AQ$10:AQ346,AQ346)-1)</f>
        <v/>
      </c>
      <c r="AT346" s="173"/>
    </row>
    <row r="347" spans="1:46" ht="20.100000000000001" customHeight="1">
      <c r="A347" s="173"/>
      <c r="B347" s="190" t="str">
        <f>BIODATA_SISWA!B347</f>
        <v/>
      </c>
      <c r="C347" s="191" t="str">
        <f>IF(BIODATA_SISWA!C347="","",BIODATA_SISWA!C347)</f>
        <v/>
      </c>
      <c r="D347" s="191" t="str">
        <f>IF(BIODATA_SISWA!L347="","",BIODATA_SISWA!L347)</f>
        <v/>
      </c>
      <c r="E347" s="206" t="str">
        <f>'NILAI-RAPOR'!K346</f>
        <v/>
      </c>
      <c r="F347" s="206" t="str">
        <f>'NILAI-RAPOR'!R346</f>
        <v/>
      </c>
      <c r="G347" s="206" t="str">
        <f>'NILAI-RAPOR'!Y346</f>
        <v/>
      </c>
      <c r="H347" s="206" t="str">
        <f>'NILAI-RAPOR'!AF346</f>
        <v/>
      </c>
      <c r="I347" s="206" t="str">
        <f>'NILAI-RAPOR'!AM346</f>
        <v/>
      </c>
      <c r="J347" s="206" t="str">
        <f>'NILAI-RAPOR'!AT346</f>
        <v/>
      </c>
      <c r="K347" s="206" t="str">
        <f>'NILAI-RAPOR'!BA346</f>
        <v/>
      </c>
      <c r="L347" s="206" t="str">
        <f>'NILAI-RAPOR'!BH346</f>
        <v/>
      </c>
      <c r="M347" s="206" t="str">
        <f>'NILAI-RAPOR'!BO346</f>
        <v/>
      </c>
      <c r="N347" s="206" t="str">
        <f>'NILAI-RAPOR'!BV346</f>
        <v/>
      </c>
      <c r="O347" s="206" t="str">
        <f>'NILAI-RAPOR'!CC346</f>
        <v/>
      </c>
      <c r="P347" s="206" t="str">
        <f>'NILAI-RAPOR'!CJ346</f>
        <v/>
      </c>
      <c r="Q347" s="206" t="str">
        <f>'NILAI-RAPOR'!CQ346</f>
        <v/>
      </c>
      <c r="R347" s="206" t="str">
        <f>'NILAI-RAPOR'!CX346</f>
        <v/>
      </c>
      <c r="S347" s="206" t="str">
        <f>'NILAI-RAPOR'!DE346</f>
        <v/>
      </c>
      <c r="T347" s="206" t="str">
        <f>'NILAI-RAPOR'!DL346</f>
        <v/>
      </c>
      <c r="U347" s="206" t="str">
        <f>'NILAI-RAPOR'!DS346</f>
        <v/>
      </c>
      <c r="V347" s="206" t="str">
        <f>IF('NILAI-USBN'!E346="","",'NILAI-USBN'!E346)</f>
        <v/>
      </c>
      <c r="W347" s="206" t="str">
        <f>IF('NILAI-USBN'!F346="","",'NILAI-USBN'!F346)</f>
        <v/>
      </c>
      <c r="X347" s="206" t="str">
        <f>IF('NILAI-USBN'!G346="","",'NILAI-USBN'!G346)</f>
        <v/>
      </c>
      <c r="Y347" s="206" t="str">
        <f>IF('NILAI-USBN'!H346="","",'NILAI-USBN'!H346)</f>
        <v/>
      </c>
      <c r="Z347" s="206" t="str">
        <f>IF('NILAI-USBN'!I346="","",'NILAI-USBN'!I346)</f>
        <v/>
      </c>
      <c r="AA347" s="206" t="str">
        <f>IF('NILAI-USBN'!J346="","",'NILAI-USBN'!J346)</f>
        <v/>
      </c>
      <c r="AB347" s="206" t="str">
        <f>IF('NILAI-USBN'!K346="","",'NILAI-USBN'!K346)</f>
        <v/>
      </c>
      <c r="AC347" s="206" t="str">
        <f>IF('NILAI-USBN'!L346="","",'NILAI-USBN'!L346)</f>
        <v/>
      </c>
      <c r="AD347" s="206" t="str">
        <f>IF('NILAI-USBN'!M346="","",'NILAI-USBN'!M346)</f>
        <v/>
      </c>
      <c r="AE347" s="206" t="str">
        <f>IF('NILAI-USBN'!N346="","",'NILAI-USBN'!N346)</f>
        <v/>
      </c>
      <c r="AF347" s="206" t="str">
        <f>IF('NILAI-USBN'!O346="","",'NILAI-USBN'!O346)</f>
        <v/>
      </c>
      <c r="AG347" s="206" t="str">
        <f>IF('NILAI-USBN'!P346="","",'NILAI-USBN'!P346)</f>
        <v/>
      </c>
      <c r="AH347" s="206" t="str">
        <f>IF('NILAI-USBN'!Q346="","",'NILAI-USBN'!Q346)</f>
        <v/>
      </c>
      <c r="AI347" s="206" t="str">
        <f>IF('NILAI-USBN'!R346="","",'NILAI-USBN'!R346)</f>
        <v/>
      </c>
      <c r="AJ347" s="206" t="str">
        <f>IF('NILAI-USBN'!S346="","",'NILAI-USBN'!S346)</f>
        <v/>
      </c>
      <c r="AK347" s="206" t="str">
        <f>IF('NILAI-USBN'!T346="","",'NILAI-USBN'!T346)</f>
        <v/>
      </c>
      <c r="AL347" s="206" t="str">
        <f>IF('NILAI-USBN'!U346="","",'NILAI-USBN'!U346)</f>
        <v/>
      </c>
      <c r="AM347" s="206" t="str">
        <f>IF('NILAI-UN'!E346="","",'NILAI-UN'!E346)</f>
        <v/>
      </c>
      <c r="AN347" s="206" t="str">
        <f>IF('NILAI-UN'!F346="","",'NILAI-UN'!F346)</f>
        <v/>
      </c>
      <c r="AO347" s="206" t="str">
        <f>IF('NILAI-UN'!G346="","",'NILAI-UN'!G346)</f>
        <v/>
      </c>
      <c r="AP347" s="206" t="str">
        <f>IF('NILAI-UN'!H346="","",'NILAI-UN'!H346)</f>
        <v/>
      </c>
      <c r="AQ347" s="207" t="str">
        <f t="shared" si="11"/>
        <v/>
      </c>
      <c r="AR347" s="208" t="str">
        <f t="shared" si="12"/>
        <v/>
      </c>
      <c r="AS347" s="196" t="str">
        <f>IF(OR(C347="",E347=""),"",RANK(AQ347,$AQ$10:$AQ$409)+COUNTIF(AQ$10:AQ347,AQ347)-1)</f>
        <v/>
      </c>
      <c r="AT347" s="173"/>
    </row>
    <row r="348" spans="1:46" ht="20.100000000000001" customHeight="1">
      <c r="A348" s="173"/>
      <c r="B348" s="190" t="str">
        <f>BIODATA_SISWA!B348</f>
        <v/>
      </c>
      <c r="C348" s="191" t="str">
        <f>IF(BIODATA_SISWA!C348="","",BIODATA_SISWA!C348)</f>
        <v/>
      </c>
      <c r="D348" s="191" t="str">
        <f>IF(BIODATA_SISWA!L348="","",BIODATA_SISWA!L348)</f>
        <v/>
      </c>
      <c r="E348" s="206" t="str">
        <f>'NILAI-RAPOR'!K347</f>
        <v/>
      </c>
      <c r="F348" s="206" t="str">
        <f>'NILAI-RAPOR'!R347</f>
        <v/>
      </c>
      <c r="G348" s="206" t="str">
        <f>'NILAI-RAPOR'!Y347</f>
        <v/>
      </c>
      <c r="H348" s="206" t="str">
        <f>'NILAI-RAPOR'!AF347</f>
        <v/>
      </c>
      <c r="I348" s="206" t="str">
        <f>'NILAI-RAPOR'!AM347</f>
        <v/>
      </c>
      <c r="J348" s="206" t="str">
        <f>'NILAI-RAPOR'!AT347</f>
        <v/>
      </c>
      <c r="K348" s="206" t="str">
        <f>'NILAI-RAPOR'!BA347</f>
        <v/>
      </c>
      <c r="L348" s="206" t="str">
        <f>'NILAI-RAPOR'!BH347</f>
        <v/>
      </c>
      <c r="M348" s="206" t="str">
        <f>'NILAI-RAPOR'!BO347</f>
        <v/>
      </c>
      <c r="N348" s="206" t="str">
        <f>'NILAI-RAPOR'!BV347</f>
        <v/>
      </c>
      <c r="O348" s="206" t="str">
        <f>'NILAI-RAPOR'!CC347</f>
        <v/>
      </c>
      <c r="P348" s="206" t="str">
        <f>'NILAI-RAPOR'!CJ347</f>
        <v/>
      </c>
      <c r="Q348" s="206" t="str">
        <f>'NILAI-RAPOR'!CQ347</f>
        <v/>
      </c>
      <c r="R348" s="206" t="str">
        <f>'NILAI-RAPOR'!CX347</f>
        <v/>
      </c>
      <c r="S348" s="206" t="str">
        <f>'NILAI-RAPOR'!DE347</f>
        <v/>
      </c>
      <c r="T348" s="206" t="str">
        <f>'NILAI-RAPOR'!DL347</f>
        <v/>
      </c>
      <c r="U348" s="206" t="str">
        <f>'NILAI-RAPOR'!DS347</f>
        <v/>
      </c>
      <c r="V348" s="206" t="str">
        <f>IF('NILAI-USBN'!E347="","",'NILAI-USBN'!E347)</f>
        <v/>
      </c>
      <c r="W348" s="206" t="str">
        <f>IF('NILAI-USBN'!F347="","",'NILAI-USBN'!F347)</f>
        <v/>
      </c>
      <c r="X348" s="206" t="str">
        <f>IF('NILAI-USBN'!G347="","",'NILAI-USBN'!G347)</f>
        <v/>
      </c>
      <c r="Y348" s="206" t="str">
        <f>IF('NILAI-USBN'!H347="","",'NILAI-USBN'!H347)</f>
        <v/>
      </c>
      <c r="Z348" s="206" t="str">
        <f>IF('NILAI-USBN'!I347="","",'NILAI-USBN'!I347)</f>
        <v/>
      </c>
      <c r="AA348" s="206" t="str">
        <f>IF('NILAI-USBN'!J347="","",'NILAI-USBN'!J347)</f>
        <v/>
      </c>
      <c r="AB348" s="206" t="str">
        <f>IF('NILAI-USBN'!K347="","",'NILAI-USBN'!K347)</f>
        <v/>
      </c>
      <c r="AC348" s="206" t="str">
        <f>IF('NILAI-USBN'!L347="","",'NILAI-USBN'!L347)</f>
        <v/>
      </c>
      <c r="AD348" s="206" t="str">
        <f>IF('NILAI-USBN'!M347="","",'NILAI-USBN'!M347)</f>
        <v/>
      </c>
      <c r="AE348" s="206" t="str">
        <f>IF('NILAI-USBN'!N347="","",'NILAI-USBN'!N347)</f>
        <v/>
      </c>
      <c r="AF348" s="206" t="str">
        <f>IF('NILAI-USBN'!O347="","",'NILAI-USBN'!O347)</f>
        <v/>
      </c>
      <c r="AG348" s="206" t="str">
        <f>IF('NILAI-USBN'!P347="","",'NILAI-USBN'!P347)</f>
        <v/>
      </c>
      <c r="AH348" s="206" t="str">
        <f>IF('NILAI-USBN'!Q347="","",'NILAI-USBN'!Q347)</f>
        <v/>
      </c>
      <c r="AI348" s="206" t="str">
        <f>IF('NILAI-USBN'!R347="","",'NILAI-USBN'!R347)</f>
        <v/>
      </c>
      <c r="AJ348" s="206" t="str">
        <f>IF('NILAI-USBN'!S347="","",'NILAI-USBN'!S347)</f>
        <v/>
      </c>
      <c r="AK348" s="206" t="str">
        <f>IF('NILAI-USBN'!T347="","",'NILAI-USBN'!T347)</f>
        <v/>
      </c>
      <c r="AL348" s="206" t="str">
        <f>IF('NILAI-USBN'!U347="","",'NILAI-USBN'!U347)</f>
        <v/>
      </c>
      <c r="AM348" s="206" t="str">
        <f>IF('NILAI-UN'!E347="","",'NILAI-UN'!E347)</f>
        <v/>
      </c>
      <c r="AN348" s="206" t="str">
        <f>IF('NILAI-UN'!F347="","",'NILAI-UN'!F347)</f>
        <v/>
      </c>
      <c r="AO348" s="206" t="str">
        <f>IF('NILAI-UN'!G347="","",'NILAI-UN'!G347)</f>
        <v/>
      </c>
      <c r="AP348" s="206" t="str">
        <f>IF('NILAI-UN'!H347="","",'NILAI-UN'!H347)</f>
        <v/>
      </c>
      <c r="AQ348" s="207" t="str">
        <f t="shared" si="11"/>
        <v/>
      </c>
      <c r="AR348" s="208" t="str">
        <f t="shared" si="12"/>
        <v/>
      </c>
      <c r="AS348" s="196" t="str">
        <f>IF(OR(C348="",E348=""),"",RANK(AQ348,$AQ$10:$AQ$409)+COUNTIF(AQ$10:AQ348,AQ348)-1)</f>
        <v/>
      </c>
      <c r="AT348" s="173"/>
    </row>
    <row r="349" spans="1:46" ht="20.100000000000001" customHeight="1">
      <c r="A349" s="173"/>
      <c r="B349" s="190" t="str">
        <f>BIODATA_SISWA!B349</f>
        <v/>
      </c>
      <c r="C349" s="191" t="str">
        <f>IF(BIODATA_SISWA!C349="","",BIODATA_SISWA!C349)</f>
        <v/>
      </c>
      <c r="D349" s="191" t="str">
        <f>IF(BIODATA_SISWA!L349="","",BIODATA_SISWA!L349)</f>
        <v/>
      </c>
      <c r="E349" s="206" t="str">
        <f>'NILAI-RAPOR'!K348</f>
        <v/>
      </c>
      <c r="F349" s="206" t="str">
        <f>'NILAI-RAPOR'!R348</f>
        <v/>
      </c>
      <c r="G349" s="206" t="str">
        <f>'NILAI-RAPOR'!Y348</f>
        <v/>
      </c>
      <c r="H349" s="206" t="str">
        <f>'NILAI-RAPOR'!AF348</f>
        <v/>
      </c>
      <c r="I349" s="206" t="str">
        <f>'NILAI-RAPOR'!AM348</f>
        <v/>
      </c>
      <c r="J349" s="206" t="str">
        <f>'NILAI-RAPOR'!AT348</f>
        <v/>
      </c>
      <c r="K349" s="206" t="str">
        <f>'NILAI-RAPOR'!BA348</f>
        <v/>
      </c>
      <c r="L349" s="206" t="str">
        <f>'NILAI-RAPOR'!BH348</f>
        <v/>
      </c>
      <c r="M349" s="206" t="str">
        <f>'NILAI-RAPOR'!BO348</f>
        <v/>
      </c>
      <c r="N349" s="206" t="str">
        <f>'NILAI-RAPOR'!BV348</f>
        <v/>
      </c>
      <c r="O349" s="206" t="str">
        <f>'NILAI-RAPOR'!CC348</f>
        <v/>
      </c>
      <c r="P349" s="206" t="str">
        <f>'NILAI-RAPOR'!CJ348</f>
        <v/>
      </c>
      <c r="Q349" s="206" t="str">
        <f>'NILAI-RAPOR'!CQ348</f>
        <v/>
      </c>
      <c r="R349" s="206" t="str">
        <f>'NILAI-RAPOR'!CX348</f>
        <v/>
      </c>
      <c r="S349" s="206" t="str">
        <f>'NILAI-RAPOR'!DE348</f>
        <v/>
      </c>
      <c r="T349" s="206" t="str">
        <f>'NILAI-RAPOR'!DL348</f>
        <v/>
      </c>
      <c r="U349" s="206" t="str">
        <f>'NILAI-RAPOR'!DS348</f>
        <v/>
      </c>
      <c r="V349" s="206" t="str">
        <f>IF('NILAI-USBN'!E348="","",'NILAI-USBN'!E348)</f>
        <v/>
      </c>
      <c r="W349" s="206" t="str">
        <f>IF('NILAI-USBN'!F348="","",'NILAI-USBN'!F348)</f>
        <v/>
      </c>
      <c r="X349" s="206" t="str">
        <f>IF('NILAI-USBN'!G348="","",'NILAI-USBN'!G348)</f>
        <v/>
      </c>
      <c r="Y349" s="206" t="str">
        <f>IF('NILAI-USBN'!H348="","",'NILAI-USBN'!H348)</f>
        <v/>
      </c>
      <c r="Z349" s="206" t="str">
        <f>IF('NILAI-USBN'!I348="","",'NILAI-USBN'!I348)</f>
        <v/>
      </c>
      <c r="AA349" s="206" t="str">
        <f>IF('NILAI-USBN'!J348="","",'NILAI-USBN'!J348)</f>
        <v/>
      </c>
      <c r="AB349" s="206" t="str">
        <f>IF('NILAI-USBN'!K348="","",'NILAI-USBN'!K348)</f>
        <v/>
      </c>
      <c r="AC349" s="206" t="str">
        <f>IF('NILAI-USBN'!L348="","",'NILAI-USBN'!L348)</f>
        <v/>
      </c>
      <c r="AD349" s="206" t="str">
        <f>IF('NILAI-USBN'!M348="","",'NILAI-USBN'!M348)</f>
        <v/>
      </c>
      <c r="AE349" s="206" t="str">
        <f>IF('NILAI-USBN'!N348="","",'NILAI-USBN'!N348)</f>
        <v/>
      </c>
      <c r="AF349" s="206" t="str">
        <f>IF('NILAI-USBN'!O348="","",'NILAI-USBN'!O348)</f>
        <v/>
      </c>
      <c r="AG349" s="206" t="str">
        <f>IF('NILAI-USBN'!P348="","",'NILAI-USBN'!P348)</f>
        <v/>
      </c>
      <c r="AH349" s="206" t="str">
        <f>IF('NILAI-USBN'!Q348="","",'NILAI-USBN'!Q348)</f>
        <v/>
      </c>
      <c r="AI349" s="206" t="str">
        <f>IF('NILAI-USBN'!R348="","",'NILAI-USBN'!R348)</f>
        <v/>
      </c>
      <c r="AJ349" s="206" t="str">
        <f>IF('NILAI-USBN'!S348="","",'NILAI-USBN'!S348)</f>
        <v/>
      </c>
      <c r="AK349" s="206" t="str">
        <f>IF('NILAI-USBN'!T348="","",'NILAI-USBN'!T348)</f>
        <v/>
      </c>
      <c r="AL349" s="206" t="str">
        <f>IF('NILAI-USBN'!U348="","",'NILAI-USBN'!U348)</f>
        <v/>
      </c>
      <c r="AM349" s="206" t="str">
        <f>IF('NILAI-UN'!E348="","",'NILAI-UN'!E348)</f>
        <v/>
      </c>
      <c r="AN349" s="206" t="str">
        <f>IF('NILAI-UN'!F348="","",'NILAI-UN'!F348)</f>
        <v/>
      </c>
      <c r="AO349" s="206" t="str">
        <f>IF('NILAI-UN'!G348="","",'NILAI-UN'!G348)</f>
        <v/>
      </c>
      <c r="AP349" s="206" t="str">
        <f>IF('NILAI-UN'!H348="","",'NILAI-UN'!H348)</f>
        <v/>
      </c>
      <c r="AQ349" s="207" t="str">
        <f t="shared" si="11"/>
        <v/>
      </c>
      <c r="AR349" s="208" t="str">
        <f t="shared" si="12"/>
        <v/>
      </c>
      <c r="AS349" s="196" t="str">
        <f>IF(OR(C349="",E349=""),"",RANK(AQ349,$AQ$10:$AQ$409)+COUNTIF(AQ$10:AQ349,AQ349)-1)</f>
        <v/>
      </c>
      <c r="AT349" s="173"/>
    </row>
    <row r="350" spans="1:46" ht="20.100000000000001" customHeight="1">
      <c r="A350" s="173"/>
      <c r="B350" s="190" t="str">
        <f>BIODATA_SISWA!B350</f>
        <v/>
      </c>
      <c r="C350" s="191" t="str">
        <f>IF(BIODATA_SISWA!C350="","",BIODATA_SISWA!C350)</f>
        <v/>
      </c>
      <c r="D350" s="191" t="str">
        <f>IF(BIODATA_SISWA!L350="","",BIODATA_SISWA!L350)</f>
        <v/>
      </c>
      <c r="E350" s="206" t="str">
        <f>'NILAI-RAPOR'!K349</f>
        <v/>
      </c>
      <c r="F350" s="206" t="str">
        <f>'NILAI-RAPOR'!R349</f>
        <v/>
      </c>
      <c r="G350" s="206" t="str">
        <f>'NILAI-RAPOR'!Y349</f>
        <v/>
      </c>
      <c r="H350" s="206" t="str">
        <f>'NILAI-RAPOR'!AF349</f>
        <v/>
      </c>
      <c r="I350" s="206" t="str">
        <f>'NILAI-RAPOR'!AM349</f>
        <v/>
      </c>
      <c r="J350" s="206" t="str">
        <f>'NILAI-RAPOR'!AT349</f>
        <v/>
      </c>
      <c r="K350" s="206" t="str">
        <f>'NILAI-RAPOR'!BA349</f>
        <v/>
      </c>
      <c r="L350" s="206" t="str">
        <f>'NILAI-RAPOR'!BH349</f>
        <v/>
      </c>
      <c r="M350" s="206" t="str">
        <f>'NILAI-RAPOR'!BO349</f>
        <v/>
      </c>
      <c r="N350" s="206" t="str">
        <f>'NILAI-RAPOR'!BV349</f>
        <v/>
      </c>
      <c r="O350" s="206" t="str">
        <f>'NILAI-RAPOR'!CC349</f>
        <v/>
      </c>
      <c r="P350" s="206" t="str">
        <f>'NILAI-RAPOR'!CJ349</f>
        <v/>
      </c>
      <c r="Q350" s="206" t="str">
        <f>'NILAI-RAPOR'!CQ349</f>
        <v/>
      </c>
      <c r="R350" s="206" t="str">
        <f>'NILAI-RAPOR'!CX349</f>
        <v/>
      </c>
      <c r="S350" s="206" t="str">
        <f>'NILAI-RAPOR'!DE349</f>
        <v/>
      </c>
      <c r="T350" s="206" t="str">
        <f>'NILAI-RAPOR'!DL349</f>
        <v/>
      </c>
      <c r="U350" s="206" t="str">
        <f>'NILAI-RAPOR'!DS349</f>
        <v/>
      </c>
      <c r="V350" s="206" t="str">
        <f>IF('NILAI-USBN'!E349="","",'NILAI-USBN'!E349)</f>
        <v/>
      </c>
      <c r="W350" s="206" t="str">
        <f>IF('NILAI-USBN'!F349="","",'NILAI-USBN'!F349)</f>
        <v/>
      </c>
      <c r="X350" s="206" t="str">
        <f>IF('NILAI-USBN'!G349="","",'NILAI-USBN'!G349)</f>
        <v/>
      </c>
      <c r="Y350" s="206" t="str">
        <f>IF('NILAI-USBN'!H349="","",'NILAI-USBN'!H349)</f>
        <v/>
      </c>
      <c r="Z350" s="206" t="str">
        <f>IF('NILAI-USBN'!I349="","",'NILAI-USBN'!I349)</f>
        <v/>
      </c>
      <c r="AA350" s="206" t="str">
        <f>IF('NILAI-USBN'!J349="","",'NILAI-USBN'!J349)</f>
        <v/>
      </c>
      <c r="AB350" s="206" t="str">
        <f>IF('NILAI-USBN'!K349="","",'NILAI-USBN'!K349)</f>
        <v/>
      </c>
      <c r="AC350" s="206" t="str">
        <f>IF('NILAI-USBN'!L349="","",'NILAI-USBN'!L349)</f>
        <v/>
      </c>
      <c r="AD350" s="206" t="str">
        <f>IF('NILAI-USBN'!M349="","",'NILAI-USBN'!M349)</f>
        <v/>
      </c>
      <c r="AE350" s="206" t="str">
        <f>IF('NILAI-USBN'!N349="","",'NILAI-USBN'!N349)</f>
        <v/>
      </c>
      <c r="AF350" s="206" t="str">
        <f>IF('NILAI-USBN'!O349="","",'NILAI-USBN'!O349)</f>
        <v/>
      </c>
      <c r="AG350" s="206" t="str">
        <f>IF('NILAI-USBN'!P349="","",'NILAI-USBN'!P349)</f>
        <v/>
      </c>
      <c r="AH350" s="206" t="str">
        <f>IF('NILAI-USBN'!Q349="","",'NILAI-USBN'!Q349)</f>
        <v/>
      </c>
      <c r="AI350" s="206" t="str">
        <f>IF('NILAI-USBN'!R349="","",'NILAI-USBN'!R349)</f>
        <v/>
      </c>
      <c r="AJ350" s="206" t="str">
        <f>IF('NILAI-USBN'!S349="","",'NILAI-USBN'!S349)</f>
        <v/>
      </c>
      <c r="AK350" s="206" t="str">
        <f>IF('NILAI-USBN'!T349="","",'NILAI-USBN'!T349)</f>
        <v/>
      </c>
      <c r="AL350" s="206" t="str">
        <f>IF('NILAI-USBN'!U349="","",'NILAI-USBN'!U349)</f>
        <v/>
      </c>
      <c r="AM350" s="206" t="str">
        <f>IF('NILAI-UN'!E349="","",'NILAI-UN'!E349)</f>
        <v/>
      </c>
      <c r="AN350" s="206" t="str">
        <f>IF('NILAI-UN'!F349="","",'NILAI-UN'!F349)</f>
        <v/>
      </c>
      <c r="AO350" s="206" t="str">
        <f>IF('NILAI-UN'!G349="","",'NILAI-UN'!G349)</f>
        <v/>
      </c>
      <c r="AP350" s="206" t="str">
        <f>IF('NILAI-UN'!H349="","",'NILAI-UN'!H349)</f>
        <v/>
      </c>
      <c r="AQ350" s="207" t="str">
        <f t="shared" si="11"/>
        <v/>
      </c>
      <c r="AR350" s="208" t="str">
        <f t="shared" si="12"/>
        <v/>
      </c>
      <c r="AS350" s="196" t="str">
        <f>IF(OR(C350="",E350=""),"",RANK(AQ350,$AQ$10:$AQ$409)+COUNTIF(AQ$10:AQ350,AQ350)-1)</f>
        <v/>
      </c>
      <c r="AT350" s="173"/>
    </row>
    <row r="351" spans="1:46" ht="20.100000000000001" customHeight="1">
      <c r="A351" s="173"/>
      <c r="B351" s="190" t="str">
        <f>BIODATA_SISWA!B351</f>
        <v/>
      </c>
      <c r="C351" s="191" t="str">
        <f>IF(BIODATA_SISWA!C351="","",BIODATA_SISWA!C351)</f>
        <v/>
      </c>
      <c r="D351" s="191" t="str">
        <f>IF(BIODATA_SISWA!L351="","",BIODATA_SISWA!L351)</f>
        <v/>
      </c>
      <c r="E351" s="206" t="str">
        <f>'NILAI-RAPOR'!K350</f>
        <v/>
      </c>
      <c r="F351" s="206" t="str">
        <f>'NILAI-RAPOR'!R350</f>
        <v/>
      </c>
      <c r="G351" s="206" t="str">
        <f>'NILAI-RAPOR'!Y350</f>
        <v/>
      </c>
      <c r="H351" s="206" t="str">
        <f>'NILAI-RAPOR'!AF350</f>
        <v/>
      </c>
      <c r="I351" s="206" t="str">
        <f>'NILAI-RAPOR'!AM350</f>
        <v/>
      </c>
      <c r="J351" s="206" t="str">
        <f>'NILAI-RAPOR'!AT350</f>
        <v/>
      </c>
      <c r="K351" s="206" t="str">
        <f>'NILAI-RAPOR'!BA350</f>
        <v/>
      </c>
      <c r="L351" s="206" t="str">
        <f>'NILAI-RAPOR'!BH350</f>
        <v/>
      </c>
      <c r="M351" s="206" t="str">
        <f>'NILAI-RAPOR'!BO350</f>
        <v/>
      </c>
      <c r="N351" s="206" t="str">
        <f>'NILAI-RAPOR'!BV350</f>
        <v/>
      </c>
      <c r="O351" s="206" t="str">
        <f>'NILAI-RAPOR'!CC350</f>
        <v/>
      </c>
      <c r="P351" s="206" t="str">
        <f>'NILAI-RAPOR'!CJ350</f>
        <v/>
      </c>
      <c r="Q351" s="206" t="str">
        <f>'NILAI-RAPOR'!CQ350</f>
        <v/>
      </c>
      <c r="R351" s="206" t="str">
        <f>'NILAI-RAPOR'!CX350</f>
        <v/>
      </c>
      <c r="S351" s="206" t="str">
        <f>'NILAI-RAPOR'!DE350</f>
        <v/>
      </c>
      <c r="T351" s="206" t="str">
        <f>'NILAI-RAPOR'!DL350</f>
        <v/>
      </c>
      <c r="U351" s="206" t="str">
        <f>'NILAI-RAPOR'!DS350</f>
        <v/>
      </c>
      <c r="V351" s="206" t="str">
        <f>IF('NILAI-USBN'!E350="","",'NILAI-USBN'!E350)</f>
        <v/>
      </c>
      <c r="W351" s="206" t="str">
        <f>IF('NILAI-USBN'!F350="","",'NILAI-USBN'!F350)</f>
        <v/>
      </c>
      <c r="X351" s="206" t="str">
        <f>IF('NILAI-USBN'!G350="","",'NILAI-USBN'!G350)</f>
        <v/>
      </c>
      <c r="Y351" s="206" t="str">
        <f>IF('NILAI-USBN'!H350="","",'NILAI-USBN'!H350)</f>
        <v/>
      </c>
      <c r="Z351" s="206" t="str">
        <f>IF('NILAI-USBN'!I350="","",'NILAI-USBN'!I350)</f>
        <v/>
      </c>
      <c r="AA351" s="206" t="str">
        <f>IF('NILAI-USBN'!J350="","",'NILAI-USBN'!J350)</f>
        <v/>
      </c>
      <c r="AB351" s="206" t="str">
        <f>IF('NILAI-USBN'!K350="","",'NILAI-USBN'!K350)</f>
        <v/>
      </c>
      <c r="AC351" s="206" t="str">
        <f>IF('NILAI-USBN'!L350="","",'NILAI-USBN'!L350)</f>
        <v/>
      </c>
      <c r="AD351" s="206" t="str">
        <f>IF('NILAI-USBN'!M350="","",'NILAI-USBN'!M350)</f>
        <v/>
      </c>
      <c r="AE351" s="206" t="str">
        <f>IF('NILAI-USBN'!N350="","",'NILAI-USBN'!N350)</f>
        <v/>
      </c>
      <c r="AF351" s="206" t="str">
        <f>IF('NILAI-USBN'!O350="","",'NILAI-USBN'!O350)</f>
        <v/>
      </c>
      <c r="AG351" s="206" t="str">
        <f>IF('NILAI-USBN'!P350="","",'NILAI-USBN'!P350)</f>
        <v/>
      </c>
      <c r="AH351" s="206" t="str">
        <f>IF('NILAI-USBN'!Q350="","",'NILAI-USBN'!Q350)</f>
        <v/>
      </c>
      <c r="AI351" s="206" t="str">
        <f>IF('NILAI-USBN'!R350="","",'NILAI-USBN'!R350)</f>
        <v/>
      </c>
      <c r="AJ351" s="206" t="str">
        <f>IF('NILAI-USBN'!S350="","",'NILAI-USBN'!S350)</f>
        <v/>
      </c>
      <c r="AK351" s="206" t="str">
        <f>IF('NILAI-USBN'!T350="","",'NILAI-USBN'!T350)</f>
        <v/>
      </c>
      <c r="AL351" s="206" t="str">
        <f>IF('NILAI-USBN'!U350="","",'NILAI-USBN'!U350)</f>
        <v/>
      </c>
      <c r="AM351" s="206" t="str">
        <f>IF('NILAI-UN'!E350="","",'NILAI-UN'!E350)</f>
        <v/>
      </c>
      <c r="AN351" s="206" t="str">
        <f>IF('NILAI-UN'!F350="","",'NILAI-UN'!F350)</f>
        <v/>
      </c>
      <c r="AO351" s="206" t="str">
        <f>IF('NILAI-UN'!G350="","",'NILAI-UN'!G350)</f>
        <v/>
      </c>
      <c r="AP351" s="206" t="str">
        <f>IF('NILAI-UN'!H350="","",'NILAI-UN'!H350)</f>
        <v/>
      </c>
      <c r="AQ351" s="207" t="str">
        <f t="shared" si="11"/>
        <v/>
      </c>
      <c r="AR351" s="208" t="str">
        <f t="shared" si="12"/>
        <v/>
      </c>
      <c r="AS351" s="196" t="str">
        <f>IF(OR(C351="",E351=""),"",RANK(AQ351,$AQ$10:$AQ$409)+COUNTIF(AQ$10:AQ351,AQ351)-1)</f>
        <v/>
      </c>
      <c r="AT351" s="173"/>
    </row>
    <row r="352" spans="1:46" ht="20.100000000000001" customHeight="1">
      <c r="A352" s="173"/>
      <c r="B352" s="190" t="str">
        <f>BIODATA_SISWA!B352</f>
        <v/>
      </c>
      <c r="C352" s="191" t="str">
        <f>IF(BIODATA_SISWA!C352="","",BIODATA_SISWA!C352)</f>
        <v/>
      </c>
      <c r="D352" s="191" t="str">
        <f>IF(BIODATA_SISWA!L352="","",BIODATA_SISWA!L352)</f>
        <v/>
      </c>
      <c r="E352" s="206" t="str">
        <f>'NILAI-RAPOR'!K351</f>
        <v/>
      </c>
      <c r="F352" s="206" t="str">
        <f>'NILAI-RAPOR'!R351</f>
        <v/>
      </c>
      <c r="G352" s="206" t="str">
        <f>'NILAI-RAPOR'!Y351</f>
        <v/>
      </c>
      <c r="H352" s="206" t="str">
        <f>'NILAI-RAPOR'!AF351</f>
        <v/>
      </c>
      <c r="I352" s="206" t="str">
        <f>'NILAI-RAPOR'!AM351</f>
        <v/>
      </c>
      <c r="J352" s="206" t="str">
        <f>'NILAI-RAPOR'!AT351</f>
        <v/>
      </c>
      <c r="K352" s="206" t="str">
        <f>'NILAI-RAPOR'!BA351</f>
        <v/>
      </c>
      <c r="L352" s="206" t="str">
        <f>'NILAI-RAPOR'!BH351</f>
        <v/>
      </c>
      <c r="M352" s="206" t="str">
        <f>'NILAI-RAPOR'!BO351</f>
        <v/>
      </c>
      <c r="N352" s="206" t="str">
        <f>'NILAI-RAPOR'!BV351</f>
        <v/>
      </c>
      <c r="O352" s="206" t="str">
        <f>'NILAI-RAPOR'!CC351</f>
        <v/>
      </c>
      <c r="P352" s="206" t="str">
        <f>'NILAI-RAPOR'!CJ351</f>
        <v/>
      </c>
      <c r="Q352" s="206" t="str">
        <f>'NILAI-RAPOR'!CQ351</f>
        <v/>
      </c>
      <c r="R352" s="206" t="str">
        <f>'NILAI-RAPOR'!CX351</f>
        <v/>
      </c>
      <c r="S352" s="206" t="str">
        <f>'NILAI-RAPOR'!DE351</f>
        <v/>
      </c>
      <c r="T352" s="206" t="str">
        <f>'NILAI-RAPOR'!DL351</f>
        <v/>
      </c>
      <c r="U352" s="206" t="str">
        <f>'NILAI-RAPOR'!DS351</f>
        <v/>
      </c>
      <c r="V352" s="206" t="str">
        <f>IF('NILAI-USBN'!E351="","",'NILAI-USBN'!E351)</f>
        <v/>
      </c>
      <c r="W352" s="206" t="str">
        <f>IF('NILAI-USBN'!F351="","",'NILAI-USBN'!F351)</f>
        <v/>
      </c>
      <c r="X352" s="206" t="str">
        <f>IF('NILAI-USBN'!G351="","",'NILAI-USBN'!G351)</f>
        <v/>
      </c>
      <c r="Y352" s="206" t="str">
        <f>IF('NILAI-USBN'!H351="","",'NILAI-USBN'!H351)</f>
        <v/>
      </c>
      <c r="Z352" s="206" t="str">
        <f>IF('NILAI-USBN'!I351="","",'NILAI-USBN'!I351)</f>
        <v/>
      </c>
      <c r="AA352" s="206" t="str">
        <f>IF('NILAI-USBN'!J351="","",'NILAI-USBN'!J351)</f>
        <v/>
      </c>
      <c r="AB352" s="206" t="str">
        <f>IF('NILAI-USBN'!K351="","",'NILAI-USBN'!K351)</f>
        <v/>
      </c>
      <c r="AC352" s="206" t="str">
        <f>IF('NILAI-USBN'!L351="","",'NILAI-USBN'!L351)</f>
        <v/>
      </c>
      <c r="AD352" s="206" t="str">
        <f>IF('NILAI-USBN'!M351="","",'NILAI-USBN'!M351)</f>
        <v/>
      </c>
      <c r="AE352" s="206" t="str">
        <f>IF('NILAI-USBN'!N351="","",'NILAI-USBN'!N351)</f>
        <v/>
      </c>
      <c r="AF352" s="206" t="str">
        <f>IF('NILAI-USBN'!O351="","",'NILAI-USBN'!O351)</f>
        <v/>
      </c>
      <c r="AG352" s="206" t="str">
        <f>IF('NILAI-USBN'!P351="","",'NILAI-USBN'!P351)</f>
        <v/>
      </c>
      <c r="AH352" s="206" t="str">
        <f>IF('NILAI-USBN'!Q351="","",'NILAI-USBN'!Q351)</f>
        <v/>
      </c>
      <c r="AI352" s="206" t="str">
        <f>IF('NILAI-USBN'!R351="","",'NILAI-USBN'!R351)</f>
        <v/>
      </c>
      <c r="AJ352" s="206" t="str">
        <f>IF('NILAI-USBN'!S351="","",'NILAI-USBN'!S351)</f>
        <v/>
      </c>
      <c r="AK352" s="206" t="str">
        <f>IF('NILAI-USBN'!T351="","",'NILAI-USBN'!T351)</f>
        <v/>
      </c>
      <c r="AL352" s="206" t="str">
        <f>IF('NILAI-USBN'!U351="","",'NILAI-USBN'!U351)</f>
        <v/>
      </c>
      <c r="AM352" s="206" t="str">
        <f>IF('NILAI-UN'!E351="","",'NILAI-UN'!E351)</f>
        <v/>
      </c>
      <c r="AN352" s="206" t="str">
        <f>IF('NILAI-UN'!F351="","",'NILAI-UN'!F351)</f>
        <v/>
      </c>
      <c r="AO352" s="206" t="str">
        <f>IF('NILAI-UN'!G351="","",'NILAI-UN'!G351)</f>
        <v/>
      </c>
      <c r="AP352" s="206" t="str">
        <f>IF('NILAI-UN'!H351="","",'NILAI-UN'!H351)</f>
        <v/>
      </c>
      <c r="AQ352" s="207" t="str">
        <f t="shared" si="11"/>
        <v/>
      </c>
      <c r="AR352" s="208" t="str">
        <f t="shared" si="12"/>
        <v/>
      </c>
      <c r="AS352" s="196" t="str">
        <f>IF(OR(C352="",E352=""),"",RANK(AQ352,$AQ$10:$AQ$409)+COUNTIF(AQ$10:AQ352,AQ352)-1)</f>
        <v/>
      </c>
      <c r="AT352" s="173"/>
    </row>
    <row r="353" spans="1:46" ht="20.100000000000001" customHeight="1">
      <c r="A353" s="173"/>
      <c r="B353" s="190" t="str">
        <f>BIODATA_SISWA!B353</f>
        <v/>
      </c>
      <c r="C353" s="191" t="str">
        <f>IF(BIODATA_SISWA!C353="","",BIODATA_SISWA!C353)</f>
        <v/>
      </c>
      <c r="D353" s="191" t="str">
        <f>IF(BIODATA_SISWA!L353="","",BIODATA_SISWA!L353)</f>
        <v/>
      </c>
      <c r="E353" s="206" t="str">
        <f>'NILAI-RAPOR'!K352</f>
        <v/>
      </c>
      <c r="F353" s="206" t="str">
        <f>'NILAI-RAPOR'!R352</f>
        <v/>
      </c>
      <c r="G353" s="206" t="str">
        <f>'NILAI-RAPOR'!Y352</f>
        <v/>
      </c>
      <c r="H353" s="206" t="str">
        <f>'NILAI-RAPOR'!AF352</f>
        <v/>
      </c>
      <c r="I353" s="206" t="str">
        <f>'NILAI-RAPOR'!AM352</f>
        <v/>
      </c>
      <c r="J353" s="206" t="str">
        <f>'NILAI-RAPOR'!AT352</f>
        <v/>
      </c>
      <c r="K353" s="206" t="str">
        <f>'NILAI-RAPOR'!BA352</f>
        <v/>
      </c>
      <c r="L353" s="206" t="str">
        <f>'NILAI-RAPOR'!BH352</f>
        <v/>
      </c>
      <c r="M353" s="206" t="str">
        <f>'NILAI-RAPOR'!BO352</f>
        <v/>
      </c>
      <c r="N353" s="206" t="str">
        <f>'NILAI-RAPOR'!BV352</f>
        <v/>
      </c>
      <c r="O353" s="206" t="str">
        <f>'NILAI-RAPOR'!CC352</f>
        <v/>
      </c>
      <c r="P353" s="206" t="str">
        <f>'NILAI-RAPOR'!CJ352</f>
        <v/>
      </c>
      <c r="Q353" s="206" t="str">
        <f>'NILAI-RAPOR'!CQ352</f>
        <v/>
      </c>
      <c r="R353" s="206" t="str">
        <f>'NILAI-RAPOR'!CX352</f>
        <v/>
      </c>
      <c r="S353" s="206" t="str">
        <f>'NILAI-RAPOR'!DE352</f>
        <v/>
      </c>
      <c r="T353" s="206" t="str">
        <f>'NILAI-RAPOR'!DL352</f>
        <v/>
      </c>
      <c r="U353" s="206" t="str">
        <f>'NILAI-RAPOR'!DS352</f>
        <v/>
      </c>
      <c r="V353" s="206" t="str">
        <f>IF('NILAI-USBN'!E352="","",'NILAI-USBN'!E352)</f>
        <v/>
      </c>
      <c r="W353" s="206" t="str">
        <f>IF('NILAI-USBN'!F352="","",'NILAI-USBN'!F352)</f>
        <v/>
      </c>
      <c r="X353" s="206" t="str">
        <f>IF('NILAI-USBN'!G352="","",'NILAI-USBN'!G352)</f>
        <v/>
      </c>
      <c r="Y353" s="206" t="str">
        <f>IF('NILAI-USBN'!H352="","",'NILAI-USBN'!H352)</f>
        <v/>
      </c>
      <c r="Z353" s="206" t="str">
        <f>IF('NILAI-USBN'!I352="","",'NILAI-USBN'!I352)</f>
        <v/>
      </c>
      <c r="AA353" s="206" t="str">
        <f>IF('NILAI-USBN'!J352="","",'NILAI-USBN'!J352)</f>
        <v/>
      </c>
      <c r="AB353" s="206" t="str">
        <f>IF('NILAI-USBN'!K352="","",'NILAI-USBN'!K352)</f>
        <v/>
      </c>
      <c r="AC353" s="206" t="str">
        <f>IF('NILAI-USBN'!L352="","",'NILAI-USBN'!L352)</f>
        <v/>
      </c>
      <c r="AD353" s="206" t="str">
        <f>IF('NILAI-USBN'!M352="","",'NILAI-USBN'!M352)</f>
        <v/>
      </c>
      <c r="AE353" s="206" t="str">
        <f>IF('NILAI-USBN'!N352="","",'NILAI-USBN'!N352)</f>
        <v/>
      </c>
      <c r="AF353" s="206" t="str">
        <f>IF('NILAI-USBN'!O352="","",'NILAI-USBN'!O352)</f>
        <v/>
      </c>
      <c r="AG353" s="206" t="str">
        <f>IF('NILAI-USBN'!P352="","",'NILAI-USBN'!P352)</f>
        <v/>
      </c>
      <c r="AH353" s="206" t="str">
        <f>IF('NILAI-USBN'!Q352="","",'NILAI-USBN'!Q352)</f>
        <v/>
      </c>
      <c r="AI353" s="206" t="str">
        <f>IF('NILAI-USBN'!R352="","",'NILAI-USBN'!R352)</f>
        <v/>
      </c>
      <c r="AJ353" s="206" t="str">
        <f>IF('NILAI-USBN'!S352="","",'NILAI-USBN'!S352)</f>
        <v/>
      </c>
      <c r="AK353" s="206" t="str">
        <f>IF('NILAI-USBN'!T352="","",'NILAI-USBN'!T352)</f>
        <v/>
      </c>
      <c r="AL353" s="206" t="str">
        <f>IF('NILAI-USBN'!U352="","",'NILAI-USBN'!U352)</f>
        <v/>
      </c>
      <c r="AM353" s="206" t="str">
        <f>IF('NILAI-UN'!E352="","",'NILAI-UN'!E352)</f>
        <v/>
      </c>
      <c r="AN353" s="206" t="str">
        <f>IF('NILAI-UN'!F352="","",'NILAI-UN'!F352)</f>
        <v/>
      </c>
      <c r="AO353" s="206" t="str">
        <f>IF('NILAI-UN'!G352="","",'NILAI-UN'!G352)</f>
        <v/>
      </c>
      <c r="AP353" s="206" t="str">
        <f>IF('NILAI-UN'!H352="","",'NILAI-UN'!H352)</f>
        <v/>
      </c>
      <c r="AQ353" s="207" t="str">
        <f t="shared" si="11"/>
        <v/>
      </c>
      <c r="AR353" s="208" t="str">
        <f t="shared" si="12"/>
        <v/>
      </c>
      <c r="AS353" s="196" t="str">
        <f>IF(OR(C353="",E353=""),"",RANK(AQ353,$AQ$10:$AQ$409)+COUNTIF(AQ$10:AQ353,AQ353)-1)</f>
        <v/>
      </c>
      <c r="AT353" s="173"/>
    </row>
    <row r="354" spans="1:46" ht="20.100000000000001" customHeight="1">
      <c r="A354" s="173"/>
      <c r="B354" s="190" t="str">
        <f>BIODATA_SISWA!B354</f>
        <v/>
      </c>
      <c r="C354" s="191" t="str">
        <f>IF(BIODATA_SISWA!C354="","",BIODATA_SISWA!C354)</f>
        <v/>
      </c>
      <c r="D354" s="191" t="str">
        <f>IF(BIODATA_SISWA!L354="","",BIODATA_SISWA!L354)</f>
        <v/>
      </c>
      <c r="E354" s="206" t="str">
        <f>'NILAI-RAPOR'!K353</f>
        <v/>
      </c>
      <c r="F354" s="206" t="str">
        <f>'NILAI-RAPOR'!R353</f>
        <v/>
      </c>
      <c r="G354" s="206" t="str">
        <f>'NILAI-RAPOR'!Y353</f>
        <v/>
      </c>
      <c r="H354" s="206" t="str">
        <f>'NILAI-RAPOR'!AF353</f>
        <v/>
      </c>
      <c r="I354" s="206" t="str">
        <f>'NILAI-RAPOR'!AM353</f>
        <v/>
      </c>
      <c r="J354" s="206" t="str">
        <f>'NILAI-RAPOR'!AT353</f>
        <v/>
      </c>
      <c r="K354" s="206" t="str">
        <f>'NILAI-RAPOR'!BA353</f>
        <v/>
      </c>
      <c r="L354" s="206" t="str">
        <f>'NILAI-RAPOR'!BH353</f>
        <v/>
      </c>
      <c r="M354" s="206" t="str">
        <f>'NILAI-RAPOR'!BO353</f>
        <v/>
      </c>
      <c r="N354" s="206" t="str">
        <f>'NILAI-RAPOR'!BV353</f>
        <v/>
      </c>
      <c r="O354" s="206" t="str">
        <f>'NILAI-RAPOR'!CC353</f>
        <v/>
      </c>
      <c r="P354" s="206" t="str">
        <f>'NILAI-RAPOR'!CJ353</f>
        <v/>
      </c>
      <c r="Q354" s="206" t="str">
        <f>'NILAI-RAPOR'!CQ353</f>
        <v/>
      </c>
      <c r="R354" s="206" t="str">
        <f>'NILAI-RAPOR'!CX353</f>
        <v/>
      </c>
      <c r="S354" s="206" t="str">
        <f>'NILAI-RAPOR'!DE353</f>
        <v/>
      </c>
      <c r="T354" s="206" t="str">
        <f>'NILAI-RAPOR'!DL353</f>
        <v/>
      </c>
      <c r="U354" s="206" t="str">
        <f>'NILAI-RAPOR'!DS353</f>
        <v/>
      </c>
      <c r="V354" s="206" t="str">
        <f>IF('NILAI-USBN'!E353="","",'NILAI-USBN'!E353)</f>
        <v/>
      </c>
      <c r="W354" s="206" t="str">
        <f>IF('NILAI-USBN'!F353="","",'NILAI-USBN'!F353)</f>
        <v/>
      </c>
      <c r="X354" s="206" t="str">
        <f>IF('NILAI-USBN'!G353="","",'NILAI-USBN'!G353)</f>
        <v/>
      </c>
      <c r="Y354" s="206" t="str">
        <f>IF('NILAI-USBN'!H353="","",'NILAI-USBN'!H353)</f>
        <v/>
      </c>
      <c r="Z354" s="206" t="str">
        <f>IF('NILAI-USBN'!I353="","",'NILAI-USBN'!I353)</f>
        <v/>
      </c>
      <c r="AA354" s="206" t="str">
        <f>IF('NILAI-USBN'!J353="","",'NILAI-USBN'!J353)</f>
        <v/>
      </c>
      <c r="AB354" s="206" t="str">
        <f>IF('NILAI-USBN'!K353="","",'NILAI-USBN'!K353)</f>
        <v/>
      </c>
      <c r="AC354" s="206" t="str">
        <f>IF('NILAI-USBN'!L353="","",'NILAI-USBN'!L353)</f>
        <v/>
      </c>
      <c r="AD354" s="206" t="str">
        <f>IF('NILAI-USBN'!M353="","",'NILAI-USBN'!M353)</f>
        <v/>
      </c>
      <c r="AE354" s="206" t="str">
        <f>IF('NILAI-USBN'!N353="","",'NILAI-USBN'!N353)</f>
        <v/>
      </c>
      <c r="AF354" s="206" t="str">
        <f>IF('NILAI-USBN'!O353="","",'NILAI-USBN'!O353)</f>
        <v/>
      </c>
      <c r="AG354" s="206" t="str">
        <f>IF('NILAI-USBN'!P353="","",'NILAI-USBN'!P353)</f>
        <v/>
      </c>
      <c r="AH354" s="206" t="str">
        <f>IF('NILAI-USBN'!Q353="","",'NILAI-USBN'!Q353)</f>
        <v/>
      </c>
      <c r="AI354" s="206" t="str">
        <f>IF('NILAI-USBN'!R353="","",'NILAI-USBN'!R353)</f>
        <v/>
      </c>
      <c r="AJ354" s="206" t="str">
        <f>IF('NILAI-USBN'!S353="","",'NILAI-USBN'!S353)</f>
        <v/>
      </c>
      <c r="AK354" s="206" t="str">
        <f>IF('NILAI-USBN'!T353="","",'NILAI-USBN'!T353)</f>
        <v/>
      </c>
      <c r="AL354" s="206" t="str">
        <f>IF('NILAI-USBN'!U353="","",'NILAI-USBN'!U353)</f>
        <v/>
      </c>
      <c r="AM354" s="206" t="str">
        <f>IF('NILAI-UN'!E353="","",'NILAI-UN'!E353)</f>
        <v/>
      </c>
      <c r="AN354" s="206" t="str">
        <f>IF('NILAI-UN'!F353="","",'NILAI-UN'!F353)</f>
        <v/>
      </c>
      <c r="AO354" s="206" t="str">
        <f>IF('NILAI-UN'!G353="","",'NILAI-UN'!G353)</f>
        <v/>
      </c>
      <c r="AP354" s="206" t="str">
        <f>IF('NILAI-UN'!H353="","",'NILAI-UN'!H353)</f>
        <v/>
      </c>
      <c r="AQ354" s="207" t="str">
        <f t="shared" si="11"/>
        <v/>
      </c>
      <c r="AR354" s="208" t="str">
        <f t="shared" si="12"/>
        <v/>
      </c>
      <c r="AS354" s="196" t="str">
        <f>IF(OR(C354="",E354=""),"",RANK(AQ354,$AQ$10:$AQ$409)+COUNTIF(AQ$10:AQ354,AQ354)-1)</f>
        <v/>
      </c>
      <c r="AT354" s="173"/>
    </row>
    <row r="355" spans="1:46" ht="20.100000000000001" customHeight="1">
      <c r="A355" s="173"/>
      <c r="B355" s="190" t="str">
        <f>BIODATA_SISWA!B355</f>
        <v/>
      </c>
      <c r="C355" s="191" t="str">
        <f>IF(BIODATA_SISWA!C355="","",BIODATA_SISWA!C355)</f>
        <v/>
      </c>
      <c r="D355" s="191" t="str">
        <f>IF(BIODATA_SISWA!L355="","",BIODATA_SISWA!L355)</f>
        <v/>
      </c>
      <c r="E355" s="206" t="str">
        <f>'NILAI-RAPOR'!K354</f>
        <v/>
      </c>
      <c r="F355" s="206" t="str">
        <f>'NILAI-RAPOR'!R354</f>
        <v/>
      </c>
      <c r="G355" s="206" t="str">
        <f>'NILAI-RAPOR'!Y354</f>
        <v/>
      </c>
      <c r="H355" s="206" t="str">
        <f>'NILAI-RAPOR'!AF354</f>
        <v/>
      </c>
      <c r="I355" s="206" t="str">
        <f>'NILAI-RAPOR'!AM354</f>
        <v/>
      </c>
      <c r="J355" s="206" t="str">
        <f>'NILAI-RAPOR'!AT354</f>
        <v/>
      </c>
      <c r="K355" s="206" t="str">
        <f>'NILAI-RAPOR'!BA354</f>
        <v/>
      </c>
      <c r="L355" s="206" t="str">
        <f>'NILAI-RAPOR'!BH354</f>
        <v/>
      </c>
      <c r="M355" s="206" t="str">
        <f>'NILAI-RAPOR'!BO354</f>
        <v/>
      </c>
      <c r="N355" s="206" t="str">
        <f>'NILAI-RAPOR'!BV354</f>
        <v/>
      </c>
      <c r="O355" s="206" t="str">
        <f>'NILAI-RAPOR'!CC354</f>
        <v/>
      </c>
      <c r="P355" s="206" t="str">
        <f>'NILAI-RAPOR'!CJ354</f>
        <v/>
      </c>
      <c r="Q355" s="206" t="str">
        <f>'NILAI-RAPOR'!CQ354</f>
        <v/>
      </c>
      <c r="R355" s="206" t="str">
        <f>'NILAI-RAPOR'!CX354</f>
        <v/>
      </c>
      <c r="S355" s="206" t="str">
        <f>'NILAI-RAPOR'!DE354</f>
        <v/>
      </c>
      <c r="T355" s="206" t="str">
        <f>'NILAI-RAPOR'!DL354</f>
        <v/>
      </c>
      <c r="U355" s="206" t="str">
        <f>'NILAI-RAPOR'!DS354</f>
        <v/>
      </c>
      <c r="V355" s="206" t="str">
        <f>IF('NILAI-USBN'!E354="","",'NILAI-USBN'!E354)</f>
        <v/>
      </c>
      <c r="W355" s="206" t="str">
        <f>IF('NILAI-USBN'!F354="","",'NILAI-USBN'!F354)</f>
        <v/>
      </c>
      <c r="X355" s="206" t="str">
        <f>IF('NILAI-USBN'!G354="","",'NILAI-USBN'!G354)</f>
        <v/>
      </c>
      <c r="Y355" s="206" t="str">
        <f>IF('NILAI-USBN'!H354="","",'NILAI-USBN'!H354)</f>
        <v/>
      </c>
      <c r="Z355" s="206" t="str">
        <f>IF('NILAI-USBN'!I354="","",'NILAI-USBN'!I354)</f>
        <v/>
      </c>
      <c r="AA355" s="206" t="str">
        <f>IF('NILAI-USBN'!J354="","",'NILAI-USBN'!J354)</f>
        <v/>
      </c>
      <c r="AB355" s="206" t="str">
        <f>IF('NILAI-USBN'!K354="","",'NILAI-USBN'!K354)</f>
        <v/>
      </c>
      <c r="AC355" s="206" t="str">
        <f>IF('NILAI-USBN'!L354="","",'NILAI-USBN'!L354)</f>
        <v/>
      </c>
      <c r="AD355" s="206" t="str">
        <f>IF('NILAI-USBN'!M354="","",'NILAI-USBN'!M354)</f>
        <v/>
      </c>
      <c r="AE355" s="206" t="str">
        <f>IF('NILAI-USBN'!N354="","",'NILAI-USBN'!N354)</f>
        <v/>
      </c>
      <c r="AF355" s="206" t="str">
        <f>IF('NILAI-USBN'!O354="","",'NILAI-USBN'!O354)</f>
        <v/>
      </c>
      <c r="AG355" s="206" t="str">
        <f>IF('NILAI-USBN'!P354="","",'NILAI-USBN'!P354)</f>
        <v/>
      </c>
      <c r="AH355" s="206" t="str">
        <f>IF('NILAI-USBN'!Q354="","",'NILAI-USBN'!Q354)</f>
        <v/>
      </c>
      <c r="AI355" s="206" t="str">
        <f>IF('NILAI-USBN'!R354="","",'NILAI-USBN'!R354)</f>
        <v/>
      </c>
      <c r="AJ355" s="206" t="str">
        <f>IF('NILAI-USBN'!S354="","",'NILAI-USBN'!S354)</f>
        <v/>
      </c>
      <c r="AK355" s="206" t="str">
        <f>IF('NILAI-USBN'!T354="","",'NILAI-USBN'!T354)</f>
        <v/>
      </c>
      <c r="AL355" s="206" t="str">
        <f>IF('NILAI-USBN'!U354="","",'NILAI-USBN'!U354)</f>
        <v/>
      </c>
      <c r="AM355" s="206" t="str">
        <f>IF('NILAI-UN'!E354="","",'NILAI-UN'!E354)</f>
        <v/>
      </c>
      <c r="AN355" s="206" t="str">
        <f>IF('NILAI-UN'!F354="","",'NILAI-UN'!F354)</f>
        <v/>
      </c>
      <c r="AO355" s="206" t="str">
        <f>IF('NILAI-UN'!G354="","",'NILAI-UN'!G354)</f>
        <v/>
      </c>
      <c r="AP355" s="206" t="str">
        <f>IF('NILAI-UN'!H354="","",'NILAI-UN'!H354)</f>
        <v/>
      </c>
      <c r="AQ355" s="207" t="str">
        <f t="shared" si="11"/>
        <v/>
      </c>
      <c r="AR355" s="208" t="str">
        <f t="shared" si="12"/>
        <v/>
      </c>
      <c r="AS355" s="196" t="str">
        <f>IF(OR(C355="",E355=""),"",RANK(AQ355,$AQ$10:$AQ$409)+COUNTIF(AQ$10:AQ355,AQ355)-1)</f>
        <v/>
      </c>
      <c r="AT355" s="173"/>
    </row>
    <row r="356" spans="1:46" ht="20.100000000000001" customHeight="1">
      <c r="A356" s="173"/>
      <c r="B356" s="190" t="str">
        <f>BIODATA_SISWA!B356</f>
        <v/>
      </c>
      <c r="C356" s="191" t="str">
        <f>IF(BIODATA_SISWA!C356="","",BIODATA_SISWA!C356)</f>
        <v/>
      </c>
      <c r="D356" s="191" t="str">
        <f>IF(BIODATA_SISWA!L356="","",BIODATA_SISWA!L356)</f>
        <v/>
      </c>
      <c r="E356" s="206" t="str">
        <f>'NILAI-RAPOR'!K355</f>
        <v/>
      </c>
      <c r="F356" s="206" t="str">
        <f>'NILAI-RAPOR'!R355</f>
        <v/>
      </c>
      <c r="G356" s="206" t="str">
        <f>'NILAI-RAPOR'!Y355</f>
        <v/>
      </c>
      <c r="H356" s="206" t="str">
        <f>'NILAI-RAPOR'!AF355</f>
        <v/>
      </c>
      <c r="I356" s="206" t="str">
        <f>'NILAI-RAPOR'!AM355</f>
        <v/>
      </c>
      <c r="J356" s="206" t="str">
        <f>'NILAI-RAPOR'!AT355</f>
        <v/>
      </c>
      <c r="K356" s="206" t="str">
        <f>'NILAI-RAPOR'!BA355</f>
        <v/>
      </c>
      <c r="L356" s="206" t="str">
        <f>'NILAI-RAPOR'!BH355</f>
        <v/>
      </c>
      <c r="M356" s="206" t="str">
        <f>'NILAI-RAPOR'!BO355</f>
        <v/>
      </c>
      <c r="N356" s="206" t="str">
        <f>'NILAI-RAPOR'!BV355</f>
        <v/>
      </c>
      <c r="O356" s="206" t="str">
        <f>'NILAI-RAPOR'!CC355</f>
        <v/>
      </c>
      <c r="P356" s="206" t="str">
        <f>'NILAI-RAPOR'!CJ355</f>
        <v/>
      </c>
      <c r="Q356" s="206" t="str">
        <f>'NILAI-RAPOR'!CQ355</f>
        <v/>
      </c>
      <c r="R356" s="206" t="str">
        <f>'NILAI-RAPOR'!CX355</f>
        <v/>
      </c>
      <c r="S356" s="206" t="str">
        <f>'NILAI-RAPOR'!DE355</f>
        <v/>
      </c>
      <c r="T356" s="206" t="str">
        <f>'NILAI-RAPOR'!DL355</f>
        <v/>
      </c>
      <c r="U356" s="206" t="str">
        <f>'NILAI-RAPOR'!DS355</f>
        <v/>
      </c>
      <c r="V356" s="206" t="str">
        <f>IF('NILAI-USBN'!E355="","",'NILAI-USBN'!E355)</f>
        <v/>
      </c>
      <c r="W356" s="206" t="str">
        <f>IF('NILAI-USBN'!F355="","",'NILAI-USBN'!F355)</f>
        <v/>
      </c>
      <c r="X356" s="206" t="str">
        <f>IF('NILAI-USBN'!G355="","",'NILAI-USBN'!G355)</f>
        <v/>
      </c>
      <c r="Y356" s="206" t="str">
        <f>IF('NILAI-USBN'!H355="","",'NILAI-USBN'!H355)</f>
        <v/>
      </c>
      <c r="Z356" s="206" t="str">
        <f>IF('NILAI-USBN'!I355="","",'NILAI-USBN'!I355)</f>
        <v/>
      </c>
      <c r="AA356" s="206" t="str">
        <f>IF('NILAI-USBN'!J355="","",'NILAI-USBN'!J355)</f>
        <v/>
      </c>
      <c r="AB356" s="206" t="str">
        <f>IF('NILAI-USBN'!K355="","",'NILAI-USBN'!K355)</f>
        <v/>
      </c>
      <c r="AC356" s="206" t="str">
        <f>IF('NILAI-USBN'!L355="","",'NILAI-USBN'!L355)</f>
        <v/>
      </c>
      <c r="AD356" s="206" t="str">
        <f>IF('NILAI-USBN'!M355="","",'NILAI-USBN'!M355)</f>
        <v/>
      </c>
      <c r="AE356" s="206" t="str">
        <f>IF('NILAI-USBN'!N355="","",'NILAI-USBN'!N355)</f>
        <v/>
      </c>
      <c r="AF356" s="206" t="str">
        <f>IF('NILAI-USBN'!O355="","",'NILAI-USBN'!O355)</f>
        <v/>
      </c>
      <c r="AG356" s="206" t="str">
        <f>IF('NILAI-USBN'!P355="","",'NILAI-USBN'!P355)</f>
        <v/>
      </c>
      <c r="AH356" s="206" t="str">
        <f>IF('NILAI-USBN'!Q355="","",'NILAI-USBN'!Q355)</f>
        <v/>
      </c>
      <c r="AI356" s="206" t="str">
        <f>IF('NILAI-USBN'!R355="","",'NILAI-USBN'!R355)</f>
        <v/>
      </c>
      <c r="AJ356" s="206" t="str">
        <f>IF('NILAI-USBN'!S355="","",'NILAI-USBN'!S355)</f>
        <v/>
      </c>
      <c r="AK356" s="206" t="str">
        <f>IF('NILAI-USBN'!T355="","",'NILAI-USBN'!T355)</f>
        <v/>
      </c>
      <c r="AL356" s="206" t="str">
        <f>IF('NILAI-USBN'!U355="","",'NILAI-USBN'!U355)</f>
        <v/>
      </c>
      <c r="AM356" s="206" t="str">
        <f>IF('NILAI-UN'!E355="","",'NILAI-UN'!E355)</f>
        <v/>
      </c>
      <c r="AN356" s="206" t="str">
        <f>IF('NILAI-UN'!F355="","",'NILAI-UN'!F355)</f>
        <v/>
      </c>
      <c r="AO356" s="206" t="str">
        <f>IF('NILAI-UN'!G355="","",'NILAI-UN'!G355)</f>
        <v/>
      </c>
      <c r="AP356" s="206" t="str">
        <f>IF('NILAI-UN'!H355="","",'NILAI-UN'!H355)</f>
        <v/>
      </c>
      <c r="AQ356" s="207" t="str">
        <f t="shared" si="11"/>
        <v/>
      </c>
      <c r="AR356" s="208" t="str">
        <f t="shared" si="12"/>
        <v/>
      </c>
      <c r="AS356" s="196" t="str">
        <f>IF(OR(C356="",E356=""),"",RANK(AQ356,$AQ$10:$AQ$409)+COUNTIF(AQ$10:AQ356,AQ356)-1)</f>
        <v/>
      </c>
      <c r="AT356" s="173"/>
    </row>
    <row r="357" spans="1:46" ht="20.100000000000001" customHeight="1">
      <c r="A357" s="173"/>
      <c r="B357" s="190" t="str">
        <f>BIODATA_SISWA!B357</f>
        <v/>
      </c>
      <c r="C357" s="191" t="str">
        <f>IF(BIODATA_SISWA!C357="","",BIODATA_SISWA!C357)</f>
        <v/>
      </c>
      <c r="D357" s="191" t="str">
        <f>IF(BIODATA_SISWA!L357="","",BIODATA_SISWA!L357)</f>
        <v/>
      </c>
      <c r="E357" s="206" t="str">
        <f>'NILAI-RAPOR'!K356</f>
        <v/>
      </c>
      <c r="F357" s="206" t="str">
        <f>'NILAI-RAPOR'!R356</f>
        <v/>
      </c>
      <c r="G357" s="206" t="str">
        <f>'NILAI-RAPOR'!Y356</f>
        <v/>
      </c>
      <c r="H357" s="206" t="str">
        <f>'NILAI-RAPOR'!AF356</f>
        <v/>
      </c>
      <c r="I357" s="206" t="str">
        <f>'NILAI-RAPOR'!AM356</f>
        <v/>
      </c>
      <c r="J357" s="206" t="str">
        <f>'NILAI-RAPOR'!AT356</f>
        <v/>
      </c>
      <c r="K357" s="206" t="str">
        <f>'NILAI-RAPOR'!BA356</f>
        <v/>
      </c>
      <c r="L357" s="206" t="str">
        <f>'NILAI-RAPOR'!BH356</f>
        <v/>
      </c>
      <c r="M357" s="206" t="str">
        <f>'NILAI-RAPOR'!BO356</f>
        <v/>
      </c>
      <c r="N357" s="206" t="str">
        <f>'NILAI-RAPOR'!BV356</f>
        <v/>
      </c>
      <c r="O357" s="206" t="str">
        <f>'NILAI-RAPOR'!CC356</f>
        <v/>
      </c>
      <c r="P357" s="206" t="str">
        <f>'NILAI-RAPOR'!CJ356</f>
        <v/>
      </c>
      <c r="Q357" s="206" t="str">
        <f>'NILAI-RAPOR'!CQ356</f>
        <v/>
      </c>
      <c r="R357" s="206" t="str">
        <f>'NILAI-RAPOR'!CX356</f>
        <v/>
      </c>
      <c r="S357" s="206" t="str">
        <f>'NILAI-RAPOR'!DE356</f>
        <v/>
      </c>
      <c r="T357" s="206" t="str">
        <f>'NILAI-RAPOR'!DL356</f>
        <v/>
      </c>
      <c r="U357" s="206" t="str">
        <f>'NILAI-RAPOR'!DS356</f>
        <v/>
      </c>
      <c r="V357" s="206" t="str">
        <f>IF('NILAI-USBN'!E356="","",'NILAI-USBN'!E356)</f>
        <v/>
      </c>
      <c r="W357" s="206" t="str">
        <f>IF('NILAI-USBN'!F356="","",'NILAI-USBN'!F356)</f>
        <v/>
      </c>
      <c r="X357" s="206" t="str">
        <f>IF('NILAI-USBN'!G356="","",'NILAI-USBN'!G356)</f>
        <v/>
      </c>
      <c r="Y357" s="206" t="str">
        <f>IF('NILAI-USBN'!H356="","",'NILAI-USBN'!H356)</f>
        <v/>
      </c>
      <c r="Z357" s="206" t="str">
        <f>IF('NILAI-USBN'!I356="","",'NILAI-USBN'!I356)</f>
        <v/>
      </c>
      <c r="AA357" s="206" t="str">
        <f>IF('NILAI-USBN'!J356="","",'NILAI-USBN'!J356)</f>
        <v/>
      </c>
      <c r="AB357" s="206" t="str">
        <f>IF('NILAI-USBN'!K356="","",'NILAI-USBN'!K356)</f>
        <v/>
      </c>
      <c r="AC357" s="206" t="str">
        <f>IF('NILAI-USBN'!L356="","",'NILAI-USBN'!L356)</f>
        <v/>
      </c>
      <c r="AD357" s="206" t="str">
        <f>IF('NILAI-USBN'!M356="","",'NILAI-USBN'!M356)</f>
        <v/>
      </c>
      <c r="AE357" s="206" t="str">
        <f>IF('NILAI-USBN'!N356="","",'NILAI-USBN'!N356)</f>
        <v/>
      </c>
      <c r="AF357" s="206" t="str">
        <f>IF('NILAI-USBN'!O356="","",'NILAI-USBN'!O356)</f>
        <v/>
      </c>
      <c r="AG357" s="206" t="str">
        <f>IF('NILAI-USBN'!P356="","",'NILAI-USBN'!P356)</f>
        <v/>
      </c>
      <c r="AH357" s="206" t="str">
        <f>IF('NILAI-USBN'!Q356="","",'NILAI-USBN'!Q356)</f>
        <v/>
      </c>
      <c r="AI357" s="206" t="str">
        <f>IF('NILAI-USBN'!R356="","",'NILAI-USBN'!R356)</f>
        <v/>
      </c>
      <c r="AJ357" s="206" t="str">
        <f>IF('NILAI-USBN'!S356="","",'NILAI-USBN'!S356)</f>
        <v/>
      </c>
      <c r="AK357" s="206" t="str">
        <f>IF('NILAI-USBN'!T356="","",'NILAI-USBN'!T356)</f>
        <v/>
      </c>
      <c r="AL357" s="206" t="str">
        <f>IF('NILAI-USBN'!U356="","",'NILAI-USBN'!U356)</f>
        <v/>
      </c>
      <c r="AM357" s="206" t="str">
        <f>IF('NILAI-UN'!E356="","",'NILAI-UN'!E356)</f>
        <v/>
      </c>
      <c r="AN357" s="206" t="str">
        <f>IF('NILAI-UN'!F356="","",'NILAI-UN'!F356)</f>
        <v/>
      </c>
      <c r="AO357" s="206" t="str">
        <f>IF('NILAI-UN'!G356="","",'NILAI-UN'!G356)</f>
        <v/>
      </c>
      <c r="AP357" s="206" t="str">
        <f>IF('NILAI-UN'!H356="","",'NILAI-UN'!H356)</f>
        <v/>
      </c>
      <c r="AQ357" s="207" t="str">
        <f t="shared" si="11"/>
        <v/>
      </c>
      <c r="AR357" s="208" t="str">
        <f t="shared" si="12"/>
        <v/>
      </c>
      <c r="AS357" s="196" t="str">
        <f>IF(OR(C357="",E357=""),"",RANK(AQ357,$AQ$10:$AQ$409)+COUNTIF(AQ$10:AQ357,AQ357)-1)</f>
        <v/>
      </c>
      <c r="AT357" s="173"/>
    </row>
    <row r="358" spans="1:46" ht="20.100000000000001" customHeight="1">
      <c r="A358" s="173"/>
      <c r="B358" s="190" t="str">
        <f>BIODATA_SISWA!B358</f>
        <v/>
      </c>
      <c r="C358" s="191" t="str">
        <f>IF(BIODATA_SISWA!C358="","",BIODATA_SISWA!C358)</f>
        <v/>
      </c>
      <c r="D358" s="191" t="str">
        <f>IF(BIODATA_SISWA!L358="","",BIODATA_SISWA!L358)</f>
        <v/>
      </c>
      <c r="E358" s="206" t="str">
        <f>'NILAI-RAPOR'!K357</f>
        <v/>
      </c>
      <c r="F358" s="206" t="str">
        <f>'NILAI-RAPOR'!R357</f>
        <v/>
      </c>
      <c r="G358" s="206" t="str">
        <f>'NILAI-RAPOR'!Y357</f>
        <v/>
      </c>
      <c r="H358" s="206" t="str">
        <f>'NILAI-RAPOR'!AF357</f>
        <v/>
      </c>
      <c r="I358" s="206" t="str">
        <f>'NILAI-RAPOR'!AM357</f>
        <v/>
      </c>
      <c r="J358" s="206" t="str">
        <f>'NILAI-RAPOR'!AT357</f>
        <v/>
      </c>
      <c r="K358" s="206" t="str">
        <f>'NILAI-RAPOR'!BA357</f>
        <v/>
      </c>
      <c r="L358" s="206" t="str">
        <f>'NILAI-RAPOR'!BH357</f>
        <v/>
      </c>
      <c r="M358" s="206" t="str">
        <f>'NILAI-RAPOR'!BO357</f>
        <v/>
      </c>
      <c r="N358" s="206" t="str">
        <f>'NILAI-RAPOR'!BV357</f>
        <v/>
      </c>
      <c r="O358" s="206" t="str">
        <f>'NILAI-RAPOR'!CC357</f>
        <v/>
      </c>
      <c r="P358" s="206" t="str">
        <f>'NILAI-RAPOR'!CJ357</f>
        <v/>
      </c>
      <c r="Q358" s="206" t="str">
        <f>'NILAI-RAPOR'!CQ357</f>
        <v/>
      </c>
      <c r="R358" s="206" t="str">
        <f>'NILAI-RAPOR'!CX357</f>
        <v/>
      </c>
      <c r="S358" s="206" t="str">
        <f>'NILAI-RAPOR'!DE357</f>
        <v/>
      </c>
      <c r="T358" s="206" t="str">
        <f>'NILAI-RAPOR'!DL357</f>
        <v/>
      </c>
      <c r="U358" s="206" t="str">
        <f>'NILAI-RAPOR'!DS357</f>
        <v/>
      </c>
      <c r="V358" s="206" t="str">
        <f>IF('NILAI-USBN'!E357="","",'NILAI-USBN'!E357)</f>
        <v/>
      </c>
      <c r="W358" s="206" t="str">
        <f>IF('NILAI-USBN'!F357="","",'NILAI-USBN'!F357)</f>
        <v/>
      </c>
      <c r="X358" s="206" t="str">
        <f>IF('NILAI-USBN'!G357="","",'NILAI-USBN'!G357)</f>
        <v/>
      </c>
      <c r="Y358" s="206" t="str">
        <f>IF('NILAI-USBN'!H357="","",'NILAI-USBN'!H357)</f>
        <v/>
      </c>
      <c r="Z358" s="206" t="str">
        <f>IF('NILAI-USBN'!I357="","",'NILAI-USBN'!I357)</f>
        <v/>
      </c>
      <c r="AA358" s="206" t="str">
        <f>IF('NILAI-USBN'!J357="","",'NILAI-USBN'!J357)</f>
        <v/>
      </c>
      <c r="AB358" s="206" t="str">
        <f>IF('NILAI-USBN'!K357="","",'NILAI-USBN'!K357)</f>
        <v/>
      </c>
      <c r="AC358" s="206" t="str">
        <f>IF('NILAI-USBN'!L357="","",'NILAI-USBN'!L357)</f>
        <v/>
      </c>
      <c r="AD358" s="206" t="str">
        <f>IF('NILAI-USBN'!M357="","",'NILAI-USBN'!M357)</f>
        <v/>
      </c>
      <c r="AE358" s="206" t="str">
        <f>IF('NILAI-USBN'!N357="","",'NILAI-USBN'!N357)</f>
        <v/>
      </c>
      <c r="AF358" s="206" t="str">
        <f>IF('NILAI-USBN'!O357="","",'NILAI-USBN'!O357)</f>
        <v/>
      </c>
      <c r="AG358" s="206" t="str">
        <f>IF('NILAI-USBN'!P357="","",'NILAI-USBN'!P357)</f>
        <v/>
      </c>
      <c r="AH358" s="206" t="str">
        <f>IF('NILAI-USBN'!Q357="","",'NILAI-USBN'!Q357)</f>
        <v/>
      </c>
      <c r="AI358" s="206" t="str">
        <f>IF('NILAI-USBN'!R357="","",'NILAI-USBN'!R357)</f>
        <v/>
      </c>
      <c r="AJ358" s="206" t="str">
        <f>IF('NILAI-USBN'!S357="","",'NILAI-USBN'!S357)</f>
        <v/>
      </c>
      <c r="AK358" s="206" t="str">
        <f>IF('NILAI-USBN'!T357="","",'NILAI-USBN'!T357)</f>
        <v/>
      </c>
      <c r="AL358" s="206" t="str">
        <f>IF('NILAI-USBN'!U357="","",'NILAI-USBN'!U357)</f>
        <v/>
      </c>
      <c r="AM358" s="206" t="str">
        <f>IF('NILAI-UN'!E357="","",'NILAI-UN'!E357)</f>
        <v/>
      </c>
      <c r="AN358" s="206" t="str">
        <f>IF('NILAI-UN'!F357="","",'NILAI-UN'!F357)</f>
        <v/>
      </c>
      <c r="AO358" s="206" t="str">
        <f>IF('NILAI-UN'!G357="","",'NILAI-UN'!G357)</f>
        <v/>
      </c>
      <c r="AP358" s="206" t="str">
        <f>IF('NILAI-UN'!H357="","",'NILAI-UN'!H357)</f>
        <v/>
      </c>
      <c r="AQ358" s="207" t="str">
        <f t="shared" si="11"/>
        <v/>
      </c>
      <c r="AR358" s="208" t="str">
        <f t="shared" si="12"/>
        <v/>
      </c>
      <c r="AS358" s="196" t="str">
        <f>IF(OR(C358="",E358=""),"",RANK(AQ358,$AQ$10:$AQ$409)+COUNTIF(AQ$10:AQ358,AQ358)-1)</f>
        <v/>
      </c>
      <c r="AT358" s="173"/>
    </row>
    <row r="359" spans="1:46" ht="20.100000000000001" customHeight="1">
      <c r="A359" s="173"/>
      <c r="B359" s="190" t="str">
        <f>BIODATA_SISWA!B359</f>
        <v/>
      </c>
      <c r="C359" s="191" t="str">
        <f>IF(BIODATA_SISWA!C359="","",BIODATA_SISWA!C359)</f>
        <v/>
      </c>
      <c r="D359" s="191" t="str">
        <f>IF(BIODATA_SISWA!L359="","",BIODATA_SISWA!L359)</f>
        <v/>
      </c>
      <c r="E359" s="206" t="str">
        <f>'NILAI-RAPOR'!K358</f>
        <v/>
      </c>
      <c r="F359" s="206" t="str">
        <f>'NILAI-RAPOR'!R358</f>
        <v/>
      </c>
      <c r="G359" s="206" t="str">
        <f>'NILAI-RAPOR'!Y358</f>
        <v/>
      </c>
      <c r="H359" s="206" t="str">
        <f>'NILAI-RAPOR'!AF358</f>
        <v/>
      </c>
      <c r="I359" s="206" t="str">
        <f>'NILAI-RAPOR'!AM358</f>
        <v/>
      </c>
      <c r="J359" s="206" t="str">
        <f>'NILAI-RAPOR'!AT358</f>
        <v/>
      </c>
      <c r="K359" s="206" t="str">
        <f>'NILAI-RAPOR'!BA358</f>
        <v/>
      </c>
      <c r="L359" s="206" t="str">
        <f>'NILAI-RAPOR'!BH358</f>
        <v/>
      </c>
      <c r="M359" s="206" t="str">
        <f>'NILAI-RAPOR'!BO358</f>
        <v/>
      </c>
      <c r="N359" s="206" t="str">
        <f>'NILAI-RAPOR'!BV358</f>
        <v/>
      </c>
      <c r="O359" s="206" t="str">
        <f>'NILAI-RAPOR'!CC358</f>
        <v/>
      </c>
      <c r="P359" s="206" t="str">
        <f>'NILAI-RAPOR'!CJ358</f>
        <v/>
      </c>
      <c r="Q359" s="206" t="str">
        <f>'NILAI-RAPOR'!CQ358</f>
        <v/>
      </c>
      <c r="R359" s="206" t="str">
        <f>'NILAI-RAPOR'!CX358</f>
        <v/>
      </c>
      <c r="S359" s="206" t="str">
        <f>'NILAI-RAPOR'!DE358</f>
        <v/>
      </c>
      <c r="T359" s="206" t="str">
        <f>'NILAI-RAPOR'!DL358</f>
        <v/>
      </c>
      <c r="U359" s="206" t="str">
        <f>'NILAI-RAPOR'!DS358</f>
        <v/>
      </c>
      <c r="V359" s="206" t="str">
        <f>IF('NILAI-USBN'!E358="","",'NILAI-USBN'!E358)</f>
        <v/>
      </c>
      <c r="W359" s="206" t="str">
        <f>IF('NILAI-USBN'!F358="","",'NILAI-USBN'!F358)</f>
        <v/>
      </c>
      <c r="X359" s="206" t="str">
        <f>IF('NILAI-USBN'!G358="","",'NILAI-USBN'!G358)</f>
        <v/>
      </c>
      <c r="Y359" s="206" t="str">
        <f>IF('NILAI-USBN'!H358="","",'NILAI-USBN'!H358)</f>
        <v/>
      </c>
      <c r="Z359" s="206" t="str">
        <f>IF('NILAI-USBN'!I358="","",'NILAI-USBN'!I358)</f>
        <v/>
      </c>
      <c r="AA359" s="206" t="str">
        <f>IF('NILAI-USBN'!J358="","",'NILAI-USBN'!J358)</f>
        <v/>
      </c>
      <c r="AB359" s="206" t="str">
        <f>IF('NILAI-USBN'!K358="","",'NILAI-USBN'!K358)</f>
        <v/>
      </c>
      <c r="AC359" s="206" t="str">
        <f>IF('NILAI-USBN'!L358="","",'NILAI-USBN'!L358)</f>
        <v/>
      </c>
      <c r="AD359" s="206" t="str">
        <f>IF('NILAI-USBN'!M358="","",'NILAI-USBN'!M358)</f>
        <v/>
      </c>
      <c r="AE359" s="206" t="str">
        <f>IF('NILAI-USBN'!N358="","",'NILAI-USBN'!N358)</f>
        <v/>
      </c>
      <c r="AF359" s="206" t="str">
        <f>IF('NILAI-USBN'!O358="","",'NILAI-USBN'!O358)</f>
        <v/>
      </c>
      <c r="AG359" s="206" t="str">
        <f>IF('NILAI-USBN'!P358="","",'NILAI-USBN'!P358)</f>
        <v/>
      </c>
      <c r="AH359" s="206" t="str">
        <f>IF('NILAI-USBN'!Q358="","",'NILAI-USBN'!Q358)</f>
        <v/>
      </c>
      <c r="AI359" s="206" t="str">
        <f>IF('NILAI-USBN'!R358="","",'NILAI-USBN'!R358)</f>
        <v/>
      </c>
      <c r="AJ359" s="206" t="str">
        <f>IF('NILAI-USBN'!S358="","",'NILAI-USBN'!S358)</f>
        <v/>
      </c>
      <c r="AK359" s="206" t="str">
        <f>IF('NILAI-USBN'!T358="","",'NILAI-USBN'!T358)</f>
        <v/>
      </c>
      <c r="AL359" s="206" t="str">
        <f>IF('NILAI-USBN'!U358="","",'NILAI-USBN'!U358)</f>
        <v/>
      </c>
      <c r="AM359" s="206" t="str">
        <f>IF('NILAI-UN'!E358="","",'NILAI-UN'!E358)</f>
        <v/>
      </c>
      <c r="AN359" s="206" t="str">
        <f>IF('NILAI-UN'!F358="","",'NILAI-UN'!F358)</f>
        <v/>
      </c>
      <c r="AO359" s="206" t="str">
        <f>IF('NILAI-UN'!G358="","",'NILAI-UN'!G358)</f>
        <v/>
      </c>
      <c r="AP359" s="206" t="str">
        <f>IF('NILAI-UN'!H358="","",'NILAI-UN'!H358)</f>
        <v/>
      </c>
      <c r="AQ359" s="207" t="str">
        <f t="shared" si="11"/>
        <v/>
      </c>
      <c r="AR359" s="208" t="str">
        <f t="shared" si="12"/>
        <v/>
      </c>
      <c r="AS359" s="196" t="str">
        <f>IF(OR(C359="",E359=""),"",RANK(AQ359,$AQ$10:$AQ$409)+COUNTIF(AQ$10:AQ359,AQ359)-1)</f>
        <v/>
      </c>
      <c r="AT359" s="173"/>
    </row>
    <row r="360" spans="1:46" ht="20.100000000000001" customHeight="1">
      <c r="A360" s="173"/>
      <c r="B360" s="190" t="str">
        <f>BIODATA_SISWA!B360</f>
        <v/>
      </c>
      <c r="C360" s="191" t="str">
        <f>IF(BIODATA_SISWA!C360="","",BIODATA_SISWA!C360)</f>
        <v/>
      </c>
      <c r="D360" s="191" t="str">
        <f>IF(BIODATA_SISWA!L360="","",BIODATA_SISWA!L360)</f>
        <v/>
      </c>
      <c r="E360" s="206" t="str">
        <f>'NILAI-RAPOR'!K359</f>
        <v/>
      </c>
      <c r="F360" s="206" t="str">
        <f>'NILAI-RAPOR'!R359</f>
        <v/>
      </c>
      <c r="G360" s="206" t="str">
        <f>'NILAI-RAPOR'!Y359</f>
        <v/>
      </c>
      <c r="H360" s="206" t="str">
        <f>'NILAI-RAPOR'!AF359</f>
        <v/>
      </c>
      <c r="I360" s="206" t="str">
        <f>'NILAI-RAPOR'!AM359</f>
        <v/>
      </c>
      <c r="J360" s="206" t="str">
        <f>'NILAI-RAPOR'!AT359</f>
        <v/>
      </c>
      <c r="K360" s="206" t="str">
        <f>'NILAI-RAPOR'!BA359</f>
        <v/>
      </c>
      <c r="L360" s="206" t="str">
        <f>'NILAI-RAPOR'!BH359</f>
        <v/>
      </c>
      <c r="M360" s="206" t="str">
        <f>'NILAI-RAPOR'!BO359</f>
        <v/>
      </c>
      <c r="N360" s="206" t="str">
        <f>'NILAI-RAPOR'!BV359</f>
        <v/>
      </c>
      <c r="O360" s="206" t="str">
        <f>'NILAI-RAPOR'!CC359</f>
        <v/>
      </c>
      <c r="P360" s="206" t="str">
        <f>'NILAI-RAPOR'!CJ359</f>
        <v/>
      </c>
      <c r="Q360" s="206" t="str">
        <f>'NILAI-RAPOR'!CQ359</f>
        <v/>
      </c>
      <c r="R360" s="206" t="str">
        <f>'NILAI-RAPOR'!CX359</f>
        <v/>
      </c>
      <c r="S360" s="206" t="str">
        <f>'NILAI-RAPOR'!DE359</f>
        <v/>
      </c>
      <c r="T360" s="206" t="str">
        <f>'NILAI-RAPOR'!DL359</f>
        <v/>
      </c>
      <c r="U360" s="206" t="str">
        <f>'NILAI-RAPOR'!DS359</f>
        <v/>
      </c>
      <c r="V360" s="206" t="str">
        <f>IF('NILAI-USBN'!E359="","",'NILAI-USBN'!E359)</f>
        <v/>
      </c>
      <c r="W360" s="206" t="str">
        <f>IF('NILAI-USBN'!F359="","",'NILAI-USBN'!F359)</f>
        <v/>
      </c>
      <c r="X360" s="206" t="str">
        <f>IF('NILAI-USBN'!G359="","",'NILAI-USBN'!G359)</f>
        <v/>
      </c>
      <c r="Y360" s="206" t="str">
        <f>IF('NILAI-USBN'!H359="","",'NILAI-USBN'!H359)</f>
        <v/>
      </c>
      <c r="Z360" s="206" t="str">
        <f>IF('NILAI-USBN'!I359="","",'NILAI-USBN'!I359)</f>
        <v/>
      </c>
      <c r="AA360" s="206" t="str">
        <f>IF('NILAI-USBN'!J359="","",'NILAI-USBN'!J359)</f>
        <v/>
      </c>
      <c r="AB360" s="206" t="str">
        <f>IF('NILAI-USBN'!K359="","",'NILAI-USBN'!K359)</f>
        <v/>
      </c>
      <c r="AC360" s="206" t="str">
        <f>IF('NILAI-USBN'!L359="","",'NILAI-USBN'!L359)</f>
        <v/>
      </c>
      <c r="AD360" s="206" t="str">
        <f>IF('NILAI-USBN'!M359="","",'NILAI-USBN'!M359)</f>
        <v/>
      </c>
      <c r="AE360" s="206" t="str">
        <f>IF('NILAI-USBN'!N359="","",'NILAI-USBN'!N359)</f>
        <v/>
      </c>
      <c r="AF360" s="206" t="str">
        <f>IF('NILAI-USBN'!O359="","",'NILAI-USBN'!O359)</f>
        <v/>
      </c>
      <c r="AG360" s="206" t="str">
        <f>IF('NILAI-USBN'!P359="","",'NILAI-USBN'!P359)</f>
        <v/>
      </c>
      <c r="AH360" s="206" t="str">
        <f>IF('NILAI-USBN'!Q359="","",'NILAI-USBN'!Q359)</f>
        <v/>
      </c>
      <c r="AI360" s="206" t="str">
        <f>IF('NILAI-USBN'!R359="","",'NILAI-USBN'!R359)</f>
        <v/>
      </c>
      <c r="AJ360" s="206" t="str">
        <f>IF('NILAI-USBN'!S359="","",'NILAI-USBN'!S359)</f>
        <v/>
      </c>
      <c r="AK360" s="206" t="str">
        <f>IF('NILAI-USBN'!T359="","",'NILAI-USBN'!T359)</f>
        <v/>
      </c>
      <c r="AL360" s="206" t="str">
        <f>IF('NILAI-USBN'!U359="","",'NILAI-USBN'!U359)</f>
        <v/>
      </c>
      <c r="AM360" s="206" t="str">
        <f>IF('NILAI-UN'!E359="","",'NILAI-UN'!E359)</f>
        <v/>
      </c>
      <c r="AN360" s="206" t="str">
        <f>IF('NILAI-UN'!F359="","",'NILAI-UN'!F359)</f>
        <v/>
      </c>
      <c r="AO360" s="206" t="str">
        <f>IF('NILAI-UN'!G359="","",'NILAI-UN'!G359)</f>
        <v/>
      </c>
      <c r="AP360" s="206" t="str">
        <f>IF('NILAI-UN'!H359="","",'NILAI-UN'!H359)</f>
        <v/>
      </c>
      <c r="AQ360" s="207" t="str">
        <f t="shared" si="11"/>
        <v/>
      </c>
      <c r="AR360" s="208" t="str">
        <f t="shared" si="12"/>
        <v/>
      </c>
      <c r="AS360" s="196" t="str">
        <f>IF(OR(C360="",E360=""),"",RANK(AQ360,$AQ$10:$AQ$409)+COUNTIF(AQ$10:AQ360,AQ360)-1)</f>
        <v/>
      </c>
      <c r="AT360" s="173"/>
    </row>
    <row r="361" spans="1:46" ht="20.100000000000001" customHeight="1">
      <c r="A361" s="173"/>
      <c r="B361" s="190" t="str">
        <f>BIODATA_SISWA!B361</f>
        <v/>
      </c>
      <c r="C361" s="191" t="str">
        <f>IF(BIODATA_SISWA!C361="","",BIODATA_SISWA!C361)</f>
        <v/>
      </c>
      <c r="D361" s="191" t="str">
        <f>IF(BIODATA_SISWA!L361="","",BIODATA_SISWA!L361)</f>
        <v/>
      </c>
      <c r="E361" s="206" t="str">
        <f>'NILAI-RAPOR'!K360</f>
        <v/>
      </c>
      <c r="F361" s="206" t="str">
        <f>'NILAI-RAPOR'!R360</f>
        <v/>
      </c>
      <c r="G361" s="206" t="str">
        <f>'NILAI-RAPOR'!Y360</f>
        <v/>
      </c>
      <c r="H361" s="206" t="str">
        <f>'NILAI-RAPOR'!AF360</f>
        <v/>
      </c>
      <c r="I361" s="206" t="str">
        <f>'NILAI-RAPOR'!AM360</f>
        <v/>
      </c>
      <c r="J361" s="206" t="str">
        <f>'NILAI-RAPOR'!AT360</f>
        <v/>
      </c>
      <c r="K361" s="206" t="str">
        <f>'NILAI-RAPOR'!BA360</f>
        <v/>
      </c>
      <c r="L361" s="206" t="str">
        <f>'NILAI-RAPOR'!BH360</f>
        <v/>
      </c>
      <c r="M361" s="206" t="str">
        <f>'NILAI-RAPOR'!BO360</f>
        <v/>
      </c>
      <c r="N361" s="206" t="str">
        <f>'NILAI-RAPOR'!BV360</f>
        <v/>
      </c>
      <c r="O361" s="206" t="str">
        <f>'NILAI-RAPOR'!CC360</f>
        <v/>
      </c>
      <c r="P361" s="206" t="str">
        <f>'NILAI-RAPOR'!CJ360</f>
        <v/>
      </c>
      <c r="Q361" s="206" t="str">
        <f>'NILAI-RAPOR'!CQ360</f>
        <v/>
      </c>
      <c r="R361" s="206" t="str">
        <f>'NILAI-RAPOR'!CX360</f>
        <v/>
      </c>
      <c r="S361" s="206" t="str">
        <f>'NILAI-RAPOR'!DE360</f>
        <v/>
      </c>
      <c r="T361" s="206" t="str">
        <f>'NILAI-RAPOR'!DL360</f>
        <v/>
      </c>
      <c r="U361" s="206" t="str">
        <f>'NILAI-RAPOR'!DS360</f>
        <v/>
      </c>
      <c r="V361" s="206" t="str">
        <f>IF('NILAI-USBN'!E360="","",'NILAI-USBN'!E360)</f>
        <v/>
      </c>
      <c r="W361" s="206" t="str">
        <f>IF('NILAI-USBN'!F360="","",'NILAI-USBN'!F360)</f>
        <v/>
      </c>
      <c r="X361" s="206" t="str">
        <f>IF('NILAI-USBN'!G360="","",'NILAI-USBN'!G360)</f>
        <v/>
      </c>
      <c r="Y361" s="206" t="str">
        <f>IF('NILAI-USBN'!H360="","",'NILAI-USBN'!H360)</f>
        <v/>
      </c>
      <c r="Z361" s="206" t="str">
        <f>IF('NILAI-USBN'!I360="","",'NILAI-USBN'!I360)</f>
        <v/>
      </c>
      <c r="AA361" s="206" t="str">
        <f>IF('NILAI-USBN'!J360="","",'NILAI-USBN'!J360)</f>
        <v/>
      </c>
      <c r="AB361" s="206" t="str">
        <f>IF('NILAI-USBN'!K360="","",'NILAI-USBN'!K360)</f>
        <v/>
      </c>
      <c r="AC361" s="206" t="str">
        <f>IF('NILAI-USBN'!L360="","",'NILAI-USBN'!L360)</f>
        <v/>
      </c>
      <c r="AD361" s="206" t="str">
        <f>IF('NILAI-USBN'!M360="","",'NILAI-USBN'!M360)</f>
        <v/>
      </c>
      <c r="AE361" s="206" t="str">
        <f>IF('NILAI-USBN'!N360="","",'NILAI-USBN'!N360)</f>
        <v/>
      </c>
      <c r="AF361" s="206" t="str">
        <f>IF('NILAI-USBN'!O360="","",'NILAI-USBN'!O360)</f>
        <v/>
      </c>
      <c r="AG361" s="206" t="str">
        <f>IF('NILAI-USBN'!P360="","",'NILAI-USBN'!P360)</f>
        <v/>
      </c>
      <c r="AH361" s="206" t="str">
        <f>IF('NILAI-USBN'!Q360="","",'NILAI-USBN'!Q360)</f>
        <v/>
      </c>
      <c r="AI361" s="206" t="str">
        <f>IF('NILAI-USBN'!R360="","",'NILAI-USBN'!R360)</f>
        <v/>
      </c>
      <c r="AJ361" s="206" t="str">
        <f>IF('NILAI-USBN'!S360="","",'NILAI-USBN'!S360)</f>
        <v/>
      </c>
      <c r="AK361" s="206" t="str">
        <f>IF('NILAI-USBN'!T360="","",'NILAI-USBN'!T360)</f>
        <v/>
      </c>
      <c r="AL361" s="206" t="str">
        <f>IF('NILAI-USBN'!U360="","",'NILAI-USBN'!U360)</f>
        <v/>
      </c>
      <c r="AM361" s="206" t="str">
        <f>IF('NILAI-UN'!E360="","",'NILAI-UN'!E360)</f>
        <v/>
      </c>
      <c r="AN361" s="206" t="str">
        <f>IF('NILAI-UN'!F360="","",'NILAI-UN'!F360)</f>
        <v/>
      </c>
      <c r="AO361" s="206" t="str">
        <f>IF('NILAI-UN'!G360="","",'NILAI-UN'!G360)</f>
        <v/>
      </c>
      <c r="AP361" s="206" t="str">
        <f>IF('NILAI-UN'!H360="","",'NILAI-UN'!H360)</f>
        <v/>
      </c>
      <c r="AQ361" s="207" t="str">
        <f t="shared" si="11"/>
        <v/>
      </c>
      <c r="AR361" s="208" t="str">
        <f t="shared" si="12"/>
        <v/>
      </c>
      <c r="AS361" s="196" t="str">
        <f>IF(OR(C361="",E361=""),"",RANK(AQ361,$AQ$10:$AQ$409)+COUNTIF(AQ$10:AQ361,AQ361)-1)</f>
        <v/>
      </c>
      <c r="AT361" s="173"/>
    </row>
    <row r="362" spans="1:46" ht="20.100000000000001" customHeight="1">
      <c r="A362" s="173"/>
      <c r="B362" s="190" t="str">
        <f>BIODATA_SISWA!B362</f>
        <v/>
      </c>
      <c r="C362" s="191" t="str">
        <f>IF(BIODATA_SISWA!C362="","",BIODATA_SISWA!C362)</f>
        <v/>
      </c>
      <c r="D362" s="191" t="str">
        <f>IF(BIODATA_SISWA!L362="","",BIODATA_SISWA!L362)</f>
        <v/>
      </c>
      <c r="E362" s="206" t="str">
        <f>'NILAI-RAPOR'!K361</f>
        <v/>
      </c>
      <c r="F362" s="206" t="str">
        <f>'NILAI-RAPOR'!R361</f>
        <v/>
      </c>
      <c r="G362" s="206" t="str">
        <f>'NILAI-RAPOR'!Y361</f>
        <v/>
      </c>
      <c r="H362" s="206" t="str">
        <f>'NILAI-RAPOR'!AF361</f>
        <v/>
      </c>
      <c r="I362" s="206" t="str">
        <f>'NILAI-RAPOR'!AM361</f>
        <v/>
      </c>
      <c r="J362" s="206" t="str">
        <f>'NILAI-RAPOR'!AT361</f>
        <v/>
      </c>
      <c r="K362" s="206" t="str">
        <f>'NILAI-RAPOR'!BA361</f>
        <v/>
      </c>
      <c r="L362" s="206" t="str">
        <f>'NILAI-RAPOR'!BH361</f>
        <v/>
      </c>
      <c r="M362" s="206" t="str">
        <f>'NILAI-RAPOR'!BO361</f>
        <v/>
      </c>
      <c r="N362" s="206" t="str">
        <f>'NILAI-RAPOR'!BV361</f>
        <v/>
      </c>
      <c r="O362" s="206" t="str">
        <f>'NILAI-RAPOR'!CC361</f>
        <v/>
      </c>
      <c r="P362" s="206" t="str">
        <f>'NILAI-RAPOR'!CJ361</f>
        <v/>
      </c>
      <c r="Q362" s="206" t="str">
        <f>'NILAI-RAPOR'!CQ361</f>
        <v/>
      </c>
      <c r="R362" s="206" t="str">
        <f>'NILAI-RAPOR'!CX361</f>
        <v/>
      </c>
      <c r="S362" s="206" t="str">
        <f>'NILAI-RAPOR'!DE361</f>
        <v/>
      </c>
      <c r="T362" s="206" t="str">
        <f>'NILAI-RAPOR'!DL361</f>
        <v/>
      </c>
      <c r="U362" s="206" t="str">
        <f>'NILAI-RAPOR'!DS361</f>
        <v/>
      </c>
      <c r="V362" s="206" t="str">
        <f>IF('NILAI-USBN'!E361="","",'NILAI-USBN'!E361)</f>
        <v/>
      </c>
      <c r="W362" s="206" t="str">
        <f>IF('NILAI-USBN'!F361="","",'NILAI-USBN'!F361)</f>
        <v/>
      </c>
      <c r="X362" s="206" t="str">
        <f>IF('NILAI-USBN'!G361="","",'NILAI-USBN'!G361)</f>
        <v/>
      </c>
      <c r="Y362" s="206" t="str">
        <f>IF('NILAI-USBN'!H361="","",'NILAI-USBN'!H361)</f>
        <v/>
      </c>
      <c r="Z362" s="206" t="str">
        <f>IF('NILAI-USBN'!I361="","",'NILAI-USBN'!I361)</f>
        <v/>
      </c>
      <c r="AA362" s="206" t="str">
        <f>IF('NILAI-USBN'!J361="","",'NILAI-USBN'!J361)</f>
        <v/>
      </c>
      <c r="AB362" s="206" t="str">
        <f>IF('NILAI-USBN'!K361="","",'NILAI-USBN'!K361)</f>
        <v/>
      </c>
      <c r="AC362" s="206" t="str">
        <f>IF('NILAI-USBN'!L361="","",'NILAI-USBN'!L361)</f>
        <v/>
      </c>
      <c r="AD362" s="206" t="str">
        <f>IF('NILAI-USBN'!M361="","",'NILAI-USBN'!M361)</f>
        <v/>
      </c>
      <c r="AE362" s="206" t="str">
        <f>IF('NILAI-USBN'!N361="","",'NILAI-USBN'!N361)</f>
        <v/>
      </c>
      <c r="AF362" s="206" t="str">
        <f>IF('NILAI-USBN'!O361="","",'NILAI-USBN'!O361)</f>
        <v/>
      </c>
      <c r="AG362" s="206" t="str">
        <f>IF('NILAI-USBN'!P361="","",'NILAI-USBN'!P361)</f>
        <v/>
      </c>
      <c r="AH362" s="206" t="str">
        <f>IF('NILAI-USBN'!Q361="","",'NILAI-USBN'!Q361)</f>
        <v/>
      </c>
      <c r="AI362" s="206" t="str">
        <f>IF('NILAI-USBN'!R361="","",'NILAI-USBN'!R361)</f>
        <v/>
      </c>
      <c r="AJ362" s="206" t="str">
        <f>IF('NILAI-USBN'!S361="","",'NILAI-USBN'!S361)</f>
        <v/>
      </c>
      <c r="AK362" s="206" t="str">
        <f>IF('NILAI-USBN'!T361="","",'NILAI-USBN'!T361)</f>
        <v/>
      </c>
      <c r="AL362" s="206" t="str">
        <f>IF('NILAI-USBN'!U361="","",'NILAI-USBN'!U361)</f>
        <v/>
      </c>
      <c r="AM362" s="206" t="str">
        <f>IF('NILAI-UN'!E361="","",'NILAI-UN'!E361)</f>
        <v/>
      </c>
      <c r="AN362" s="206" t="str">
        <f>IF('NILAI-UN'!F361="","",'NILAI-UN'!F361)</f>
        <v/>
      </c>
      <c r="AO362" s="206" t="str">
        <f>IF('NILAI-UN'!G361="","",'NILAI-UN'!G361)</f>
        <v/>
      </c>
      <c r="AP362" s="206" t="str">
        <f>IF('NILAI-UN'!H361="","",'NILAI-UN'!H361)</f>
        <v/>
      </c>
      <c r="AQ362" s="207" t="str">
        <f t="shared" si="11"/>
        <v/>
      </c>
      <c r="AR362" s="208" t="str">
        <f t="shared" si="12"/>
        <v/>
      </c>
      <c r="AS362" s="196" t="str">
        <f>IF(OR(C362="",E362=""),"",RANK(AQ362,$AQ$10:$AQ$409)+COUNTIF(AQ$10:AQ362,AQ362)-1)</f>
        <v/>
      </c>
      <c r="AT362" s="173"/>
    </row>
    <row r="363" spans="1:46" ht="20.100000000000001" customHeight="1">
      <c r="A363" s="173"/>
      <c r="B363" s="190" t="str">
        <f>BIODATA_SISWA!B363</f>
        <v/>
      </c>
      <c r="C363" s="191" t="str">
        <f>IF(BIODATA_SISWA!C363="","",BIODATA_SISWA!C363)</f>
        <v/>
      </c>
      <c r="D363" s="191" t="str">
        <f>IF(BIODATA_SISWA!L363="","",BIODATA_SISWA!L363)</f>
        <v/>
      </c>
      <c r="E363" s="206" t="str">
        <f>'NILAI-RAPOR'!K362</f>
        <v/>
      </c>
      <c r="F363" s="206" t="str">
        <f>'NILAI-RAPOR'!R362</f>
        <v/>
      </c>
      <c r="G363" s="206" t="str">
        <f>'NILAI-RAPOR'!Y362</f>
        <v/>
      </c>
      <c r="H363" s="206" t="str">
        <f>'NILAI-RAPOR'!AF362</f>
        <v/>
      </c>
      <c r="I363" s="206" t="str">
        <f>'NILAI-RAPOR'!AM362</f>
        <v/>
      </c>
      <c r="J363" s="206" t="str">
        <f>'NILAI-RAPOR'!AT362</f>
        <v/>
      </c>
      <c r="K363" s="206" t="str">
        <f>'NILAI-RAPOR'!BA362</f>
        <v/>
      </c>
      <c r="L363" s="206" t="str">
        <f>'NILAI-RAPOR'!BH362</f>
        <v/>
      </c>
      <c r="M363" s="206" t="str">
        <f>'NILAI-RAPOR'!BO362</f>
        <v/>
      </c>
      <c r="N363" s="206" t="str">
        <f>'NILAI-RAPOR'!BV362</f>
        <v/>
      </c>
      <c r="O363" s="206" t="str">
        <f>'NILAI-RAPOR'!CC362</f>
        <v/>
      </c>
      <c r="P363" s="206" t="str">
        <f>'NILAI-RAPOR'!CJ362</f>
        <v/>
      </c>
      <c r="Q363" s="206" t="str">
        <f>'NILAI-RAPOR'!CQ362</f>
        <v/>
      </c>
      <c r="R363" s="206" t="str">
        <f>'NILAI-RAPOR'!CX362</f>
        <v/>
      </c>
      <c r="S363" s="206" t="str">
        <f>'NILAI-RAPOR'!DE362</f>
        <v/>
      </c>
      <c r="T363" s="206" t="str">
        <f>'NILAI-RAPOR'!DL362</f>
        <v/>
      </c>
      <c r="U363" s="206" t="str">
        <f>'NILAI-RAPOR'!DS362</f>
        <v/>
      </c>
      <c r="V363" s="206" t="str">
        <f>IF('NILAI-USBN'!E362="","",'NILAI-USBN'!E362)</f>
        <v/>
      </c>
      <c r="W363" s="206" t="str">
        <f>IF('NILAI-USBN'!F362="","",'NILAI-USBN'!F362)</f>
        <v/>
      </c>
      <c r="X363" s="206" t="str">
        <f>IF('NILAI-USBN'!G362="","",'NILAI-USBN'!G362)</f>
        <v/>
      </c>
      <c r="Y363" s="206" t="str">
        <f>IF('NILAI-USBN'!H362="","",'NILAI-USBN'!H362)</f>
        <v/>
      </c>
      <c r="Z363" s="206" t="str">
        <f>IF('NILAI-USBN'!I362="","",'NILAI-USBN'!I362)</f>
        <v/>
      </c>
      <c r="AA363" s="206" t="str">
        <f>IF('NILAI-USBN'!J362="","",'NILAI-USBN'!J362)</f>
        <v/>
      </c>
      <c r="AB363" s="206" t="str">
        <f>IF('NILAI-USBN'!K362="","",'NILAI-USBN'!K362)</f>
        <v/>
      </c>
      <c r="AC363" s="206" t="str">
        <f>IF('NILAI-USBN'!L362="","",'NILAI-USBN'!L362)</f>
        <v/>
      </c>
      <c r="AD363" s="206" t="str">
        <f>IF('NILAI-USBN'!M362="","",'NILAI-USBN'!M362)</f>
        <v/>
      </c>
      <c r="AE363" s="206" t="str">
        <f>IF('NILAI-USBN'!N362="","",'NILAI-USBN'!N362)</f>
        <v/>
      </c>
      <c r="AF363" s="206" t="str">
        <f>IF('NILAI-USBN'!O362="","",'NILAI-USBN'!O362)</f>
        <v/>
      </c>
      <c r="AG363" s="206" t="str">
        <f>IF('NILAI-USBN'!P362="","",'NILAI-USBN'!P362)</f>
        <v/>
      </c>
      <c r="AH363" s="206" t="str">
        <f>IF('NILAI-USBN'!Q362="","",'NILAI-USBN'!Q362)</f>
        <v/>
      </c>
      <c r="AI363" s="206" t="str">
        <f>IF('NILAI-USBN'!R362="","",'NILAI-USBN'!R362)</f>
        <v/>
      </c>
      <c r="AJ363" s="206" t="str">
        <f>IF('NILAI-USBN'!S362="","",'NILAI-USBN'!S362)</f>
        <v/>
      </c>
      <c r="AK363" s="206" t="str">
        <f>IF('NILAI-USBN'!T362="","",'NILAI-USBN'!T362)</f>
        <v/>
      </c>
      <c r="AL363" s="206" t="str">
        <f>IF('NILAI-USBN'!U362="","",'NILAI-USBN'!U362)</f>
        <v/>
      </c>
      <c r="AM363" s="206" t="str">
        <f>IF('NILAI-UN'!E362="","",'NILAI-UN'!E362)</f>
        <v/>
      </c>
      <c r="AN363" s="206" t="str">
        <f>IF('NILAI-UN'!F362="","",'NILAI-UN'!F362)</f>
        <v/>
      </c>
      <c r="AO363" s="206" t="str">
        <f>IF('NILAI-UN'!G362="","",'NILAI-UN'!G362)</f>
        <v/>
      </c>
      <c r="AP363" s="206" t="str">
        <f>IF('NILAI-UN'!H362="","",'NILAI-UN'!H362)</f>
        <v/>
      </c>
      <c r="AQ363" s="207" t="str">
        <f t="shared" si="11"/>
        <v/>
      </c>
      <c r="AR363" s="208" t="str">
        <f t="shared" si="12"/>
        <v/>
      </c>
      <c r="AS363" s="196" t="str">
        <f>IF(OR(C363="",E363=""),"",RANK(AQ363,$AQ$10:$AQ$409)+COUNTIF(AQ$10:AQ363,AQ363)-1)</f>
        <v/>
      </c>
      <c r="AT363" s="173"/>
    </row>
    <row r="364" spans="1:46" ht="20.100000000000001" customHeight="1">
      <c r="A364" s="173"/>
      <c r="B364" s="190" t="str">
        <f>BIODATA_SISWA!B364</f>
        <v/>
      </c>
      <c r="C364" s="191" t="str">
        <f>IF(BIODATA_SISWA!C364="","",BIODATA_SISWA!C364)</f>
        <v/>
      </c>
      <c r="D364" s="191" t="str">
        <f>IF(BIODATA_SISWA!L364="","",BIODATA_SISWA!L364)</f>
        <v/>
      </c>
      <c r="E364" s="206" t="str">
        <f>'NILAI-RAPOR'!K363</f>
        <v/>
      </c>
      <c r="F364" s="206" t="str">
        <f>'NILAI-RAPOR'!R363</f>
        <v/>
      </c>
      <c r="G364" s="206" t="str">
        <f>'NILAI-RAPOR'!Y363</f>
        <v/>
      </c>
      <c r="H364" s="206" t="str">
        <f>'NILAI-RAPOR'!AF363</f>
        <v/>
      </c>
      <c r="I364" s="206" t="str">
        <f>'NILAI-RAPOR'!AM363</f>
        <v/>
      </c>
      <c r="J364" s="206" t="str">
        <f>'NILAI-RAPOR'!AT363</f>
        <v/>
      </c>
      <c r="K364" s="206" t="str">
        <f>'NILAI-RAPOR'!BA363</f>
        <v/>
      </c>
      <c r="L364" s="206" t="str">
        <f>'NILAI-RAPOR'!BH363</f>
        <v/>
      </c>
      <c r="M364" s="206" t="str">
        <f>'NILAI-RAPOR'!BO363</f>
        <v/>
      </c>
      <c r="N364" s="206" t="str">
        <f>'NILAI-RAPOR'!BV363</f>
        <v/>
      </c>
      <c r="O364" s="206" t="str">
        <f>'NILAI-RAPOR'!CC363</f>
        <v/>
      </c>
      <c r="P364" s="206" t="str">
        <f>'NILAI-RAPOR'!CJ363</f>
        <v/>
      </c>
      <c r="Q364" s="206" t="str">
        <f>'NILAI-RAPOR'!CQ363</f>
        <v/>
      </c>
      <c r="R364" s="206" t="str">
        <f>'NILAI-RAPOR'!CX363</f>
        <v/>
      </c>
      <c r="S364" s="206" t="str">
        <f>'NILAI-RAPOR'!DE363</f>
        <v/>
      </c>
      <c r="T364" s="206" t="str">
        <f>'NILAI-RAPOR'!DL363</f>
        <v/>
      </c>
      <c r="U364" s="206" t="str">
        <f>'NILAI-RAPOR'!DS363</f>
        <v/>
      </c>
      <c r="V364" s="206" t="str">
        <f>IF('NILAI-USBN'!E363="","",'NILAI-USBN'!E363)</f>
        <v/>
      </c>
      <c r="W364" s="206" t="str">
        <f>IF('NILAI-USBN'!F363="","",'NILAI-USBN'!F363)</f>
        <v/>
      </c>
      <c r="X364" s="206" t="str">
        <f>IF('NILAI-USBN'!G363="","",'NILAI-USBN'!G363)</f>
        <v/>
      </c>
      <c r="Y364" s="206" t="str">
        <f>IF('NILAI-USBN'!H363="","",'NILAI-USBN'!H363)</f>
        <v/>
      </c>
      <c r="Z364" s="206" t="str">
        <f>IF('NILAI-USBN'!I363="","",'NILAI-USBN'!I363)</f>
        <v/>
      </c>
      <c r="AA364" s="206" t="str">
        <f>IF('NILAI-USBN'!J363="","",'NILAI-USBN'!J363)</f>
        <v/>
      </c>
      <c r="AB364" s="206" t="str">
        <f>IF('NILAI-USBN'!K363="","",'NILAI-USBN'!K363)</f>
        <v/>
      </c>
      <c r="AC364" s="206" t="str">
        <f>IF('NILAI-USBN'!L363="","",'NILAI-USBN'!L363)</f>
        <v/>
      </c>
      <c r="AD364" s="206" t="str">
        <f>IF('NILAI-USBN'!M363="","",'NILAI-USBN'!M363)</f>
        <v/>
      </c>
      <c r="AE364" s="206" t="str">
        <f>IF('NILAI-USBN'!N363="","",'NILAI-USBN'!N363)</f>
        <v/>
      </c>
      <c r="AF364" s="206" t="str">
        <f>IF('NILAI-USBN'!O363="","",'NILAI-USBN'!O363)</f>
        <v/>
      </c>
      <c r="AG364" s="206" t="str">
        <f>IF('NILAI-USBN'!P363="","",'NILAI-USBN'!P363)</f>
        <v/>
      </c>
      <c r="AH364" s="206" t="str">
        <f>IF('NILAI-USBN'!Q363="","",'NILAI-USBN'!Q363)</f>
        <v/>
      </c>
      <c r="AI364" s="206" t="str">
        <f>IF('NILAI-USBN'!R363="","",'NILAI-USBN'!R363)</f>
        <v/>
      </c>
      <c r="AJ364" s="206" t="str">
        <f>IF('NILAI-USBN'!S363="","",'NILAI-USBN'!S363)</f>
        <v/>
      </c>
      <c r="AK364" s="206" t="str">
        <f>IF('NILAI-USBN'!T363="","",'NILAI-USBN'!T363)</f>
        <v/>
      </c>
      <c r="AL364" s="206" t="str">
        <f>IF('NILAI-USBN'!U363="","",'NILAI-USBN'!U363)</f>
        <v/>
      </c>
      <c r="AM364" s="206" t="str">
        <f>IF('NILAI-UN'!E363="","",'NILAI-UN'!E363)</f>
        <v/>
      </c>
      <c r="AN364" s="206" t="str">
        <f>IF('NILAI-UN'!F363="","",'NILAI-UN'!F363)</f>
        <v/>
      </c>
      <c r="AO364" s="206" t="str">
        <f>IF('NILAI-UN'!G363="","",'NILAI-UN'!G363)</f>
        <v/>
      </c>
      <c r="AP364" s="206" t="str">
        <f>IF('NILAI-UN'!H363="","",'NILAI-UN'!H363)</f>
        <v/>
      </c>
      <c r="AQ364" s="207" t="str">
        <f t="shared" si="11"/>
        <v/>
      </c>
      <c r="AR364" s="208" t="str">
        <f t="shared" si="12"/>
        <v/>
      </c>
      <c r="AS364" s="196" t="str">
        <f>IF(OR(C364="",E364=""),"",RANK(AQ364,$AQ$10:$AQ$409)+COUNTIF(AQ$10:AQ364,AQ364)-1)</f>
        <v/>
      </c>
      <c r="AT364" s="173"/>
    </row>
    <row r="365" spans="1:46" ht="20.100000000000001" customHeight="1">
      <c r="A365" s="173"/>
      <c r="B365" s="190" t="str">
        <f>BIODATA_SISWA!B365</f>
        <v/>
      </c>
      <c r="C365" s="191" t="str">
        <f>IF(BIODATA_SISWA!C365="","",BIODATA_SISWA!C365)</f>
        <v/>
      </c>
      <c r="D365" s="191" t="str">
        <f>IF(BIODATA_SISWA!L365="","",BIODATA_SISWA!L365)</f>
        <v/>
      </c>
      <c r="E365" s="206" t="str">
        <f>'NILAI-RAPOR'!K364</f>
        <v/>
      </c>
      <c r="F365" s="206" t="str">
        <f>'NILAI-RAPOR'!R364</f>
        <v/>
      </c>
      <c r="G365" s="206" t="str">
        <f>'NILAI-RAPOR'!Y364</f>
        <v/>
      </c>
      <c r="H365" s="206" t="str">
        <f>'NILAI-RAPOR'!AF364</f>
        <v/>
      </c>
      <c r="I365" s="206" t="str">
        <f>'NILAI-RAPOR'!AM364</f>
        <v/>
      </c>
      <c r="J365" s="206" t="str">
        <f>'NILAI-RAPOR'!AT364</f>
        <v/>
      </c>
      <c r="K365" s="206" t="str">
        <f>'NILAI-RAPOR'!BA364</f>
        <v/>
      </c>
      <c r="L365" s="206" t="str">
        <f>'NILAI-RAPOR'!BH364</f>
        <v/>
      </c>
      <c r="M365" s="206" t="str">
        <f>'NILAI-RAPOR'!BO364</f>
        <v/>
      </c>
      <c r="N365" s="206" t="str">
        <f>'NILAI-RAPOR'!BV364</f>
        <v/>
      </c>
      <c r="O365" s="206" t="str">
        <f>'NILAI-RAPOR'!CC364</f>
        <v/>
      </c>
      <c r="P365" s="206" t="str">
        <f>'NILAI-RAPOR'!CJ364</f>
        <v/>
      </c>
      <c r="Q365" s="206" t="str">
        <f>'NILAI-RAPOR'!CQ364</f>
        <v/>
      </c>
      <c r="R365" s="206" t="str">
        <f>'NILAI-RAPOR'!CX364</f>
        <v/>
      </c>
      <c r="S365" s="206" t="str">
        <f>'NILAI-RAPOR'!DE364</f>
        <v/>
      </c>
      <c r="T365" s="206" t="str">
        <f>'NILAI-RAPOR'!DL364</f>
        <v/>
      </c>
      <c r="U365" s="206" t="str">
        <f>'NILAI-RAPOR'!DS364</f>
        <v/>
      </c>
      <c r="V365" s="206" t="str">
        <f>IF('NILAI-USBN'!E364="","",'NILAI-USBN'!E364)</f>
        <v/>
      </c>
      <c r="W365" s="206" t="str">
        <f>IF('NILAI-USBN'!F364="","",'NILAI-USBN'!F364)</f>
        <v/>
      </c>
      <c r="X365" s="206" t="str">
        <f>IF('NILAI-USBN'!G364="","",'NILAI-USBN'!G364)</f>
        <v/>
      </c>
      <c r="Y365" s="206" t="str">
        <f>IF('NILAI-USBN'!H364="","",'NILAI-USBN'!H364)</f>
        <v/>
      </c>
      <c r="Z365" s="206" t="str">
        <f>IF('NILAI-USBN'!I364="","",'NILAI-USBN'!I364)</f>
        <v/>
      </c>
      <c r="AA365" s="206" t="str">
        <f>IF('NILAI-USBN'!J364="","",'NILAI-USBN'!J364)</f>
        <v/>
      </c>
      <c r="AB365" s="206" t="str">
        <f>IF('NILAI-USBN'!K364="","",'NILAI-USBN'!K364)</f>
        <v/>
      </c>
      <c r="AC365" s="206" t="str">
        <f>IF('NILAI-USBN'!L364="","",'NILAI-USBN'!L364)</f>
        <v/>
      </c>
      <c r="AD365" s="206" t="str">
        <f>IF('NILAI-USBN'!M364="","",'NILAI-USBN'!M364)</f>
        <v/>
      </c>
      <c r="AE365" s="206" t="str">
        <f>IF('NILAI-USBN'!N364="","",'NILAI-USBN'!N364)</f>
        <v/>
      </c>
      <c r="AF365" s="206" t="str">
        <f>IF('NILAI-USBN'!O364="","",'NILAI-USBN'!O364)</f>
        <v/>
      </c>
      <c r="AG365" s="206" t="str">
        <f>IF('NILAI-USBN'!P364="","",'NILAI-USBN'!P364)</f>
        <v/>
      </c>
      <c r="AH365" s="206" t="str">
        <f>IF('NILAI-USBN'!Q364="","",'NILAI-USBN'!Q364)</f>
        <v/>
      </c>
      <c r="AI365" s="206" t="str">
        <f>IF('NILAI-USBN'!R364="","",'NILAI-USBN'!R364)</f>
        <v/>
      </c>
      <c r="AJ365" s="206" t="str">
        <f>IF('NILAI-USBN'!S364="","",'NILAI-USBN'!S364)</f>
        <v/>
      </c>
      <c r="AK365" s="206" t="str">
        <f>IF('NILAI-USBN'!T364="","",'NILAI-USBN'!T364)</f>
        <v/>
      </c>
      <c r="AL365" s="206" t="str">
        <f>IF('NILAI-USBN'!U364="","",'NILAI-USBN'!U364)</f>
        <v/>
      </c>
      <c r="AM365" s="206" t="str">
        <f>IF('NILAI-UN'!E364="","",'NILAI-UN'!E364)</f>
        <v/>
      </c>
      <c r="AN365" s="206" t="str">
        <f>IF('NILAI-UN'!F364="","",'NILAI-UN'!F364)</f>
        <v/>
      </c>
      <c r="AO365" s="206" t="str">
        <f>IF('NILAI-UN'!G364="","",'NILAI-UN'!G364)</f>
        <v/>
      </c>
      <c r="AP365" s="206" t="str">
        <f>IF('NILAI-UN'!H364="","",'NILAI-UN'!H364)</f>
        <v/>
      </c>
      <c r="AQ365" s="207" t="str">
        <f t="shared" si="11"/>
        <v/>
      </c>
      <c r="AR365" s="208" t="str">
        <f t="shared" si="12"/>
        <v/>
      </c>
      <c r="AS365" s="196" t="str">
        <f>IF(OR(C365="",E365=""),"",RANK(AQ365,$AQ$10:$AQ$409)+COUNTIF(AQ$10:AQ365,AQ365)-1)</f>
        <v/>
      </c>
      <c r="AT365" s="173"/>
    </row>
    <row r="366" spans="1:46" ht="20.100000000000001" customHeight="1">
      <c r="A366" s="173"/>
      <c r="B366" s="190" t="str">
        <f>BIODATA_SISWA!B366</f>
        <v/>
      </c>
      <c r="C366" s="191" t="str">
        <f>IF(BIODATA_SISWA!C366="","",BIODATA_SISWA!C366)</f>
        <v/>
      </c>
      <c r="D366" s="191" t="str">
        <f>IF(BIODATA_SISWA!L366="","",BIODATA_SISWA!L366)</f>
        <v/>
      </c>
      <c r="E366" s="206" t="str">
        <f>'NILAI-RAPOR'!K365</f>
        <v/>
      </c>
      <c r="F366" s="206" t="str">
        <f>'NILAI-RAPOR'!R365</f>
        <v/>
      </c>
      <c r="G366" s="206" t="str">
        <f>'NILAI-RAPOR'!Y365</f>
        <v/>
      </c>
      <c r="H366" s="206" t="str">
        <f>'NILAI-RAPOR'!AF365</f>
        <v/>
      </c>
      <c r="I366" s="206" t="str">
        <f>'NILAI-RAPOR'!AM365</f>
        <v/>
      </c>
      <c r="J366" s="206" t="str">
        <f>'NILAI-RAPOR'!AT365</f>
        <v/>
      </c>
      <c r="K366" s="206" t="str">
        <f>'NILAI-RAPOR'!BA365</f>
        <v/>
      </c>
      <c r="L366" s="206" t="str">
        <f>'NILAI-RAPOR'!BH365</f>
        <v/>
      </c>
      <c r="M366" s="206" t="str">
        <f>'NILAI-RAPOR'!BO365</f>
        <v/>
      </c>
      <c r="N366" s="206" t="str">
        <f>'NILAI-RAPOR'!BV365</f>
        <v/>
      </c>
      <c r="O366" s="206" t="str">
        <f>'NILAI-RAPOR'!CC365</f>
        <v/>
      </c>
      <c r="P366" s="206" t="str">
        <f>'NILAI-RAPOR'!CJ365</f>
        <v/>
      </c>
      <c r="Q366" s="206" t="str">
        <f>'NILAI-RAPOR'!CQ365</f>
        <v/>
      </c>
      <c r="R366" s="206" t="str">
        <f>'NILAI-RAPOR'!CX365</f>
        <v/>
      </c>
      <c r="S366" s="206" t="str">
        <f>'NILAI-RAPOR'!DE365</f>
        <v/>
      </c>
      <c r="T366" s="206" t="str">
        <f>'NILAI-RAPOR'!DL365</f>
        <v/>
      </c>
      <c r="U366" s="206" t="str">
        <f>'NILAI-RAPOR'!DS365</f>
        <v/>
      </c>
      <c r="V366" s="206" t="str">
        <f>IF('NILAI-USBN'!E365="","",'NILAI-USBN'!E365)</f>
        <v/>
      </c>
      <c r="W366" s="206" t="str">
        <f>IF('NILAI-USBN'!F365="","",'NILAI-USBN'!F365)</f>
        <v/>
      </c>
      <c r="X366" s="206" t="str">
        <f>IF('NILAI-USBN'!G365="","",'NILAI-USBN'!G365)</f>
        <v/>
      </c>
      <c r="Y366" s="206" t="str">
        <f>IF('NILAI-USBN'!H365="","",'NILAI-USBN'!H365)</f>
        <v/>
      </c>
      <c r="Z366" s="206" t="str">
        <f>IF('NILAI-USBN'!I365="","",'NILAI-USBN'!I365)</f>
        <v/>
      </c>
      <c r="AA366" s="206" t="str">
        <f>IF('NILAI-USBN'!J365="","",'NILAI-USBN'!J365)</f>
        <v/>
      </c>
      <c r="AB366" s="206" t="str">
        <f>IF('NILAI-USBN'!K365="","",'NILAI-USBN'!K365)</f>
        <v/>
      </c>
      <c r="AC366" s="206" t="str">
        <f>IF('NILAI-USBN'!L365="","",'NILAI-USBN'!L365)</f>
        <v/>
      </c>
      <c r="AD366" s="206" t="str">
        <f>IF('NILAI-USBN'!M365="","",'NILAI-USBN'!M365)</f>
        <v/>
      </c>
      <c r="AE366" s="206" t="str">
        <f>IF('NILAI-USBN'!N365="","",'NILAI-USBN'!N365)</f>
        <v/>
      </c>
      <c r="AF366" s="206" t="str">
        <f>IF('NILAI-USBN'!O365="","",'NILAI-USBN'!O365)</f>
        <v/>
      </c>
      <c r="AG366" s="206" t="str">
        <f>IF('NILAI-USBN'!P365="","",'NILAI-USBN'!P365)</f>
        <v/>
      </c>
      <c r="AH366" s="206" t="str">
        <f>IF('NILAI-USBN'!Q365="","",'NILAI-USBN'!Q365)</f>
        <v/>
      </c>
      <c r="AI366" s="206" t="str">
        <f>IF('NILAI-USBN'!R365="","",'NILAI-USBN'!R365)</f>
        <v/>
      </c>
      <c r="AJ366" s="206" t="str">
        <f>IF('NILAI-USBN'!S365="","",'NILAI-USBN'!S365)</f>
        <v/>
      </c>
      <c r="AK366" s="206" t="str">
        <f>IF('NILAI-USBN'!T365="","",'NILAI-USBN'!T365)</f>
        <v/>
      </c>
      <c r="AL366" s="206" t="str">
        <f>IF('NILAI-USBN'!U365="","",'NILAI-USBN'!U365)</f>
        <v/>
      </c>
      <c r="AM366" s="206" t="str">
        <f>IF('NILAI-UN'!E365="","",'NILAI-UN'!E365)</f>
        <v/>
      </c>
      <c r="AN366" s="206" t="str">
        <f>IF('NILAI-UN'!F365="","",'NILAI-UN'!F365)</f>
        <v/>
      </c>
      <c r="AO366" s="206" t="str">
        <f>IF('NILAI-UN'!G365="","",'NILAI-UN'!G365)</f>
        <v/>
      </c>
      <c r="AP366" s="206" t="str">
        <f>IF('NILAI-UN'!H365="","",'NILAI-UN'!H365)</f>
        <v/>
      </c>
      <c r="AQ366" s="207" t="str">
        <f t="shared" si="11"/>
        <v/>
      </c>
      <c r="AR366" s="208" t="str">
        <f t="shared" si="12"/>
        <v/>
      </c>
      <c r="AS366" s="196" t="str">
        <f>IF(OR(C366="",E366=""),"",RANK(AQ366,$AQ$10:$AQ$409)+COUNTIF(AQ$10:AQ366,AQ366)-1)</f>
        <v/>
      </c>
      <c r="AT366" s="173"/>
    </row>
    <row r="367" spans="1:46" ht="20.100000000000001" customHeight="1">
      <c r="A367" s="173"/>
      <c r="B367" s="190" t="str">
        <f>BIODATA_SISWA!B367</f>
        <v/>
      </c>
      <c r="C367" s="191" t="str">
        <f>IF(BIODATA_SISWA!C367="","",BIODATA_SISWA!C367)</f>
        <v/>
      </c>
      <c r="D367" s="191" t="str">
        <f>IF(BIODATA_SISWA!L367="","",BIODATA_SISWA!L367)</f>
        <v/>
      </c>
      <c r="E367" s="206" t="str">
        <f>'NILAI-RAPOR'!K366</f>
        <v/>
      </c>
      <c r="F367" s="206" t="str">
        <f>'NILAI-RAPOR'!R366</f>
        <v/>
      </c>
      <c r="G367" s="206" t="str">
        <f>'NILAI-RAPOR'!Y366</f>
        <v/>
      </c>
      <c r="H367" s="206" t="str">
        <f>'NILAI-RAPOR'!AF366</f>
        <v/>
      </c>
      <c r="I367" s="206" t="str">
        <f>'NILAI-RAPOR'!AM366</f>
        <v/>
      </c>
      <c r="J367" s="206" t="str">
        <f>'NILAI-RAPOR'!AT366</f>
        <v/>
      </c>
      <c r="K367" s="206" t="str">
        <f>'NILAI-RAPOR'!BA366</f>
        <v/>
      </c>
      <c r="L367" s="206" t="str">
        <f>'NILAI-RAPOR'!BH366</f>
        <v/>
      </c>
      <c r="M367" s="206" t="str">
        <f>'NILAI-RAPOR'!BO366</f>
        <v/>
      </c>
      <c r="N367" s="206" t="str">
        <f>'NILAI-RAPOR'!BV366</f>
        <v/>
      </c>
      <c r="O367" s="206" t="str">
        <f>'NILAI-RAPOR'!CC366</f>
        <v/>
      </c>
      <c r="P367" s="206" t="str">
        <f>'NILAI-RAPOR'!CJ366</f>
        <v/>
      </c>
      <c r="Q367" s="206" t="str">
        <f>'NILAI-RAPOR'!CQ366</f>
        <v/>
      </c>
      <c r="R367" s="206" t="str">
        <f>'NILAI-RAPOR'!CX366</f>
        <v/>
      </c>
      <c r="S367" s="206" t="str">
        <f>'NILAI-RAPOR'!DE366</f>
        <v/>
      </c>
      <c r="T367" s="206" t="str">
        <f>'NILAI-RAPOR'!DL366</f>
        <v/>
      </c>
      <c r="U367" s="206" t="str">
        <f>'NILAI-RAPOR'!DS366</f>
        <v/>
      </c>
      <c r="V367" s="206" t="str">
        <f>IF('NILAI-USBN'!E366="","",'NILAI-USBN'!E366)</f>
        <v/>
      </c>
      <c r="W367" s="206" t="str">
        <f>IF('NILAI-USBN'!F366="","",'NILAI-USBN'!F366)</f>
        <v/>
      </c>
      <c r="X367" s="206" t="str">
        <f>IF('NILAI-USBN'!G366="","",'NILAI-USBN'!G366)</f>
        <v/>
      </c>
      <c r="Y367" s="206" t="str">
        <f>IF('NILAI-USBN'!H366="","",'NILAI-USBN'!H366)</f>
        <v/>
      </c>
      <c r="Z367" s="206" t="str">
        <f>IF('NILAI-USBN'!I366="","",'NILAI-USBN'!I366)</f>
        <v/>
      </c>
      <c r="AA367" s="206" t="str">
        <f>IF('NILAI-USBN'!J366="","",'NILAI-USBN'!J366)</f>
        <v/>
      </c>
      <c r="AB367" s="206" t="str">
        <f>IF('NILAI-USBN'!K366="","",'NILAI-USBN'!K366)</f>
        <v/>
      </c>
      <c r="AC367" s="206" t="str">
        <f>IF('NILAI-USBN'!L366="","",'NILAI-USBN'!L366)</f>
        <v/>
      </c>
      <c r="AD367" s="206" t="str">
        <f>IF('NILAI-USBN'!M366="","",'NILAI-USBN'!M366)</f>
        <v/>
      </c>
      <c r="AE367" s="206" t="str">
        <f>IF('NILAI-USBN'!N366="","",'NILAI-USBN'!N366)</f>
        <v/>
      </c>
      <c r="AF367" s="206" t="str">
        <f>IF('NILAI-USBN'!O366="","",'NILAI-USBN'!O366)</f>
        <v/>
      </c>
      <c r="AG367" s="206" t="str">
        <f>IF('NILAI-USBN'!P366="","",'NILAI-USBN'!P366)</f>
        <v/>
      </c>
      <c r="AH367" s="206" t="str">
        <f>IF('NILAI-USBN'!Q366="","",'NILAI-USBN'!Q366)</f>
        <v/>
      </c>
      <c r="AI367" s="206" t="str">
        <f>IF('NILAI-USBN'!R366="","",'NILAI-USBN'!R366)</f>
        <v/>
      </c>
      <c r="AJ367" s="206" t="str">
        <f>IF('NILAI-USBN'!S366="","",'NILAI-USBN'!S366)</f>
        <v/>
      </c>
      <c r="AK367" s="206" t="str">
        <f>IF('NILAI-USBN'!T366="","",'NILAI-USBN'!T366)</f>
        <v/>
      </c>
      <c r="AL367" s="206" t="str">
        <f>IF('NILAI-USBN'!U366="","",'NILAI-USBN'!U366)</f>
        <v/>
      </c>
      <c r="AM367" s="206" t="str">
        <f>IF('NILAI-UN'!E366="","",'NILAI-UN'!E366)</f>
        <v/>
      </c>
      <c r="AN367" s="206" t="str">
        <f>IF('NILAI-UN'!F366="","",'NILAI-UN'!F366)</f>
        <v/>
      </c>
      <c r="AO367" s="206" t="str">
        <f>IF('NILAI-UN'!G366="","",'NILAI-UN'!G366)</f>
        <v/>
      </c>
      <c r="AP367" s="206" t="str">
        <f>IF('NILAI-UN'!H366="","",'NILAI-UN'!H366)</f>
        <v/>
      </c>
      <c r="AQ367" s="207" t="str">
        <f t="shared" si="11"/>
        <v/>
      </c>
      <c r="AR367" s="208" t="str">
        <f t="shared" si="12"/>
        <v/>
      </c>
      <c r="AS367" s="196" t="str">
        <f>IF(OR(C367="",E367=""),"",RANK(AQ367,$AQ$10:$AQ$409)+COUNTIF(AQ$10:AQ367,AQ367)-1)</f>
        <v/>
      </c>
      <c r="AT367" s="173"/>
    </row>
    <row r="368" spans="1:46" ht="20.100000000000001" customHeight="1">
      <c r="A368" s="173"/>
      <c r="B368" s="190" t="str">
        <f>BIODATA_SISWA!B368</f>
        <v/>
      </c>
      <c r="C368" s="191" t="str">
        <f>IF(BIODATA_SISWA!C368="","",BIODATA_SISWA!C368)</f>
        <v/>
      </c>
      <c r="D368" s="191" t="str">
        <f>IF(BIODATA_SISWA!L368="","",BIODATA_SISWA!L368)</f>
        <v/>
      </c>
      <c r="E368" s="206" t="str">
        <f>'NILAI-RAPOR'!K367</f>
        <v/>
      </c>
      <c r="F368" s="206" t="str">
        <f>'NILAI-RAPOR'!R367</f>
        <v/>
      </c>
      <c r="G368" s="206" t="str">
        <f>'NILAI-RAPOR'!Y367</f>
        <v/>
      </c>
      <c r="H368" s="206" t="str">
        <f>'NILAI-RAPOR'!AF367</f>
        <v/>
      </c>
      <c r="I368" s="206" t="str">
        <f>'NILAI-RAPOR'!AM367</f>
        <v/>
      </c>
      <c r="J368" s="206" t="str">
        <f>'NILAI-RAPOR'!AT367</f>
        <v/>
      </c>
      <c r="K368" s="206" t="str">
        <f>'NILAI-RAPOR'!BA367</f>
        <v/>
      </c>
      <c r="L368" s="206" t="str">
        <f>'NILAI-RAPOR'!BH367</f>
        <v/>
      </c>
      <c r="M368" s="206" t="str">
        <f>'NILAI-RAPOR'!BO367</f>
        <v/>
      </c>
      <c r="N368" s="206" t="str">
        <f>'NILAI-RAPOR'!BV367</f>
        <v/>
      </c>
      <c r="O368" s="206" t="str">
        <f>'NILAI-RAPOR'!CC367</f>
        <v/>
      </c>
      <c r="P368" s="206" t="str">
        <f>'NILAI-RAPOR'!CJ367</f>
        <v/>
      </c>
      <c r="Q368" s="206" t="str">
        <f>'NILAI-RAPOR'!CQ367</f>
        <v/>
      </c>
      <c r="R368" s="206" t="str">
        <f>'NILAI-RAPOR'!CX367</f>
        <v/>
      </c>
      <c r="S368" s="206" t="str">
        <f>'NILAI-RAPOR'!DE367</f>
        <v/>
      </c>
      <c r="T368" s="206" t="str">
        <f>'NILAI-RAPOR'!DL367</f>
        <v/>
      </c>
      <c r="U368" s="206" t="str">
        <f>'NILAI-RAPOR'!DS367</f>
        <v/>
      </c>
      <c r="V368" s="206" t="str">
        <f>IF('NILAI-USBN'!E367="","",'NILAI-USBN'!E367)</f>
        <v/>
      </c>
      <c r="W368" s="206" t="str">
        <f>IF('NILAI-USBN'!F367="","",'NILAI-USBN'!F367)</f>
        <v/>
      </c>
      <c r="X368" s="206" t="str">
        <f>IF('NILAI-USBN'!G367="","",'NILAI-USBN'!G367)</f>
        <v/>
      </c>
      <c r="Y368" s="206" t="str">
        <f>IF('NILAI-USBN'!H367="","",'NILAI-USBN'!H367)</f>
        <v/>
      </c>
      <c r="Z368" s="206" t="str">
        <f>IF('NILAI-USBN'!I367="","",'NILAI-USBN'!I367)</f>
        <v/>
      </c>
      <c r="AA368" s="206" t="str">
        <f>IF('NILAI-USBN'!J367="","",'NILAI-USBN'!J367)</f>
        <v/>
      </c>
      <c r="AB368" s="206" t="str">
        <f>IF('NILAI-USBN'!K367="","",'NILAI-USBN'!K367)</f>
        <v/>
      </c>
      <c r="AC368" s="206" t="str">
        <f>IF('NILAI-USBN'!L367="","",'NILAI-USBN'!L367)</f>
        <v/>
      </c>
      <c r="AD368" s="206" t="str">
        <f>IF('NILAI-USBN'!M367="","",'NILAI-USBN'!M367)</f>
        <v/>
      </c>
      <c r="AE368" s="206" t="str">
        <f>IF('NILAI-USBN'!N367="","",'NILAI-USBN'!N367)</f>
        <v/>
      </c>
      <c r="AF368" s="206" t="str">
        <f>IF('NILAI-USBN'!O367="","",'NILAI-USBN'!O367)</f>
        <v/>
      </c>
      <c r="AG368" s="206" t="str">
        <f>IF('NILAI-USBN'!P367="","",'NILAI-USBN'!P367)</f>
        <v/>
      </c>
      <c r="AH368" s="206" t="str">
        <f>IF('NILAI-USBN'!Q367="","",'NILAI-USBN'!Q367)</f>
        <v/>
      </c>
      <c r="AI368" s="206" t="str">
        <f>IF('NILAI-USBN'!R367="","",'NILAI-USBN'!R367)</f>
        <v/>
      </c>
      <c r="AJ368" s="206" t="str">
        <f>IF('NILAI-USBN'!S367="","",'NILAI-USBN'!S367)</f>
        <v/>
      </c>
      <c r="AK368" s="206" t="str">
        <f>IF('NILAI-USBN'!T367="","",'NILAI-USBN'!T367)</f>
        <v/>
      </c>
      <c r="AL368" s="206" t="str">
        <f>IF('NILAI-USBN'!U367="","",'NILAI-USBN'!U367)</f>
        <v/>
      </c>
      <c r="AM368" s="206" t="str">
        <f>IF('NILAI-UN'!E367="","",'NILAI-UN'!E367)</f>
        <v/>
      </c>
      <c r="AN368" s="206" t="str">
        <f>IF('NILAI-UN'!F367="","",'NILAI-UN'!F367)</f>
        <v/>
      </c>
      <c r="AO368" s="206" t="str">
        <f>IF('NILAI-UN'!G367="","",'NILAI-UN'!G367)</f>
        <v/>
      </c>
      <c r="AP368" s="206" t="str">
        <f>IF('NILAI-UN'!H367="","",'NILAI-UN'!H367)</f>
        <v/>
      </c>
      <c r="AQ368" s="207" t="str">
        <f t="shared" si="11"/>
        <v/>
      </c>
      <c r="AR368" s="208" t="str">
        <f t="shared" si="12"/>
        <v/>
      </c>
      <c r="AS368" s="196" t="str">
        <f>IF(OR(C368="",E368=""),"",RANK(AQ368,$AQ$10:$AQ$409)+COUNTIF(AQ$10:AQ368,AQ368)-1)</f>
        <v/>
      </c>
      <c r="AT368" s="173"/>
    </row>
    <row r="369" spans="1:46" ht="20.100000000000001" customHeight="1">
      <c r="A369" s="173"/>
      <c r="B369" s="190" t="str">
        <f>BIODATA_SISWA!B369</f>
        <v/>
      </c>
      <c r="C369" s="191" t="str">
        <f>IF(BIODATA_SISWA!C369="","",BIODATA_SISWA!C369)</f>
        <v/>
      </c>
      <c r="D369" s="191" t="str">
        <f>IF(BIODATA_SISWA!L369="","",BIODATA_SISWA!L369)</f>
        <v/>
      </c>
      <c r="E369" s="206" t="str">
        <f>'NILAI-RAPOR'!K368</f>
        <v/>
      </c>
      <c r="F369" s="206" t="str">
        <f>'NILAI-RAPOR'!R368</f>
        <v/>
      </c>
      <c r="G369" s="206" t="str">
        <f>'NILAI-RAPOR'!Y368</f>
        <v/>
      </c>
      <c r="H369" s="206" t="str">
        <f>'NILAI-RAPOR'!AF368</f>
        <v/>
      </c>
      <c r="I369" s="206" t="str">
        <f>'NILAI-RAPOR'!AM368</f>
        <v/>
      </c>
      <c r="J369" s="206" t="str">
        <f>'NILAI-RAPOR'!AT368</f>
        <v/>
      </c>
      <c r="K369" s="206" t="str">
        <f>'NILAI-RAPOR'!BA368</f>
        <v/>
      </c>
      <c r="L369" s="206" t="str">
        <f>'NILAI-RAPOR'!BH368</f>
        <v/>
      </c>
      <c r="M369" s="206" t="str">
        <f>'NILAI-RAPOR'!BO368</f>
        <v/>
      </c>
      <c r="N369" s="206" t="str">
        <f>'NILAI-RAPOR'!BV368</f>
        <v/>
      </c>
      <c r="O369" s="206" t="str">
        <f>'NILAI-RAPOR'!CC368</f>
        <v/>
      </c>
      <c r="P369" s="206" t="str">
        <f>'NILAI-RAPOR'!CJ368</f>
        <v/>
      </c>
      <c r="Q369" s="206" t="str">
        <f>'NILAI-RAPOR'!CQ368</f>
        <v/>
      </c>
      <c r="R369" s="206" t="str">
        <f>'NILAI-RAPOR'!CX368</f>
        <v/>
      </c>
      <c r="S369" s="206" t="str">
        <f>'NILAI-RAPOR'!DE368</f>
        <v/>
      </c>
      <c r="T369" s="206" t="str">
        <f>'NILAI-RAPOR'!DL368</f>
        <v/>
      </c>
      <c r="U369" s="206" t="str">
        <f>'NILAI-RAPOR'!DS368</f>
        <v/>
      </c>
      <c r="V369" s="206" t="str">
        <f>IF('NILAI-USBN'!E368="","",'NILAI-USBN'!E368)</f>
        <v/>
      </c>
      <c r="W369" s="206" t="str">
        <f>IF('NILAI-USBN'!F368="","",'NILAI-USBN'!F368)</f>
        <v/>
      </c>
      <c r="X369" s="206" t="str">
        <f>IF('NILAI-USBN'!G368="","",'NILAI-USBN'!G368)</f>
        <v/>
      </c>
      <c r="Y369" s="206" t="str">
        <f>IF('NILAI-USBN'!H368="","",'NILAI-USBN'!H368)</f>
        <v/>
      </c>
      <c r="Z369" s="206" t="str">
        <f>IF('NILAI-USBN'!I368="","",'NILAI-USBN'!I368)</f>
        <v/>
      </c>
      <c r="AA369" s="206" t="str">
        <f>IF('NILAI-USBN'!J368="","",'NILAI-USBN'!J368)</f>
        <v/>
      </c>
      <c r="AB369" s="206" t="str">
        <f>IF('NILAI-USBN'!K368="","",'NILAI-USBN'!K368)</f>
        <v/>
      </c>
      <c r="AC369" s="206" t="str">
        <f>IF('NILAI-USBN'!L368="","",'NILAI-USBN'!L368)</f>
        <v/>
      </c>
      <c r="AD369" s="206" t="str">
        <f>IF('NILAI-USBN'!M368="","",'NILAI-USBN'!M368)</f>
        <v/>
      </c>
      <c r="AE369" s="206" t="str">
        <f>IF('NILAI-USBN'!N368="","",'NILAI-USBN'!N368)</f>
        <v/>
      </c>
      <c r="AF369" s="206" t="str">
        <f>IF('NILAI-USBN'!O368="","",'NILAI-USBN'!O368)</f>
        <v/>
      </c>
      <c r="AG369" s="206" t="str">
        <f>IF('NILAI-USBN'!P368="","",'NILAI-USBN'!P368)</f>
        <v/>
      </c>
      <c r="AH369" s="206" t="str">
        <f>IF('NILAI-USBN'!Q368="","",'NILAI-USBN'!Q368)</f>
        <v/>
      </c>
      <c r="AI369" s="206" t="str">
        <f>IF('NILAI-USBN'!R368="","",'NILAI-USBN'!R368)</f>
        <v/>
      </c>
      <c r="AJ369" s="206" t="str">
        <f>IF('NILAI-USBN'!S368="","",'NILAI-USBN'!S368)</f>
        <v/>
      </c>
      <c r="AK369" s="206" t="str">
        <f>IF('NILAI-USBN'!T368="","",'NILAI-USBN'!T368)</f>
        <v/>
      </c>
      <c r="AL369" s="206" t="str">
        <f>IF('NILAI-USBN'!U368="","",'NILAI-USBN'!U368)</f>
        <v/>
      </c>
      <c r="AM369" s="206" t="str">
        <f>IF('NILAI-UN'!E368="","",'NILAI-UN'!E368)</f>
        <v/>
      </c>
      <c r="AN369" s="206" t="str">
        <f>IF('NILAI-UN'!F368="","",'NILAI-UN'!F368)</f>
        <v/>
      </c>
      <c r="AO369" s="206" t="str">
        <f>IF('NILAI-UN'!G368="","",'NILAI-UN'!G368)</f>
        <v/>
      </c>
      <c r="AP369" s="206" t="str">
        <f>IF('NILAI-UN'!H368="","",'NILAI-UN'!H368)</f>
        <v/>
      </c>
      <c r="AQ369" s="207" t="str">
        <f t="shared" si="11"/>
        <v/>
      </c>
      <c r="AR369" s="208" t="str">
        <f t="shared" si="12"/>
        <v/>
      </c>
      <c r="AS369" s="196" t="str">
        <f>IF(OR(C369="",E369=""),"",RANK(AQ369,$AQ$10:$AQ$409)+COUNTIF(AQ$10:AQ369,AQ369)-1)</f>
        <v/>
      </c>
      <c r="AT369" s="173"/>
    </row>
    <row r="370" spans="1:46" ht="20.100000000000001" customHeight="1">
      <c r="A370" s="173"/>
      <c r="B370" s="190" t="str">
        <f>BIODATA_SISWA!B370</f>
        <v/>
      </c>
      <c r="C370" s="191" t="str">
        <f>IF(BIODATA_SISWA!C370="","",BIODATA_SISWA!C370)</f>
        <v/>
      </c>
      <c r="D370" s="191" t="str">
        <f>IF(BIODATA_SISWA!L370="","",BIODATA_SISWA!L370)</f>
        <v/>
      </c>
      <c r="E370" s="206" t="str">
        <f>'NILAI-RAPOR'!K369</f>
        <v/>
      </c>
      <c r="F370" s="206" t="str">
        <f>'NILAI-RAPOR'!R369</f>
        <v/>
      </c>
      <c r="G370" s="206" t="str">
        <f>'NILAI-RAPOR'!Y369</f>
        <v/>
      </c>
      <c r="H370" s="206" t="str">
        <f>'NILAI-RAPOR'!AF369</f>
        <v/>
      </c>
      <c r="I370" s="206" t="str">
        <f>'NILAI-RAPOR'!AM369</f>
        <v/>
      </c>
      <c r="J370" s="206" t="str">
        <f>'NILAI-RAPOR'!AT369</f>
        <v/>
      </c>
      <c r="K370" s="206" t="str">
        <f>'NILAI-RAPOR'!BA369</f>
        <v/>
      </c>
      <c r="L370" s="206" t="str">
        <f>'NILAI-RAPOR'!BH369</f>
        <v/>
      </c>
      <c r="M370" s="206" t="str">
        <f>'NILAI-RAPOR'!BO369</f>
        <v/>
      </c>
      <c r="N370" s="206" t="str">
        <f>'NILAI-RAPOR'!BV369</f>
        <v/>
      </c>
      <c r="O370" s="206" t="str">
        <f>'NILAI-RAPOR'!CC369</f>
        <v/>
      </c>
      <c r="P370" s="206" t="str">
        <f>'NILAI-RAPOR'!CJ369</f>
        <v/>
      </c>
      <c r="Q370" s="206" t="str">
        <f>'NILAI-RAPOR'!CQ369</f>
        <v/>
      </c>
      <c r="R370" s="206" t="str">
        <f>'NILAI-RAPOR'!CX369</f>
        <v/>
      </c>
      <c r="S370" s="206" t="str">
        <f>'NILAI-RAPOR'!DE369</f>
        <v/>
      </c>
      <c r="T370" s="206" t="str">
        <f>'NILAI-RAPOR'!DL369</f>
        <v/>
      </c>
      <c r="U370" s="206" t="str">
        <f>'NILAI-RAPOR'!DS369</f>
        <v/>
      </c>
      <c r="V370" s="206" t="str">
        <f>IF('NILAI-USBN'!E369="","",'NILAI-USBN'!E369)</f>
        <v/>
      </c>
      <c r="W370" s="206" t="str">
        <f>IF('NILAI-USBN'!F369="","",'NILAI-USBN'!F369)</f>
        <v/>
      </c>
      <c r="X370" s="206" t="str">
        <f>IF('NILAI-USBN'!G369="","",'NILAI-USBN'!G369)</f>
        <v/>
      </c>
      <c r="Y370" s="206" t="str">
        <f>IF('NILAI-USBN'!H369="","",'NILAI-USBN'!H369)</f>
        <v/>
      </c>
      <c r="Z370" s="206" t="str">
        <f>IF('NILAI-USBN'!I369="","",'NILAI-USBN'!I369)</f>
        <v/>
      </c>
      <c r="AA370" s="206" t="str">
        <f>IF('NILAI-USBN'!J369="","",'NILAI-USBN'!J369)</f>
        <v/>
      </c>
      <c r="AB370" s="206" t="str">
        <f>IF('NILAI-USBN'!K369="","",'NILAI-USBN'!K369)</f>
        <v/>
      </c>
      <c r="AC370" s="206" t="str">
        <f>IF('NILAI-USBN'!L369="","",'NILAI-USBN'!L369)</f>
        <v/>
      </c>
      <c r="AD370" s="206" t="str">
        <f>IF('NILAI-USBN'!M369="","",'NILAI-USBN'!M369)</f>
        <v/>
      </c>
      <c r="AE370" s="206" t="str">
        <f>IF('NILAI-USBN'!N369="","",'NILAI-USBN'!N369)</f>
        <v/>
      </c>
      <c r="AF370" s="206" t="str">
        <f>IF('NILAI-USBN'!O369="","",'NILAI-USBN'!O369)</f>
        <v/>
      </c>
      <c r="AG370" s="206" t="str">
        <f>IF('NILAI-USBN'!P369="","",'NILAI-USBN'!P369)</f>
        <v/>
      </c>
      <c r="AH370" s="206" t="str">
        <f>IF('NILAI-USBN'!Q369="","",'NILAI-USBN'!Q369)</f>
        <v/>
      </c>
      <c r="AI370" s="206" t="str">
        <f>IF('NILAI-USBN'!R369="","",'NILAI-USBN'!R369)</f>
        <v/>
      </c>
      <c r="AJ370" s="206" t="str">
        <f>IF('NILAI-USBN'!S369="","",'NILAI-USBN'!S369)</f>
        <v/>
      </c>
      <c r="AK370" s="206" t="str">
        <f>IF('NILAI-USBN'!T369="","",'NILAI-USBN'!T369)</f>
        <v/>
      </c>
      <c r="AL370" s="206" t="str">
        <f>IF('NILAI-USBN'!U369="","",'NILAI-USBN'!U369)</f>
        <v/>
      </c>
      <c r="AM370" s="206" t="str">
        <f>IF('NILAI-UN'!E369="","",'NILAI-UN'!E369)</f>
        <v/>
      </c>
      <c r="AN370" s="206" t="str">
        <f>IF('NILAI-UN'!F369="","",'NILAI-UN'!F369)</f>
        <v/>
      </c>
      <c r="AO370" s="206" t="str">
        <f>IF('NILAI-UN'!G369="","",'NILAI-UN'!G369)</f>
        <v/>
      </c>
      <c r="AP370" s="206" t="str">
        <f>IF('NILAI-UN'!H369="","",'NILAI-UN'!H369)</f>
        <v/>
      </c>
      <c r="AQ370" s="207" t="str">
        <f t="shared" si="11"/>
        <v/>
      </c>
      <c r="AR370" s="208" t="str">
        <f t="shared" si="12"/>
        <v/>
      </c>
      <c r="AS370" s="196" t="str">
        <f>IF(OR(C370="",E370=""),"",RANK(AQ370,$AQ$10:$AQ$409)+COUNTIF(AQ$10:AQ370,AQ370)-1)</f>
        <v/>
      </c>
      <c r="AT370" s="173"/>
    </row>
    <row r="371" spans="1:46" ht="20.100000000000001" customHeight="1">
      <c r="A371" s="173"/>
      <c r="B371" s="190" t="str">
        <f>BIODATA_SISWA!B371</f>
        <v/>
      </c>
      <c r="C371" s="191" t="str">
        <f>IF(BIODATA_SISWA!C371="","",BIODATA_SISWA!C371)</f>
        <v/>
      </c>
      <c r="D371" s="191" t="str">
        <f>IF(BIODATA_SISWA!L371="","",BIODATA_SISWA!L371)</f>
        <v/>
      </c>
      <c r="E371" s="206" t="str">
        <f>'NILAI-RAPOR'!K370</f>
        <v/>
      </c>
      <c r="F371" s="206" t="str">
        <f>'NILAI-RAPOR'!R370</f>
        <v/>
      </c>
      <c r="G371" s="206" t="str">
        <f>'NILAI-RAPOR'!Y370</f>
        <v/>
      </c>
      <c r="H371" s="206" t="str">
        <f>'NILAI-RAPOR'!AF370</f>
        <v/>
      </c>
      <c r="I371" s="206" t="str">
        <f>'NILAI-RAPOR'!AM370</f>
        <v/>
      </c>
      <c r="J371" s="206" t="str">
        <f>'NILAI-RAPOR'!AT370</f>
        <v/>
      </c>
      <c r="K371" s="206" t="str">
        <f>'NILAI-RAPOR'!BA370</f>
        <v/>
      </c>
      <c r="L371" s="206" t="str">
        <f>'NILAI-RAPOR'!BH370</f>
        <v/>
      </c>
      <c r="M371" s="206" t="str">
        <f>'NILAI-RAPOR'!BO370</f>
        <v/>
      </c>
      <c r="N371" s="206" t="str">
        <f>'NILAI-RAPOR'!BV370</f>
        <v/>
      </c>
      <c r="O371" s="206" t="str">
        <f>'NILAI-RAPOR'!CC370</f>
        <v/>
      </c>
      <c r="P371" s="206" t="str">
        <f>'NILAI-RAPOR'!CJ370</f>
        <v/>
      </c>
      <c r="Q371" s="206" t="str">
        <f>'NILAI-RAPOR'!CQ370</f>
        <v/>
      </c>
      <c r="R371" s="206" t="str">
        <f>'NILAI-RAPOR'!CX370</f>
        <v/>
      </c>
      <c r="S371" s="206" t="str">
        <f>'NILAI-RAPOR'!DE370</f>
        <v/>
      </c>
      <c r="T371" s="206" t="str">
        <f>'NILAI-RAPOR'!DL370</f>
        <v/>
      </c>
      <c r="U371" s="206" t="str">
        <f>'NILAI-RAPOR'!DS370</f>
        <v/>
      </c>
      <c r="V371" s="206" t="str">
        <f>IF('NILAI-USBN'!E370="","",'NILAI-USBN'!E370)</f>
        <v/>
      </c>
      <c r="W371" s="206" t="str">
        <f>IF('NILAI-USBN'!F370="","",'NILAI-USBN'!F370)</f>
        <v/>
      </c>
      <c r="X371" s="206" t="str">
        <f>IF('NILAI-USBN'!G370="","",'NILAI-USBN'!G370)</f>
        <v/>
      </c>
      <c r="Y371" s="206" t="str">
        <f>IF('NILAI-USBN'!H370="","",'NILAI-USBN'!H370)</f>
        <v/>
      </c>
      <c r="Z371" s="206" t="str">
        <f>IF('NILAI-USBN'!I370="","",'NILAI-USBN'!I370)</f>
        <v/>
      </c>
      <c r="AA371" s="206" t="str">
        <f>IF('NILAI-USBN'!J370="","",'NILAI-USBN'!J370)</f>
        <v/>
      </c>
      <c r="AB371" s="206" t="str">
        <f>IF('NILAI-USBN'!K370="","",'NILAI-USBN'!K370)</f>
        <v/>
      </c>
      <c r="AC371" s="206" t="str">
        <f>IF('NILAI-USBN'!L370="","",'NILAI-USBN'!L370)</f>
        <v/>
      </c>
      <c r="AD371" s="206" t="str">
        <f>IF('NILAI-USBN'!M370="","",'NILAI-USBN'!M370)</f>
        <v/>
      </c>
      <c r="AE371" s="206" t="str">
        <f>IF('NILAI-USBN'!N370="","",'NILAI-USBN'!N370)</f>
        <v/>
      </c>
      <c r="AF371" s="206" t="str">
        <f>IF('NILAI-USBN'!O370="","",'NILAI-USBN'!O370)</f>
        <v/>
      </c>
      <c r="AG371" s="206" t="str">
        <f>IF('NILAI-USBN'!P370="","",'NILAI-USBN'!P370)</f>
        <v/>
      </c>
      <c r="AH371" s="206" t="str">
        <f>IF('NILAI-USBN'!Q370="","",'NILAI-USBN'!Q370)</f>
        <v/>
      </c>
      <c r="AI371" s="206" t="str">
        <f>IF('NILAI-USBN'!R370="","",'NILAI-USBN'!R370)</f>
        <v/>
      </c>
      <c r="AJ371" s="206" t="str">
        <f>IF('NILAI-USBN'!S370="","",'NILAI-USBN'!S370)</f>
        <v/>
      </c>
      <c r="AK371" s="206" t="str">
        <f>IF('NILAI-USBN'!T370="","",'NILAI-USBN'!T370)</f>
        <v/>
      </c>
      <c r="AL371" s="206" t="str">
        <f>IF('NILAI-USBN'!U370="","",'NILAI-USBN'!U370)</f>
        <v/>
      </c>
      <c r="AM371" s="206" t="str">
        <f>IF('NILAI-UN'!E370="","",'NILAI-UN'!E370)</f>
        <v/>
      </c>
      <c r="AN371" s="206" t="str">
        <f>IF('NILAI-UN'!F370="","",'NILAI-UN'!F370)</f>
        <v/>
      </c>
      <c r="AO371" s="206" t="str">
        <f>IF('NILAI-UN'!G370="","",'NILAI-UN'!G370)</f>
        <v/>
      </c>
      <c r="AP371" s="206" t="str">
        <f>IF('NILAI-UN'!H370="","",'NILAI-UN'!H370)</f>
        <v/>
      </c>
      <c r="AQ371" s="207" t="str">
        <f t="shared" si="11"/>
        <v/>
      </c>
      <c r="AR371" s="208" t="str">
        <f t="shared" si="12"/>
        <v/>
      </c>
      <c r="AS371" s="196" t="str">
        <f>IF(OR(C371="",E371=""),"",RANK(AQ371,$AQ$10:$AQ$409)+COUNTIF(AQ$10:AQ371,AQ371)-1)</f>
        <v/>
      </c>
      <c r="AT371" s="173"/>
    </row>
    <row r="372" spans="1:46" ht="20.100000000000001" customHeight="1">
      <c r="A372" s="173"/>
      <c r="B372" s="190" t="str">
        <f>BIODATA_SISWA!B372</f>
        <v/>
      </c>
      <c r="C372" s="191" t="str">
        <f>IF(BIODATA_SISWA!C372="","",BIODATA_SISWA!C372)</f>
        <v/>
      </c>
      <c r="D372" s="191" t="str">
        <f>IF(BIODATA_SISWA!L372="","",BIODATA_SISWA!L372)</f>
        <v/>
      </c>
      <c r="E372" s="206" t="str">
        <f>'NILAI-RAPOR'!K371</f>
        <v/>
      </c>
      <c r="F372" s="206" t="str">
        <f>'NILAI-RAPOR'!R371</f>
        <v/>
      </c>
      <c r="G372" s="206" t="str">
        <f>'NILAI-RAPOR'!Y371</f>
        <v/>
      </c>
      <c r="H372" s="206" t="str">
        <f>'NILAI-RAPOR'!AF371</f>
        <v/>
      </c>
      <c r="I372" s="206" t="str">
        <f>'NILAI-RAPOR'!AM371</f>
        <v/>
      </c>
      <c r="J372" s="206" t="str">
        <f>'NILAI-RAPOR'!AT371</f>
        <v/>
      </c>
      <c r="K372" s="206" t="str">
        <f>'NILAI-RAPOR'!BA371</f>
        <v/>
      </c>
      <c r="L372" s="206" t="str">
        <f>'NILAI-RAPOR'!BH371</f>
        <v/>
      </c>
      <c r="M372" s="206" t="str">
        <f>'NILAI-RAPOR'!BO371</f>
        <v/>
      </c>
      <c r="N372" s="206" t="str">
        <f>'NILAI-RAPOR'!BV371</f>
        <v/>
      </c>
      <c r="O372" s="206" t="str">
        <f>'NILAI-RAPOR'!CC371</f>
        <v/>
      </c>
      <c r="P372" s="206" t="str">
        <f>'NILAI-RAPOR'!CJ371</f>
        <v/>
      </c>
      <c r="Q372" s="206" t="str">
        <f>'NILAI-RAPOR'!CQ371</f>
        <v/>
      </c>
      <c r="R372" s="206" t="str">
        <f>'NILAI-RAPOR'!CX371</f>
        <v/>
      </c>
      <c r="S372" s="206" t="str">
        <f>'NILAI-RAPOR'!DE371</f>
        <v/>
      </c>
      <c r="T372" s="206" t="str">
        <f>'NILAI-RAPOR'!DL371</f>
        <v/>
      </c>
      <c r="U372" s="206" t="str">
        <f>'NILAI-RAPOR'!DS371</f>
        <v/>
      </c>
      <c r="V372" s="206" t="str">
        <f>IF('NILAI-USBN'!E371="","",'NILAI-USBN'!E371)</f>
        <v/>
      </c>
      <c r="W372" s="206" t="str">
        <f>IF('NILAI-USBN'!F371="","",'NILAI-USBN'!F371)</f>
        <v/>
      </c>
      <c r="X372" s="206" t="str">
        <f>IF('NILAI-USBN'!G371="","",'NILAI-USBN'!G371)</f>
        <v/>
      </c>
      <c r="Y372" s="206" t="str">
        <f>IF('NILAI-USBN'!H371="","",'NILAI-USBN'!H371)</f>
        <v/>
      </c>
      <c r="Z372" s="206" t="str">
        <f>IF('NILAI-USBN'!I371="","",'NILAI-USBN'!I371)</f>
        <v/>
      </c>
      <c r="AA372" s="206" t="str">
        <f>IF('NILAI-USBN'!J371="","",'NILAI-USBN'!J371)</f>
        <v/>
      </c>
      <c r="AB372" s="206" t="str">
        <f>IF('NILAI-USBN'!K371="","",'NILAI-USBN'!K371)</f>
        <v/>
      </c>
      <c r="AC372" s="206" t="str">
        <f>IF('NILAI-USBN'!L371="","",'NILAI-USBN'!L371)</f>
        <v/>
      </c>
      <c r="AD372" s="206" t="str">
        <f>IF('NILAI-USBN'!M371="","",'NILAI-USBN'!M371)</f>
        <v/>
      </c>
      <c r="AE372" s="206" t="str">
        <f>IF('NILAI-USBN'!N371="","",'NILAI-USBN'!N371)</f>
        <v/>
      </c>
      <c r="AF372" s="206" t="str">
        <f>IF('NILAI-USBN'!O371="","",'NILAI-USBN'!O371)</f>
        <v/>
      </c>
      <c r="AG372" s="206" t="str">
        <f>IF('NILAI-USBN'!P371="","",'NILAI-USBN'!P371)</f>
        <v/>
      </c>
      <c r="AH372" s="206" t="str">
        <f>IF('NILAI-USBN'!Q371="","",'NILAI-USBN'!Q371)</f>
        <v/>
      </c>
      <c r="AI372" s="206" t="str">
        <f>IF('NILAI-USBN'!R371="","",'NILAI-USBN'!R371)</f>
        <v/>
      </c>
      <c r="AJ372" s="206" t="str">
        <f>IF('NILAI-USBN'!S371="","",'NILAI-USBN'!S371)</f>
        <v/>
      </c>
      <c r="AK372" s="206" t="str">
        <f>IF('NILAI-USBN'!T371="","",'NILAI-USBN'!T371)</f>
        <v/>
      </c>
      <c r="AL372" s="206" t="str">
        <f>IF('NILAI-USBN'!U371="","",'NILAI-USBN'!U371)</f>
        <v/>
      </c>
      <c r="AM372" s="206" t="str">
        <f>IF('NILAI-UN'!E371="","",'NILAI-UN'!E371)</f>
        <v/>
      </c>
      <c r="AN372" s="206" t="str">
        <f>IF('NILAI-UN'!F371="","",'NILAI-UN'!F371)</f>
        <v/>
      </c>
      <c r="AO372" s="206" t="str">
        <f>IF('NILAI-UN'!G371="","",'NILAI-UN'!G371)</f>
        <v/>
      </c>
      <c r="AP372" s="206" t="str">
        <f>IF('NILAI-UN'!H371="","",'NILAI-UN'!H371)</f>
        <v/>
      </c>
      <c r="AQ372" s="207" t="str">
        <f t="shared" si="11"/>
        <v/>
      </c>
      <c r="AR372" s="208" t="str">
        <f t="shared" si="12"/>
        <v/>
      </c>
      <c r="AS372" s="196" t="str">
        <f>IF(OR(C372="",E372=""),"",RANK(AQ372,$AQ$10:$AQ$409)+COUNTIF(AQ$10:AQ372,AQ372)-1)</f>
        <v/>
      </c>
      <c r="AT372" s="173"/>
    </row>
    <row r="373" spans="1:46" ht="20.100000000000001" customHeight="1">
      <c r="A373" s="173"/>
      <c r="B373" s="190" t="str">
        <f>BIODATA_SISWA!B373</f>
        <v/>
      </c>
      <c r="C373" s="191" t="str">
        <f>IF(BIODATA_SISWA!C373="","",BIODATA_SISWA!C373)</f>
        <v/>
      </c>
      <c r="D373" s="191" t="str">
        <f>IF(BIODATA_SISWA!L373="","",BIODATA_SISWA!L373)</f>
        <v/>
      </c>
      <c r="E373" s="206" t="str">
        <f>'NILAI-RAPOR'!K372</f>
        <v/>
      </c>
      <c r="F373" s="206" t="str">
        <f>'NILAI-RAPOR'!R372</f>
        <v/>
      </c>
      <c r="G373" s="206" t="str">
        <f>'NILAI-RAPOR'!Y372</f>
        <v/>
      </c>
      <c r="H373" s="206" t="str">
        <f>'NILAI-RAPOR'!AF372</f>
        <v/>
      </c>
      <c r="I373" s="206" t="str">
        <f>'NILAI-RAPOR'!AM372</f>
        <v/>
      </c>
      <c r="J373" s="206" t="str">
        <f>'NILAI-RAPOR'!AT372</f>
        <v/>
      </c>
      <c r="K373" s="206" t="str">
        <f>'NILAI-RAPOR'!BA372</f>
        <v/>
      </c>
      <c r="L373" s="206" t="str">
        <f>'NILAI-RAPOR'!BH372</f>
        <v/>
      </c>
      <c r="M373" s="206" t="str">
        <f>'NILAI-RAPOR'!BO372</f>
        <v/>
      </c>
      <c r="N373" s="206" t="str">
        <f>'NILAI-RAPOR'!BV372</f>
        <v/>
      </c>
      <c r="O373" s="206" t="str">
        <f>'NILAI-RAPOR'!CC372</f>
        <v/>
      </c>
      <c r="P373" s="206" t="str">
        <f>'NILAI-RAPOR'!CJ372</f>
        <v/>
      </c>
      <c r="Q373" s="206" t="str">
        <f>'NILAI-RAPOR'!CQ372</f>
        <v/>
      </c>
      <c r="R373" s="206" t="str">
        <f>'NILAI-RAPOR'!CX372</f>
        <v/>
      </c>
      <c r="S373" s="206" t="str">
        <f>'NILAI-RAPOR'!DE372</f>
        <v/>
      </c>
      <c r="T373" s="206" t="str">
        <f>'NILAI-RAPOR'!DL372</f>
        <v/>
      </c>
      <c r="U373" s="206" t="str">
        <f>'NILAI-RAPOR'!DS372</f>
        <v/>
      </c>
      <c r="V373" s="206" t="str">
        <f>IF('NILAI-USBN'!E372="","",'NILAI-USBN'!E372)</f>
        <v/>
      </c>
      <c r="W373" s="206" t="str">
        <f>IF('NILAI-USBN'!F372="","",'NILAI-USBN'!F372)</f>
        <v/>
      </c>
      <c r="X373" s="206" t="str">
        <f>IF('NILAI-USBN'!G372="","",'NILAI-USBN'!G372)</f>
        <v/>
      </c>
      <c r="Y373" s="206" t="str">
        <f>IF('NILAI-USBN'!H372="","",'NILAI-USBN'!H372)</f>
        <v/>
      </c>
      <c r="Z373" s="206" t="str">
        <f>IF('NILAI-USBN'!I372="","",'NILAI-USBN'!I372)</f>
        <v/>
      </c>
      <c r="AA373" s="206" t="str">
        <f>IF('NILAI-USBN'!J372="","",'NILAI-USBN'!J372)</f>
        <v/>
      </c>
      <c r="AB373" s="206" t="str">
        <f>IF('NILAI-USBN'!K372="","",'NILAI-USBN'!K372)</f>
        <v/>
      </c>
      <c r="AC373" s="206" t="str">
        <f>IF('NILAI-USBN'!L372="","",'NILAI-USBN'!L372)</f>
        <v/>
      </c>
      <c r="AD373" s="206" t="str">
        <f>IF('NILAI-USBN'!M372="","",'NILAI-USBN'!M372)</f>
        <v/>
      </c>
      <c r="AE373" s="206" t="str">
        <f>IF('NILAI-USBN'!N372="","",'NILAI-USBN'!N372)</f>
        <v/>
      </c>
      <c r="AF373" s="206" t="str">
        <f>IF('NILAI-USBN'!O372="","",'NILAI-USBN'!O372)</f>
        <v/>
      </c>
      <c r="AG373" s="206" t="str">
        <f>IF('NILAI-USBN'!P372="","",'NILAI-USBN'!P372)</f>
        <v/>
      </c>
      <c r="AH373" s="206" t="str">
        <f>IF('NILAI-USBN'!Q372="","",'NILAI-USBN'!Q372)</f>
        <v/>
      </c>
      <c r="AI373" s="206" t="str">
        <f>IF('NILAI-USBN'!R372="","",'NILAI-USBN'!R372)</f>
        <v/>
      </c>
      <c r="AJ373" s="206" t="str">
        <f>IF('NILAI-USBN'!S372="","",'NILAI-USBN'!S372)</f>
        <v/>
      </c>
      <c r="AK373" s="206" t="str">
        <f>IF('NILAI-USBN'!T372="","",'NILAI-USBN'!T372)</f>
        <v/>
      </c>
      <c r="AL373" s="206" t="str">
        <f>IF('NILAI-USBN'!U372="","",'NILAI-USBN'!U372)</f>
        <v/>
      </c>
      <c r="AM373" s="206" t="str">
        <f>IF('NILAI-UN'!E372="","",'NILAI-UN'!E372)</f>
        <v/>
      </c>
      <c r="AN373" s="206" t="str">
        <f>IF('NILAI-UN'!F372="","",'NILAI-UN'!F372)</f>
        <v/>
      </c>
      <c r="AO373" s="206" t="str">
        <f>IF('NILAI-UN'!G372="","",'NILAI-UN'!G372)</f>
        <v/>
      </c>
      <c r="AP373" s="206" t="str">
        <f>IF('NILAI-UN'!H372="","",'NILAI-UN'!H372)</f>
        <v/>
      </c>
      <c r="AQ373" s="207" t="str">
        <f t="shared" si="11"/>
        <v/>
      </c>
      <c r="AR373" s="208" t="str">
        <f t="shared" si="12"/>
        <v/>
      </c>
      <c r="AS373" s="196" t="str">
        <f>IF(OR(C373="",E373=""),"",RANK(AQ373,$AQ$10:$AQ$409)+COUNTIF(AQ$10:AQ373,AQ373)-1)</f>
        <v/>
      </c>
      <c r="AT373" s="173"/>
    </row>
    <row r="374" spans="1:46" ht="20.100000000000001" customHeight="1">
      <c r="A374" s="173"/>
      <c r="B374" s="190" t="str">
        <f>BIODATA_SISWA!B374</f>
        <v/>
      </c>
      <c r="C374" s="191" t="str">
        <f>IF(BIODATA_SISWA!C374="","",BIODATA_SISWA!C374)</f>
        <v/>
      </c>
      <c r="D374" s="191" t="str">
        <f>IF(BIODATA_SISWA!L374="","",BIODATA_SISWA!L374)</f>
        <v/>
      </c>
      <c r="E374" s="206" t="str">
        <f>'NILAI-RAPOR'!K373</f>
        <v/>
      </c>
      <c r="F374" s="206" t="str">
        <f>'NILAI-RAPOR'!R373</f>
        <v/>
      </c>
      <c r="G374" s="206" t="str">
        <f>'NILAI-RAPOR'!Y373</f>
        <v/>
      </c>
      <c r="H374" s="206" t="str">
        <f>'NILAI-RAPOR'!AF373</f>
        <v/>
      </c>
      <c r="I374" s="206" t="str">
        <f>'NILAI-RAPOR'!AM373</f>
        <v/>
      </c>
      <c r="J374" s="206" t="str">
        <f>'NILAI-RAPOR'!AT373</f>
        <v/>
      </c>
      <c r="K374" s="206" t="str">
        <f>'NILAI-RAPOR'!BA373</f>
        <v/>
      </c>
      <c r="L374" s="206" t="str">
        <f>'NILAI-RAPOR'!BH373</f>
        <v/>
      </c>
      <c r="M374" s="206" t="str">
        <f>'NILAI-RAPOR'!BO373</f>
        <v/>
      </c>
      <c r="N374" s="206" t="str">
        <f>'NILAI-RAPOR'!BV373</f>
        <v/>
      </c>
      <c r="O374" s="206" t="str">
        <f>'NILAI-RAPOR'!CC373</f>
        <v/>
      </c>
      <c r="P374" s="206" t="str">
        <f>'NILAI-RAPOR'!CJ373</f>
        <v/>
      </c>
      <c r="Q374" s="206" t="str">
        <f>'NILAI-RAPOR'!CQ373</f>
        <v/>
      </c>
      <c r="R374" s="206" t="str">
        <f>'NILAI-RAPOR'!CX373</f>
        <v/>
      </c>
      <c r="S374" s="206" t="str">
        <f>'NILAI-RAPOR'!DE373</f>
        <v/>
      </c>
      <c r="T374" s="206" t="str">
        <f>'NILAI-RAPOR'!DL373</f>
        <v/>
      </c>
      <c r="U374" s="206" t="str">
        <f>'NILAI-RAPOR'!DS373</f>
        <v/>
      </c>
      <c r="V374" s="206" t="str">
        <f>IF('NILAI-USBN'!E373="","",'NILAI-USBN'!E373)</f>
        <v/>
      </c>
      <c r="W374" s="206" t="str">
        <f>IF('NILAI-USBN'!F373="","",'NILAI-USBN'!F373)</f>
        <v/>
      </c>
      <c r="X374" s="206" t="str">
        <f>IF('NILAI-USBN'!G373="","",'NILAI-USBN'!G373)</f>
        <v/>
      </c>
      <c r="Y374" s="206" t="str">
        <f>IF('NILAI-USBN'!H373="","",'NILAI-USBN'!H373)</f>
        <v/>
      </c>
      <c r="Z374" s="206" t="str">
        <f>IF('NILAI-USBN'!I373="","",'NILAI-USBN'!I373)</f>
        <v/>
      </c>
      <c r="AA374" s="206" t="str">
        <f>IF('NILAI-USBN'!J373="","",'NILAI-USBN'!J373)</f>
        <v/>
      </c>
      <c r="AB374" s="206" t="str">
        <f>IF('NILAI-USBN'!K373="","",'NILAI-USBN'!K373)</f>
        <v/>
      </c>
      <c r="AC374" s="206" t="str">
        <f>IF('NILAI-USBN'!L373="","",'NILAI-USBN'!L373)</f>
        <v/>
      </c>
      <c r="AD374" s="206" t="str">
        <f>IF('NILAI-USBN'!M373="","",'NILAI-USBN'!M373)</f>
        <v/>
      </c>
      <c r="AE374" s="206" t="str">
        <f>IF('NILAI-USBN'!N373="","",'NILAI-USBN'!N373)</f>
        <v/>
      </c>
      <c r="AF374" s="206" t="str">
        <f>IF('NILAI-USBN'!O373="","",'NILAI-USBN'!O373)</f>
        <v/>
      </c>
      <c r="AG374" s="206" t="str">
        <f>IF('NILAI-USBN'!P373="","",'NILAI-USBN'!P373)</f>
        <v/>
      </c>
      <c r="AH374" s="206" t="str">
        <f>IF('NILAI-USBN'!Q373="","",'NILAI-USBN'!Q373)</f>
        <v/>
      </c>
      <c r="AI374" s="206" t="str">
        <f>IF('NILAI-USBN'!R373="","",'NILAI-USBN'!R373)</f>
        <v/>
      </c>
      <c r="AJ374" s="206" t="str">
        <f>IF('NILAI-USBN'!S373="","",'NILAI-USBN'!S373)</f>
        <v/>
      </c>
      <c r="AK374" s="206" t="str">
        <f>IF('NILAI-USBN'!T373="","",'NILAI-USBN'!T373)</f>
        <v/>
      </c>
      <c r="AL374" s="206" t="str">
        <f>IF('NILAI-USBN'!U373="","",'NILAI-USBN'!U373)</f>
        <v/>
      </c>
      <c r="AM374" s="206" t="str">
        <f>IF('NILAI-UN'!E373="","",'NILAI-UN'!E373)</f>
        <v/>
      </c>
      <c r="AN374" s="206" t="str">
        <f>IF('NILAI-UN'!F373="","",'NILAI-UN'!F373)</f>
        <v/>
      </c>
      <c r="AO374" s="206" t="str">
        <f>IF('NILAI-UN'!G373="","",'NILAI-UN'!G373)</f>
        <v/>
      </c>
      <c r="AP374" s="206" t="str">
        <f>IF('NILAI-UN'!H373="","",'NILAI-UN'!H373)</f>
        <v/>
      </c>
      <c r="AQ374" s="207" t="str">
        <f t="shared" si="11"/>
        <v/>
      </c>
      <c r="AR374" s="208" t="str">
        <f t="shared" si="12"/>
        <v/>
      </c>
      <c r="AS374" s="196" t="str">
        <f>IF(OR(C374="",E374=""),"",RANK(AQ374,$AQ$10:$AQ$409)+COUNTIF(AQ$10:AQ374,AQ374)-1)</f>
        <v/>
      </c>
      <c r="AT374" s="173"/>
    </row>
    <row r="375" spans="1:46" ht="20.100000000000001" customHeight="1">
      <c r="A375" s="173"/>
      <c r="B375" s="190" t="str">
        <f>BIODATA_SISWA!B375</f>
        <v/>
      </c>
      <c r="C375" s="191" t="str">
        <f>IF(BIODATA_SISWA!C375="","",BIODATA_SISWA!C375)</f>
        <v/>
      </c>
      <c r="D375" s="191" t="str">
        <f>IF(BIODATA_SISWA!L375="","",BIODATA_SISWA!L375)</f>
        <v/>
      </c>
      <c r="E375" s="206" t="str">
        <f>'NILAI-RAPOR'!K374</f>
        <v/>
      </c>
      <c r="F375" s="206" t="str">
        <f>'NILAI-RAPOR'!R374</f>
        <v/>
      </c>
      <c r="G375" s="206" t="str">
        <f>'NILAI-RAPOR'!Y374</f>
        <v/>
      </c>
      <c r="H375" s="206" t="str">
        <f>'NILAI-RAPOR'!AF374</f>
        <v/>
      </c>
      <c r="I375" s="206" t="str">
        <f>'NILAI-RAPOR'!AM374</f>
        <v/>
      </c>
      <c r="J375" s="206" t="str">
        <f>'NILAI-RAPOR'!AT374</f>
        <v/>
      </c>
      <c r="K375" s="206" t="str">
        <f>'NILAI-RAPOR'!BA374</f>
        <v/>
      </c>
      <c r="L375" s="206" t="str">
        <f>'NILAI-RAPOR'!BH374</f>
        <v/>
      </c>
      <c r="M375" s="206" t="str">
        <f>'NILAI-RAPOR'!BO374</f>
        <v/>
      </c>
      <c r="N375" s="206" t="str">
        <f>'NILAI-RAPOR'!BV374</f>
        <v/>
      </c>
      <c r="O375" s="206" t="str">
        <f>'NILAI-RAPOR'!CC374</f>
        <v/>
      </c>
      <c r="P375" s="206" t="str">
        <f>'NILAI-RAPOR'!CJ374</f>
        <v/>
      </c>
      <c r="Q375" s="206" t="str">
        <f>'NILAI-RAPOR'!CQ374</f>
        <v/>
      </c>
      <c r="R375" s="206" t="str">
        <f>'NILAI-RAPOR'!CX374</f>
        <v/>
      </c>
      <c r="S375" s="206" t="str">
        <f>'NILAI-RAPOR'!DE374</f>
        <v/>
      </c>
      <c r="T375" s="206" t="str">
        <f>'NILAI-RAPOR'!DL374</f>
        <v/>
      </c>
      <c r="U375" s="206" t="str">
        <f>'NILAI-RAPOR'!DS374</f>
        <v/>
      </c>
      <c r="V375" s="206" t="str">
        <f>IF('NILAI-USBN'!E374="","",'NILAI-USBN'!E374)</f>
        <v/>
      </c>
      <c r="W375" s="206" t="str">
        <f>IF('NILAI-USBN'!F374="","",'NILAI-USBN'!F374)</f>
        <v/>
      </c>
      <c r="X375" s="206" t="str">
        <f>IF('NILAI-USBN'!G374="","",'NILAI-USBN'!G374)</f>
        <v/>
      </c>
      <c r="Y375" s="206" t="str">
        <f>IF('NILAI-USBN'!H374="","",'NILAI-USBN'!H374)</f>
        <v/>
      </c>
      <c r="Z375" s="206" t="str">
        <f>IF('NILAI-USBN'!I374="","",'NILAI-USBN'!I374)</f>
        <v/>
      </c>
      <c r="AA375" s="206" t="str">
        <f>IF('NILAI-USBN'!J374="","",'NILAI-USBN'!J374)</f>
        <v/>
      </c>
      <c r="AB375" s="206" t="str">
        <f>IF('NILAI-USBN'!K374="","",'NILAI-USBN'!K374)</f>
        <v/>
      </c>
      <c r="AC375" s="206" t="str">
        <f>IF('NILAI-USBN'!L374="","",'NILAI-USBN'!L374)</f>
        <v/>
      </c>
      <c r="AD375" s="206" t="str">
        <f>IF('NILAI-USBN'!M374="","",'NILAI-USBN'!M374)</f>
        <v/>
      </c>
      <c r="AE375" s="206" t="str">
        <f>IF('NILAI-USBN'!N374="","",'NILAI-USBN'!N374)</f>
        <v/>
      </c>
      <c r="AF375" s="206" t="str">
        <f>IF('NILAI-USBN'!O374="","",'NILAI-USBN'!O374)</f>
        <v/>
      </c>
      <c r="AG375" s="206" t="str">
        <f>IF('NILAI-USBN'!P374="","",'NILAI-USBN'!P374)</f>
        <v/>
      </c>
      <c r="AH375" s="206" t="str">
        <f>IF('NILAI-USBN'!Q374="","",'NILAI-USBN'!Q374)</f>
        <v/>
      </c>
      <c r="AI375" s="206" t="str">
        <f>IF('NILAI-USBN'!R374="","",'NILAI-USBN'!R374)</f>
        <v/>
      </c>
      <c r="AJ375" s="206" t="str">
        <f>IF('NILAI-USBN'!S374="","",'NILAI-USBN'!S374)</f>
        <v/>
      </c>
      <c r="AK375" s="206" t="str">
        <f>IF('NILAI-USBN'!T374="","",'NILAI-USBN'!T374)</f>
        <v/>
      </c>
      <c r="AL375" s="206" t="str">
        <f>IF('NILAI-USBN'!U374="","",'NILAI-USBN'!U374)</f>
        <v/>
      </c>
      <c r="AM375" s="206" t="str">
        <f>IF('NILAI-UN'!E374="","",'NILAI-UN'!E374)</f>
        <v/>
      </c>
      <c r="AN375" s="206" t="str">
        <f>IF('NILAI-UN'!F374="","",'NILAI-UN'!F374)</f>
        <v/>
      </c>
      <c r="AO375" s="206" t="str">
        <f>IF('NILAI-UN'!G374="","",'NILAI-UN'!G374)</f>
        <v/>
      </c>
      <c r="AP375" s="206" t="str">
        <f>IF('NILAI-UN'!H374="","",'NILAI-UN'!H374)</f>
        <v/>
      </c>
      <c r="AQ375" s="207" t="str">
        <f t="shared" si="11"/>
        <v/>
      </c>
      <c r="AR375" s="208" t="str">
        <f t="shared" si="12"/>
        <v/>
      </c>
      <c r="AS375" s="196" t="str">
        <f>IF(OR(C375="",E375=""),"",RANK(AQ375,$AQ$10:$AQ$409)+COUNTIF(AQ$10:AQ375,AQ375)-1)</f>
        <v/>
      </c>
      <c r="AT375" s="173"/>
    </row>
    <row r="376" spans="1:46" ht="20.100000000000001" customHeight="1">
      <c r="A376" s="173"/>
      <c r="B376" s="190" t="str">
        <f>BIODATA_SISWA!B376</f>
        <v/>
      </c>
      <c r="C376" s="191" t="str">
        <f>IF(BIODATA_SISWA!C376="","",BIODATA_SISWA!C376)</f>
        <v/>
      </c>
      <c r="D376" s="191" t="str">
        <f>IF(BIODATA_SISWA!L376="","",BIODATA_SISWA!L376)</f>
        <v/>
      </c>
      <c r="E376" s="206" t="str">
        <f>'NILAI-RAPOR'!K375</f>
        <v/>
      </c>
      <c r="F376" s="206" t="str">
        <f>'NILAI-RAPOR'!R375</f>
        <v/>
      </c>
      <c r="G376" s="206" t="str">
        <f>'NILAI-RAPOR'!Y375</f>
        <v/>
      </c>
      <c r="H376" s="206" t="str">
        <f>'NILAI-RAPOR'!AF375</f>
        <v/>
      </c>
      <c r="I376" s="206" t="str">
        <f>'NILAI-RAPOR'!AM375</f>
        <v/>
      </c>
      <c r="J376" s="206" t="str">
        <f>'NILAI-RAPOR'!AT375</f>
        <v/>
      </c>
      <c r="K376" s="206" t="str">
        <f>'NILAI-RAPOR'!BA375</f>
        <v/>
      </c>
      <c r="L376" s="206" t="str">
        <f>'NILAI-RAPOR'!BH375</f>
        <v/>
      </c>
      <c r="M376" s="206" t="str">
        <f>'NILAI-RAPOR'!BO375</f>
        <v/>
      </c>
      <c r="N376" s="206" t="str">
        <f>'NILAI-RAPOR'!BV375</f>
        <v/>
      </c>
      <c r="O376" s="206" t="str">
        <f>'NILAI-RAPOR'!CC375</f>
        <v/>
      </c>
      <c r="P376" s="206" t="str">
        <f>'NILAI-RAPOR'!CJ375</f>
        <v/>
      </c>
      <c r="Q376" s="206" t="str">
        <f>'NILAI-RAPOR'!CQ375</f>
        <v/>
      </c>
      <c r="R376" s="206" t="str">
        <f>'NILAI-RAPOR'!CX375</f>
        <v/>
      </c>
      <c r="S376" s="206" t="str">
        <f>'NILAI-RAPOR'!DE375</f>
        <v/>
      </c>
      <c r="T376" s="206" t="str">
        <f>'NILAI-RAPOR'!DL375</f>
        <v/>
      </c>
      <c r="U376" s="206" t="str">
        <f>'NILAI-RAPOR'!DS375</f>
        <v/>
      </c>
      <c r="V376" s="206" t="str">
        <f>IF('NILAI-USBN'!E375="","",'NILAI-USBN'!E375)</f>
        <v/>
      </c>
      <c r="W376" s="206" t="str">
        <f>IF('NILAI-USBN'!F375="","",'NILAI-USBN'!F375)</f>
        <v/>
      </c>
      <c r="X376" s="206" t="str">
        <f>IF('NILAI-USBN'!G375="","",'NILAI-USBN'!G375)</f>
        <v/>
      </c>
      <c r="Y376" s="206" t="str">
        <f>IF('NILAI-USBN'!H375="","",'NILAI-USBN'!H375)</f>
        <v/>
      </c>
      <c r="Z376" s="206" t="str">
        <f>IF('NILAI-USBN'!I375="","",'NILAI-USBN'!I375)</f>
        <v/>
      </c>
      <c r="AA376" s="206" t="str">
        <f>IF('NILAI-USBN'!J375="","",'NILAI-USBN'!J375)</f>
        <v/>
      </c>
      <c r="AB376" s="206" t="str">
        <f>IF('NILAI-USBN'!K375="","",'NILAI-USBN'!K375)</f>
        <v/>
      </c>
      <c r="AC376" s="206" t="str">
        <f>IF('NILAI-USBN'!L375="","",'NILAI-USBN'!L375)</f>
        <v/>
      </c>
      <c r="AD376" s="206" t="str">
        <f>IF('NILAI-USBN'!M375="","",'NILAI-USBN'!M375)</f>
        <v/>
      </c>
      <c r="AE376" s="206" t="str">
        <f>IF('NILAI-USBN'!N375="","",'NILAI-USBN'!N375)</f>
        <v/>
      </c>
      <c r="AF376" s="206" t="str">
        <f>IF('NILAI-USBN'!O375="","",'NILAI-USBN'!O375)</f>
        <v/>
      </c>
      <c r="AG376" s="206" t="str">
        <f>IF('NILAI-USBN'!P375="","",'NILAI-USBN'!P375)</f>
        <v/>
      </c>
      <c r="AH376" s="206" t="str">
        <f>IF('NILAI-USBN'!Q375="","",'NILAI-USBN'!Q375)</f>
        <v/>
      </c>
      <c r="AI376" s="206" t="str">
        <f>IF('NILAI-USBN'!R375="","",'NILAI-USBN'!R375)</f>
        <v/>
      </c>
      <c r="AJ376" s="206" t="str">
        <f>IF('NILAI-USBN'!S375="","",'NILAI-USBN'!S375)</f>
        <v/>
      </c>
      <c r="AK376" s="206" t="str">
        <f>IF('NILAI-USBN'!T375="","",'NILAI-USBN'!T375)</f>
        <v/>
      </c>
      <c r="AL376" s="206" t="str">
        <f>IF('NILAI-USBN'!U375="","",'NILAI-USBN'!U375)</f>
        <v/>
      </c>
      <c r="AM376" s="206" t="str">
        <f>IF('NILAI-UN'!E375="","",'NILAI-UN'!E375)</f>
        <v/>
      </c>
      <c r="AN376" s="206" t="str">
        <f>IF('NILAI-UN'!F375="","",'NILAI-UN'!F375)</f>
        <v/>
      </c>
      <c r="AO376" s="206" t="str">
        <f>IF('NILAI-UN'!G375="","",'NILAI-UN'!G375)</f>
        <v/>
      </c>
      <c r="AP376" s="206" t="str">
        <f>IF('NILAI-UN'!H375="","",'NILAI-UN'!H375)</f>
        <v/>
      </c>
      <c r="AQ376" s="207" t="str">
        <f t="shared" si="11"/>
        <v/>
      </c>
      <c r="AR376" s="208" t="str">
        <f t="shared" si="12"/>
        <v/>
      </c>
      <c r="AS376" s="196" t="str">
        <f>IF(OR(C376="",E376=""),"",RANK(AQ376,$AQ$10:$AQ$409)+COUNTIF(AQ$10:AQ376,AQ376)-1)</f>
        <v/>
      </c>
      <c r="AT376" s="173"/>
    </row>
    <row r="377" spans="1:46" ht="20.100000000000001" customHeight="1">
      <c r="A377" s="173"/>
      <c r="B377" s="190" t="str">
        <f>BIODATA_SISWA!B377</f>
        <v/>
      </c>
      <c r="C377" s="191" t="str">
        <f>IF(BIODATA_SISWA!C377="","",BIODATA_SISWA!C377)</f>
        <v/>
      </c>
      <c r="D377" s="191" t="str">
        <f>IF(BIODATA_SISWA!L377="","",BIODATA_SISWA!L377)</f>
        <v/>
      </c>
      <c r="E377" s="206" t="str">
        <f>'NILAI-RAPOR'!K376</f>
        <v/>
      </c>
      <c r="F377" s="206" t="str">
        <f>'NILAI-RAPOR'!R376</f>
        <v/>
      </c>
      <c r="G377" s="206" t="str">
        <f>'NILAI-RAPOR'!Y376</f>
        <v/>
      </c>
      <c r="H377" s="206" t="str">
        <f>'NILAI-RAPOR'!AF376</f>
        <v/>
      </c>
      <c r="I377" s="206" t="str">
        <f>'NILAI-RAPOR'!AM376</f>
        <v/>
      </c>
      <c r="J377" s="206" t="str">
        <f>'NILAI-RAPOR'!AT376</f>
        <v/>
      </c>
      <c r="K377" s="206" t="str">
        <f>'NILAI-RAPOR'!BA376</f>
        <v/>
      </c>
      <c r="L377" s="206" t="str">
        <f>'NILAI-RAPOR'!BH376</f>
        <v/>
      </c>
      <c r="M377" s="206" t="str">
        <f>'NILAI-RAPOR'!BO376</f>
        <v/>
      </c>
      <c r="N377" s="206" t="str">
        <f>'NILAI-RAPOR'!BV376</f>
        <v/>
      </c>
      <c r="O377" s="206" t="str">
        <f>'NILAI-RAPOR'!CC376</f>
        <v/>
      </c>
      <c r="P377" s="206" t="str">
        <f>'NILAI-RAPOR'!CJ376</f>
        <v/>
      </c>
      <c r="Q377" s="206" t="str">
        <f>'NILAI-RAPOR'!CQ376</f>
        <v/>
      </c>
      <c r="R377" s="206" t="str">
        <f>'NILAI-RAPOR'!CX376</f>
        <v/>
      </c>
      <c r="S377" s="206" t="str">
        <f>'NILAI-RAPOR'!DE376</f>
        <v/>
      </c>
      <c r="T377" s="206" t="str">
        <f>'NILAI-RAPOR'!DL376</f>
        <v/>
      </c>
      <c r="U377" s="206" t="str">
        <f>'NILAI-RAPOR'!DS376</f>
        <v/>
      </c>
      <c r="V377" s="206" t="str">
        <f>IF('NILAI-USBN'!E376="","",'NILAI-USBN'!E376)</f>
        <v/>
      </c>
      <c r="W377" s="206" t="str">
        <f>IF('NILAI-USBN'!F376="","",'NILAI-USBN'!F376)</f>
        <v/>
      </c>
      <c r="X377" s="206" t="str">
        <f>IF('NILAI-USBN'!G376="","",'NILAI-USBN'!G376)</f>
        <v/>
      </c>
      <c r="Y377" s="206" t="str">
        <f>IF('NILAI-USBN'!H376="","",'NILAI-USBN'!H376)</f>
        <v/>
      </c>
      <c r="Z377" s="206" t="str">
        <f>IF('NILAI-USBN'!I376="","",'NILAI-USBN'!I376)</f>
        <v/>
      </c>
      <c r="AA377" s="206" t="str">
        <f>IF('NILAI-USBN'!J376="","",'NILAI-USBN'!J376)</f>
        <v/>
      </c>
      <c r="AB377" s="206" t="str">
        <f>IF('NILAI-USBN'!K376="","",'NILAI-USBN'!K376)</f>
        <v/>
      </c>
      <c r="AC377" s="206" t="str">
        <f>IF('NILAI-USBN'!L376="","",'NILAI-USBN'!L376)</f>
        <v/>
      </c>
      <c r="AD377" s="206" t="str">
        <f>IF('NILAI-USBN'!M376="","",'NILAI-USBN'!M376)</f>
        <v/>
      </c>
      <c r="AE377" s="206" t="str">
        <f>IF('NILAI-USBN'!N376="","",'NILAI-USBN'!N376)</f>
        <v/>
      </c>
      <c r="AF377" s="206" t="str">
        <f>IF('NILAI-USBN'!O376="","",'NILAI-USBN'!O376)</f>
        <v/>
      </c>
      <c r="AG377" s="206" t="str">
        <f>IF('NILAI-USBN'!P376="","",'NILAI-USBN'!P376)</f>
        <v/>
      </c>
      <c r="AH377" s="206" t="str">
        <f>IF('NILAI-USBN'!Q376="","",'NILAI-USBN'!Q376)</f>
        <v/>
      </c>
      <c r="AI377" s="206" t="str">
        <f>IF('NILAI-USBN'!R376="","",'NILAI-USBN'!R376)</f>
        <v/>
      </c>
      <c r="AJ377" s="206" t="str">
        <f>IF('NILAI-USBN'!S376="","",'NILAI-USBN'!S376)</f>
        <v/>
      </c>
      <c r="AK377" s="206" t="str">
        <f>IF('NILAI-USBN'!T376="","",'NILAI-USBN'!T376)</f>
        <v/>
      </c>
      <c r="AL377" s="206" t="str">
        <f>IF('NILAI-USBN'!U376="","",'NILAI-USBN'!U376)</f>
        <v/>
      </c>
      <c r="AM377" s="206" t="str">
        <f>IF('NILAI-UN'!E376="","",'NILAI-UN'!E376)</f>
        <v/>
      </c>
      <c r="AN377" s="206" t="str">
        <f>IF('NILAI-UN'!F376="","",'NILAI-UN'!F376)</f>
        <v/>
      </c>
      <c r="AO377" s="206" t="str">
        <f>IF('NILAI-UN'!G376="","",'NILAI-UN'!G376)</f>
        <v/>
      </c>
      <c r="AP377" s="206" t="str">
        <f>IF('NILAI-UN'!H376="","",'NILAI-UN'!H376)</f>
        <v/>
      </c>
      <c r="AQ377" s="207" t="str">
        <f t="shared" si="11"/>
        <v/>
      </c>
      <c r="AR377" s="208" t="str">
        <f t="shared" si="12"/>
        <v/>
      </c>
      <c r="AS377" s="196" t="str">
        <f>IF(OR(C377="",E377=""),"",RANK(AQ377,$AQ$10:$AQ$409)+COUNTIF(AQ$10:AQ377,AQ377)-1)</f>
        <v/>
      </c>
      <c r="AT377" s="173"/>
    </row>
    <row r="378" spans="1:46" ht="20.100000000000001" customHeight="1">
      <c r="A378" s="173"/>
      <c r="B378" s="190" t="str">
        <f>BIODATA_SISWA!B378</f>
        <v/>
      </c>
      <c r="C378" s="191" t="str">
        <f>IF(BIODATA_SISWA!C378="","",BIODATA_SISWA!C378)</f>
        <v/>
      </c>
      <c r="D378" s="191" t="str">
        <f>IF(BIODATA_SISWA!L378="","",BIODATA_SISWA!L378)</f>
        <v/>
      </c>
      <c r="E378" s="206" t="str">
        <f>'NILAI-RAPOR'!K377</f>
        <v/>
      </c>
      <c r="F378" s="206" t="str">
        <f>'NILAI-RAPOR'!R377</f>
        <v/>
      </c>
      <c r="G378" s="206" t="str">
        <f>'NILAI-RAPOR'!Y377</f>
        <v/>
      </c>
      <c r="H378" s="206" t="str">
        <f>'NILAI-RAPOR'!AF377</f>
        <v/>
      </c>
      <c r="I378" s="206" t="str">
        <f>'NILAI-RAPOR'!AM377</f>
        <v/>
      </c>
      <c r="J378" s="206" t="str">
        <f>'NILAI-RAPOR'!AT377</f>
        <v/>
      </c>
      <c r="K378" s="206" t="str">
        <f>'NILAI-RAPOR'!BA377</f>
        <v/>
      </c>
      <c r="L378" s="206" t="str">
        <f>'NILAI-RAPOR'!BH377</f>
        <v/>
      </c>
      <c r="M378" s="206" t="str">
        <f>'NILAI-RAPOR'!BO377</f>
        <v/>
      </c>
      <c r="N378" s="206" t="str">
        <f>'NILAI-RAPOR'!BV377</f>
        <v/>
      </c>
      <c r="O378" s="206" t="str">
        <f>'NILAI-RAPOR'!CC377</f>
        <v/>
      </c>
      <c r="P378" s="206" t="str">
        <f>'NILAI-RAPOR'!CJ377</f>
        <v/>
      </c>
      <c r="Q378" s="206" t="str">
        <f>'NILAI-RAPOR'!CQ377</f>
        <v/>
      </c>
      <c r="R378" s="206" t="str">
        <f>'NILAI-RAPOR'!CX377</f>
        <v/>
      </c>
      <c r="S378" s="206" t="str">
        <f>'NILAI-RAPOR'!DE377</f>
        <v/>
      </c>
      <c r="T378" s="206" t="str">
        <f>'NILAI-RAPOR'!DL377</f>
        <v/>
      </c>
      <c r="U378" s="206" t="str">
        <f>'NILAI-RAPOR'!DS377</f>
        <v/>
      </c>
      <c r="V378" s="206" t="str">
        <f>IF('NILAI-USBN'!E377="","",'NILAI-USBN'!E377)</f>
        <v/>
      </c>
      <c r="W378" s="206" t="str">
        <f>IF('NILAI-USBN'!F377="","",'NILAI-USBN'!F377)</f>
        <v/>
      </c>
      <c r="X378" s="206" t="str">
        <f>IF('NILAI-USBN'!G377="","",'NILAI-USBN'!G377)</f>
        <v/>
      </c>
      <c r="Y378" s="206" t="str">
        <f>IF('NILAI-USBN'!H377="","",'NILAI-USBN'!H377)</f>
        <v/>
      </c>
      <c r="Z378" s="206" t="str">
        <f>IF('NILAI-USBN'!I377="","",'NILAI-USBN'!I377)</f>
        <v/>
      </c>
      <c r="AA378" s="206" t="str">
        <f>IF('NILAI-USBN'!J377="","",'NILAI-USBN'!J377)</f>
        <v/>
      </c>
      <c r="AB378" s="206" t="str">
        <f>IF('NILAI-USBN'!K377="","",'NILAI-USBN'!K377)</f>
        <v/>
      </c>
      <c r="AC378" s="206" t="str">
        <f>IF('NILAI-USBN'!L377="","",'NILAI-USBN'!L377)</f>
        <v/>
      </c>
      <c r="AD378" s="206" t="str">
        <f>IF('NILAI-USBN'!M377="","",'NILAI-USBN'!M377)</f>
        <v/>
      </c>
      <c r="AE378" s="206" t="str">
        <f>IF('NILAI-USBN'!N377="","",'NILAI-USBN'!N377)</f>
        <v/>
      </c>
      <c r="AF378" s="206" t="str">
        <f>IF('NILAI-USBN'!O377="","",'NILAI-USBN'!O377)</f>
        <v/>
      </c>
      <c r="AG378" s="206" t="str">
        <f>IF('NILAI-USBN'!P377="","",'NILAI-USBN'!P377)</f>
        <v/>
      </c>
      <c r="AH378" s="206" t="str">
        <f>IF('NILAI-USBN'!Q377="","",'NILAI-USBN'!Q377)</f>
        <v/>
      </c>
      <c r="AI378" s="206" t="str">
        <f>IF('NILAI-USBN'!R377="","",'NILAI-USBN'!R377)</f>
        <v/>
      </c>
      <c r="AJ378" s="206" t="str">
        <f>IF('NILAI-USBN'!S377="","",'NILAI-USBN'!S377)</f>
        <v/>
      </c>
      <c r="AK378" s="206" t="str">
        <f>IF('NILAI-USBN'!T377="","",'NILAI-USBN'!T377)</f>
        <v/>
      </c>
      <c r="AL378" s="206" t="str">
        <f>IF('NILAI-USBN'!U377="","",'NILAI-USBN'!U377)</f>
        <v/>
      </c>
      <c r="AM378" s="206" t="str">
        <f>IF('NILAI-UN'!E377="","",'NILAI-UN'!E377)</f>
        <v/>
      </c>
      <c r="AN378" s="206" t="str">
        <f>IF('NILAI-UN'!F377="","",'NILAI-UN'!F377)</f>
        <v/>
      </c>
      <c r="AO378" s="206" t="str">
        <f>IF('NILAI-UN'!G377="","",'NILAI-UN'!G377)</f>
        <v/>
      </c>
      <c r="AP378" s="206" t="str">
        <f>IF('NILAI-UN'!H377="","",'NILAI-UN'!H377)</f>
        <v/>
      </c>
      <c r="AQ378" s="207" t="str">
        <f t="shared" si="11"/>
        <v/>
      </c>
      <c r="AR378" s="208" t="str">
        <f t="shared" si="12"/>
        <v/>
      </c>
      <c r="AS378" s="196" t="str">
        <f>IF(OR(C378="",E378=""),"",RANK(AQ378,$AQ$10:$AQ$409)+COUNTIF(AQ$10:AQ378,AQ378)-1)</f>
        <v/>
      </c>
      <c r="AT378" s="173"/>
    </row>
    <row r="379" spans="1:46" ht="20.100000000000001" customHeight="1">
      <c r="A379" s="173"/>
      <c r="B379" s="190" t="str">
        <f>BIODATA_SISWA!B379</f>
        <v/>
      </c>
      <c r="C379" s="191" t="str">
        <f>IF(BIODATA_SISWA!C379="","",BIODATA_SISWA!C379)</f>
        <v/>
      </c>
      <c r="D379" s="191" t="str">
        <f>IF(BIODATA_SISWA!L379="","",BIODATA_SISWA!L379)</f>
        <v/>
      </c>
      <c r="E379" s="206" t="str">
        <f>'NILAI-RAPOR'!K378</f>
        <v/>
      </c>
      <c r="F379" s="206" t="str">
        <f>'NILAI-RAPOR'!R378</f>
        <v/>
      </c>
      <c r="G379" s="206" t="str">
        <f>'NILAI-RAPOR'!Y378</f>
        <v/>
      </c>
      <c r="H379" s="206" t="str">
        <f>'NILAI-RAPOR'!AF378</f>
        <v/>
      </c>
      <c r="I379" s="206" t="str">
        <f>'NILAI-RAPOR'!AM378</f>
        <v/>
      </c>
      <c r="J379" s="206" t="str">
        <f>'NILAI-RAPOR'!AT378</f>
        <v/>
      </c>
      <c r="K379" s="206" t="str">
        <f>'NILAI-RAPOR'!BA378</f>
        <v/>
      </c>
      <c r="L379" s="206" t="str">
        <f>'NILAI-RAPOR'!BH378</f>
        <v/>
      </c>
      <c r="M379" s="206" t="str">
        <f>'NILAI-RAPOR'!BO378</f>
        <v/>
      </c>
      <c r="N379" s="206" t="str">
        <f>'NILAI-RAPOR'!BV378</f>
        <v/>
      </c>
      <c r="O379" s="206" t="str">
        <f>'NILAI-RAPOR'!CC378</f>
        <v/>
      </c>
      <c r="P379" s="206" t="str">
        <f>'NILAI-RAPOR'!CJ378</f>
        <v/>
      </c>
      <c r="Q379" s="206" t="str">
        <f>'NILAI-RAPOR'!CQ378</f>
        <v/>
      </c>
      <c r="R379" s="206" t="str">
        <f>'NILAI-RAPOR'!CX378</f>
        <v/>
      </c>
      <c r="S379" s="206" t="str">
        <f>'NILAI-RAPOR'!DE378</f>
        <v/>
      </c>
      <c r="T379" s="206" t="str">
        <f>'NILAI-RAPOR'!DL378</f>
        <v/>
      </c>
      <c r="U379" s="206" t="str">
        <f>'NILAI-RAPOR'!DS378</f>
        <v/>
      </c>
      <c r="V379" s="206" t="str">
        <f>IF('NILAI-USBN'!E378="","",'NILAI-USBN'!E378)</f>
        <v/>
      </c>
      <c r="W379" s="206" t="str">
        <f>IF('NILAI-USBN'!F378="","",'NILAI-USBN'!F378)</f>
        <v/>
      </c>
      <c r="X379" s="206" t="str">
        <f>IF('NILAI-USBN'!G378="","",'NILAI-USBN'!G378)</f>
        <v/>
      </c>
      <c r="Y379" s="206" t="str">
        <f>IF('NILAI-USBN'!H378="","",'NILAI-USBN'!H378)</f>
        <v/>
      </c>
      <c r="Z379" s="206" t="str">
        <f>IF('NILAI-USBN'!I378="","",'NILAI-USBN'!I378)</f>
        <v/>
      </c>
      <c r="AA379" s="206" t="str">
        <f>IF('NILAI-USBN'!J378="","",'NILAI-USBN'!J378)</f>
        <v/>
      </c>
      <c r="AB379" s="206" t="str">
        <f>IF('NILAI-USBN'!K378="","",'NILAI-USBN'!K378)</f>
        <v/>
      </c>
      <c r="AC379" s="206" t="str">
        <f>IF('NILAI-USBN'!L378="","",'NILAI-USBN'!L378)</f>
        <v/>
      </c>
      <c r="AD379" s="206" t="str">
        <f>IF('NILAI-USBN'!M378="","",'NILAI-USBN'!M378)</f>
        <v/>
      </c>
      <c r="AE379" s="206" t="str">
        <f>IF('NILAI-USBN'!N378="","",'NILAI-USBN'!N378)</f>
        <v/>
      </c>
      <c r="AF379" s="206" t="str">
        <f>IF('NILAI-USBN'!O378="","",'NILAI-USBN'!O378)</f>
        <v/>
      </c>
      <c r="AG379" s="206" t="str">
        <f>IF('NILAI-USBN'!P378="","",'NILAI-USBN'!P378)</f>
        <v/>
      </c>
      <c r="AH379" s="206" t="str">
        <f>IF('NILAI-USBN'!Q378="","",'NILAI-USBN'!Q378)</f>
        <v/>
      </c>
      <c r="AI379" s="206" t="str">
        <f>IF('NILAI-USBN'!R378="","",'NILAI-USBN'!R378)</f>
        <v/>
      </c>
      <c r="AJ379" s="206" t="str">
        <f>IF('NILAI-USBN'!S378="","",'NILAI-USBN'!S378)</f>
        <v/>
      </c>
      <c r="AK379" s="206" t="str">
        <f>IF('NILAI-USBN'!T378="","",'NILAI-USBN'!T378)</f>
        <v/>
      </c>
      <c r="AL379" s="206" t="str">
        <f>IF('NILAI-USBN'!U378="","",'NILAI-USBN'!U378)</f>
        <v/>
      </c>
      <c r="AM379" s="206" t="str">
        <f>IF('NILAI-UN'!E378="","",'NILAI-UN'!E378)</f>
        <v/>
      </c>
      <c r="AN379" s="206" t="str">
        <f>IF('NILAI-UN'!F378="","",'NILAI-UN'!F378)</f>
        <v/>
      </c>
      <c r="AO379" s="206" t="str">
        <f>IF('NILAI-UN'!G378="","",'NILAI-UN'!G378)</f>
        <v/>
      </c>
      <c r="AP379" s="206" t="str">
        <f>IF('NILAI-UN'!H378="","",'NILAI-UN'!H378)</f>
        <v/>
      </c>
      <c r="AQ379" s="207" t="str">
        <f t="shared" si="11"/>
        <v/>
      </c>
      <c r="AR379" s="208" t="str">
        <f t="shared" si="12"/>
        <v/>
      </c>
      <c r="AS379" s="196" t="str">
        <f>IF(OR(C379="",E379=""),"",RANK(AQ379,$AQ$10:$AQ$409)+COUNTIF(AQ$10:AQ379,AQ379)-1)</f>
        <v/>
      </c>
      <c r="AT379" s="173"/>
    </row>
    <row r="380" spans="1:46" ht="20.100000000000001" customHeight="1">
      <c r="A380" s="173"/>
      <c r="B380" s="190" t="str">
        <f>BIODATA_SISWA!B380</f>
        <v/>
      </c>
      <c r="C380" s="191" t="str">
        <f>IF(BIODATA_SISWA!C380="","",BIODATA_SISWA!C380)</f>
        <v/>
      </c>
      <c r="D380" s="191" t="str">
        <f>IF(BIODATA_SISWA!L380="","",BIODATA_SISWA!L380)</f>
        <v/>
      </c>
      <c r="E380" s="206" t="str">
        <f>'NILAI-RAPOR'!K379</f>
        <v/>
      </c>
      <c r="F380" s="206" t="str">
        <f>'NILAI-RAPOR'!R379</f>
        <v/>
      </c>
      <c r="G380" s="206" t="str">
        <f>'NILAI-RAPOR'!Y379</f>
        <v/>
      </c>
      <c r="H380" s="206" t="str">
        <f>'NILAI-RAPOR'!AF379</f>
        <v/>
      </c>
      <c r="I380" s="206" t="str">
        <f>'NILAI-RAPOR'!AM379</f>
        <v/>
      </c>
      <c r="J380" s="206" t="str">
        <f>'NILAI-RAPOR'!AT379</f>
        <v/>
      </c>
      <c r="K380" s="206" t="str">
        <f>'NILAI-RAPOR'!BA379</f>
        <v/>
      </c>
      <c r="L380" s="206" t="str">
        <f>'NILAI-RAPOR'!BH379</f>
        <v/>
      </c>
      <c r="M380" s="206" t="str">
        <f>'NILAI-RAPOR'!BO379</f>
        <v/>
      </c>
      <c r="N380" s="206" t="str">
        <f>'NILAI-RAPOR'!BV379</f>
        <v/>
      </c>
      <c r="O380" s="206" t="str">
        <f>'NILAI-RAPOR'!CC379</f>
        <v/>
      </c>
      <c r="P380" s="206" t="str">
        <f>'NILAI-RAPOR'!CJ379</f>
        <v/>
      </c>
      <c r="Q380" s="206" t="str">
        <f>'NILAI-RAPOR'!CQ379</f>
        <v/>
      </c>
      <c r="R380" s="206" t="str">
        <f>'NILAI-RAPOR'!CX379</f>
        <v/>
      </c>
      <c r="S380" s="206" t="str">
        <f>'NILAI-RAPOR'!DE379</f>
        <v/>
      </c>
      <c r="T380" s="206" t="str">
        <f>'NILAI-RAPOR'!DL379</f>
        <v/>
      </c>
      <c r="U380" s="206" t="str">
        <f>'NILAI-RAPOR'!DS379</f>
        <v/>
      </c>
      <c r="V380" s="206" t="str">
        <f>IF('NILAI-USBN'!E379="","",'NILAI-USBN'!E379)</f>
        <v/>
      </c>
      <c r="W380" s="206" t="str">
        <f>IF('NILAI-USBN'!F379="","",'NILAI-USBN'!F379)</f>
        <v/>
      </c>
      <c r="X380" s="206" t="str">
        <f>IF('NILAI-USBN'!G379="","",'NILAI-USBN'!G379)</f>
        <v/>
      </c>
      <c r="Y380" s="206" t="str">
        <f>IF('NILAI-USBN'!H379="","",'NILAI-USBN'!H379)</f>
        <v/>
      </c>
      <c r="Z380" s="206" t="str">
        <f>IF('NILAI-USBN'!I379="","",'NILAI-USBN'!I379)</f>
        <v/>
      </c>
      <c r="AA380" s="206" t="str">
        <f>IF('NILAI-USBN'!J379="","",'NILAI-USBN'!J379)</f>
        <v/>
      </c>
      <c r="AB380" s="206" t="str">
        <f>IF('NILAI-USBN'!K379="","",'NILAI-USBN'!K379)</f>
        <v/>
      </c>
      <c r="AC380" s="206" t="str">
        <f>IF('NILAI-USBN'!L379="","",'NILAI-USBN'!L379)</f>
        <v/>
      </c>
      <c r="AD380" s="206" t="str">
        <f>IF('NILAI-USBN'!M379="","",'NILAI-USBN'!M379)</f>
        <v/>
      </c>
      <c r="AE380" s="206" t="str">
        <f>IF('NILAI-USBN'!N379="","",'NILAI-USBN'!N379)</f>
        <v/>
      </c>
      <c r="AF380" s="206" t="str">
        <f>IF('NILAI-USBN'!O379="","",'NILAI-USBN'!O379)</f>
        <v/>
      </c>
      <c r="AG380" s="206" t="str">
        <f>IF('NILAI-USBN'!P379="","",'NILAI-USBN'!P379)</f>
        <v/>
      </c>
      <c r="AH380" s="206" t="str">
        <f>IF('NILAI-USBN'!Q379="","",'NILAI-USBN'!Q379)</f>
        <v/>
      </c>
      <c r="AI380" s="206" t="str">
        <f>IF('NILAI-USBN'!R379="","",'NILAI-USBN'!R379)</f>
        <v/>
      </c>
      <c r="AJ380" s="206" t="str">
        <f>IF('NILAI-USBN'!S379="","",'NILAI-USBN'!S379)</f>
        <v/>
      </c>
      <c r="AK380" s="206" t="str">
        <f>IF('NILAI-USBN'!T379="","",'NILAI-USBN'!T379)</f>
        <v/>
      </c>
      <c r="AL380" s="206" t="str">
        <f>IF('NILAI-USBN'!U379="","",'NILAI-USBN'!U379)</f>
        <v/>
      </c>
      <c r="AM380" s="206" t="str">
        <f>IF('NILAI-UN'!E379="","",'NILAI-UN'!E379)</f>
        <v/>
      </c>
      <c r="AN380" s="206" t="str">
        <f>IF('NILAI-UN'!F379="","",'NILAI-UN'!F379)</f>
        <v/>
      </c>
      <c r="AO380" s="206" t="str">
        <f>IF('NILAI-UN'!G379="","",'NILAI-UN'!G379)</f>
        <v/>
      </c>
      <c r="AP380" s="206" t="str">
        <f>IF('NILAI-UN'!H379="","",'NILAI-UN'!H379)</f>
        <v/>
      </c>
      <c r="AQ380" s="207" t="str">
        <f t="shared" si="11"/>
        <v/>
      </c>
      <c r="AR380" s="208" t="str">
        <f t="shared" si="12"/>
        <v/>
      </c>
      <c r="AS380" s="196" t="str">
        <f>IF(OR(C380="",E380=""),"",RANK(AQ380,$AQ$10:$AQ$409)+COUNTIF(AQ$10:AQ380,AQ380)-1)</f>
        <v/>
      </c>
      <c r="AT380" s="173"/>
    </row>
    <row r="381" spans="1:46" ht="20.100000000000001" customHeight="1">
      <c r="A381" s="173"/>
      <c r="B381" s="190" t="str">
        <f>BIODATA_SISWA!B381</f>
        <v/>
      </c>
      <c r="C381" s="191" t="str">
        <f>IF(BIODATA_SISWA!C381="","",BIODATA_SISWA!C381)</f>
        <v/>
      </c>
      <c r="D381" s="191" t="str">
        <f>IF(BIODATA_SISWA!L381="","",BIODATA_SISWA!L381)</f>
        <v/>
      </c>
      <c r="E381" s="206" t="str">
        <f>'NILAI-RAPOR'!K380</f>
        <v/>
      </c>
      <c r="F381" s="206" t="str">
        <f>'NILAI-RAPOR'!R380</f>
        <v/>
      </c>
      <c r="G381" s="206" t="str">
        <f>'NILAI-RAPOR'!Y380</f>
        <v/>
      </c>
      <c r="H381" s="206" t="str">
        <f>'NILAI-RAPOR'!AF380</f>
        <v/>
      </c>
      <c r="I381" s="206" t="str">
        <f>'NILAI-RAPOR'!AM380</f>
        <v/>
      </c>
      <c r="J381" s="206" t="str">
        <f>'NILAI-RAPOR'!AT380</f>
        <v/>
      </c>
      <c r="K381" s="206" t="str">
        <f>'NILAI-RAPOR'!BA380</f>
        <v/>
      </c>
      <c r="L381" s="206" t="str">
        <f>'NILAI-RAPOR'!BH380</f>
        <v/>
      </c>
      <c r="M381" s="206" t="str">
        <f>'NILAI-RAPOR'!BO380</f>
        <v/>
      </c>
      <c r="N381" s="206" t="str">
        <f>'NILAI-RAPOR'!BV380</f>
        <v/>
      </c>
      <c r="O381" s="206" t="str">
        <f>'NILAI-RAPOR'!CC380</f>
        <v/>
      </c>
      <c r="P381" s="206" t="str">
        <f>'NILAI-RAPOR'!CJ380</f>
        <v/>
      </c>
      <c r="Q381" s="206" t="str">
        <f>'NILAI-RAPOR'!CQ380</f>
        <v/>
      </c>
      <c r="R381" s="206" t="str">
        <f>'NILAI-RAPOR'!CX380</f>
        <v/>
      </c>
      <c r="S381" s="206" t="str">
        <f>'NILAI-RAPOR'!DE380</f>
        <v/>
      </c>
      <c r="T381" s="206" t="str">
        <f>'NILAI-RAPOR'!DL380</f>
        <v/>
      </c>
      <c r="U381" s="206" t="str">
        <f>'NILAI-RAPOR'!DS380</f>
        <v/>
      </c>
      <c r="V381" s="206" t="str">
        <f>IF('NILAI-USBN'!E380="","",'NILAI-USBN'!E380)</f>
        <v/>
      </c>
      <c r="W381" s="206" t="str">
        <f>IF('NILAI-USBN'!F380="","",'NILAI-USBN'!F380)</f>
        <v/>
      </c>
      <c r="X381" s="206" t="str">
        <f>IF('NILAI-USBN'!G380="","",'NILAI-USBN'!G380)</f>
        <v/>
      </c>
      <c r="Y381" s="206" t="str">
        <f>IF('NILAI-USBN'!H380="","",'NILAI-USBN'!H380)</f>
        <v/>
      </c>
      <c r="Z381" s="206" t="str">
        <f>IF('NILAI-USBN'!I380="","",'NILAI-USBN'!I380)</f>
        <v/>
      </c>
      <c r="AA381" s="206" t="str">
        <f>IF('NILAI-USBN'!J380="","",'NILAI-USBN'!J380)</f>
        <v/>
      </c>
      <c r="AB381" s="206" t="str">
        <f>IF('NILAI-USBN'!K380="","",'NILAI-USBN'!K380)</f>
        <v/>
      </c>
      <c r="AC381" s="206" t="str">
        <f>IF('NILAI-USBN'!L380="","",'NILAI-USBN'!L380)</f>
        <v/>
      </c>
      <c r="AD381" s="206" t="str">
        <f>IF('NILAI-USBN'!M380="","",'NILAI-USBN'!M380)</f>
        <v/>
      </c>
      <c r="AE381" s="206" t="str">
        <f>IF('NILAI-USBN'!N380="","",'NILAI-USBN'!N380)</f>
        <v/>
      </c>
      <c r="AF381" s="206" t="str">
        <f>IF('NILAI-USBN'!O380="","",'NILAI-USBN'!O380)</f>
        <v/>
      </c>
      <c r="AG381" s="206" t="str">
        <f>IF('NILAI-USBN'!P380="","",'NILAI-USBN'!P380)</f>
        <v/>
      </c>
      <c r="AH381" s="206" t="str">
        <f>IF('NILAI-USBN'!Q380="","",'NILAI-USBN'!Q380)</f>
        <v/>
      </c>
      <c r="AI381" s="206" t="str">
        <f>IF('NILAI-USBN'!R380="","",'NILAI-USBN'!R380)</f>
        <v/>
      </c>
      <c r="AJ381" s="206" t="str">
        <f>IF('NILAI-USBN'!S380="","",'NILAI-USBN'!S380)</f>
        <v/>
      </c>
      <c r="AK381" s="206" t="str">
        <f>IF('NILAI-USBN'!T380="","",'NILAI-USBN'!T380)</f>
        <v/>
      </c>
      <c r="AL381" s="206" t="str">
        <f>IF('NILAI-USBN'!U380="","",'NILAI-USBN'!U380)</f>
        <v/>
      </c>
      <c r="AM381" s="206" t="str">
        <f>IF('NILAI-UN'!E380="","",'NILAI-UN'!E380)</f>
        <v/>
      </c>
      <c r="AN381" s="206" t="str">
        <f>IF('NILAI-UN'!F380="","",'NILAI-UN'!F380)</f>
        <v/>
      </c>
      <c r="AO381" s="206" t="str">
        <f>IF('NILAI-UN'!G380="","",'NILAI-UN'!G380)</f>
        <v/>
      </c>
      <c r="AP381" s="206" t="str">
        <f>IF('NILAI-UN'!H380="","",'NILAI-UN'!H380)</f>
        <v/>
      </c>
      <c r="AQ381" s="207" t="str">
        <f t="shared" si="11"/>
        <v/>
      </c>
      <c r="AR381" s="208" t="str">
        <f t="shared" si="12"/>
        <v/>
      </c>
      <c r="AS381" s="196" t="str">
        <f>IF(OR(C381="",E381=""),"",RANK(AQ381,$AQ$10:$AQ$409)+COUNTIF(AQ$10:AQ381,AQ381)-1)</f>
        <v/>
      </c>
      <c r="AT381" s="173"/>
    </row>
    <row r="382" spans="1:46" ht="20.100000000000001" customHeight="1">
      <c r="A382" s="173"/>
      <c r="B382" s="190" t="str">
        <f>BIODATA_SISWA!B382</f>
        <v/>
      </c>
      <c r="C382" s="191" t="str">
        <f>IF(BIODATA_SISWA!C382="","",BIODATA_SISWA!C382)</f>
        <v/>
      </c>
      <c r="D382" s="191" t="str">
        <f>IF(BIODATA_SISWA!L382="","",BIODATA_SISWA!L382)</f>
        <v/>
      </c>
      <c r="E382" s="206" t="str">
        <f>'NILAI-RAPOR'!K381</f>
        <v/>
      </c>
      <c r="F382" s="206" t="str">
        <f>'NILAI-RAPOR'!R381</f>
        <v/>
      </c>
      <c r="G382" s="206" t="str">
        <f>'NILAI-RAPOR'!Y381</f>
        <v/>
      </c>
      <c r="H382" s="206" t="str">
        <f>'NILAI-RAPOR'!AF381</f>
        <v/>
      </c>
      <c r="I382" s="206" t="str">
        <f>'NILAI-RAPOR'!AM381</f>
        <v/>
      </c>
      <c r="J382" s="206" t="str">
        <f>'NILAI-RAPOR'!AT381</f>
        <v/>
      </c>
      <c r="K382" s="206" t="str">
        <f>'NILAI-RAPOR'!BA381</f>
        <v/>
      </c>
      <c r="L382" s="206" t="str">
        <f>'NILAI-RAPOR'!BH381</f>
        <v/>
      </c>
      <c r="M382" s="206" t="str">
        <f>'NILAI-RAPOR'!BO381</f>
        <v/>
      </c>
      <c r="N382" s="206" t="str">
        <f>'NILAI-RAPOR'!BV381</f>
        <v/>
      </c>
      <c r="O382" s="206" t="str">
        <f>'NILAI-RAPOR'!CC381</f>
        <v/>
      </c>
      <c r="P382" s="206" t="str">
        <f>'NILAI-RAPOR'!CJ381</f>
        <v/>
      </c>
      <c r="Q382" s="206" t="str">
        <f>'NILAI-RAPOR'!CQ381</f>
        <v/>
      </c>
      <c r="R382" s="206" t="str">
        <f>'NILAI-RAPOR'!CX381</f>
        <v/>
      </c>
      <c r="S382" s="206" t="str">
        <f>'NILAI-RAPOR'!DE381</f>
        <v/>
      </c>
      <c r="T382" s="206" t="str">
        <f>'NILAI-RAPOR'!DL381</f>
        <v/>
      </c>
      <c r="U382" s="206" t="str">
        <f>'NILAI-RAPOR'!DS381</f>
        <v/>
      </c>
      <c r="V382" s="206" t="str">
        <f>IF('NILAI-USBN'!E381="","",'NILAI-USBN'!E381)</f>
        <v/>
      </c>
      <c r="W382" s="206" t="str">
        <f>IF('NILAI-USBN'!F381="","",'NILAI-USBN'!F381)</f>
        <v/>
      </c>
      <c r="X382" s="206" t="str">
        <f>IF('NILAI-USBN'!G381="","",'NILAI-USBN'!G381)</f>
        <v/>
      </c>
      <c r="Y382" s="206" t="str">
        <f>IF('NILAI-USBN'!H381="","",'NILAI-USBN'!H381)</f>
        <v/>
      </c>
      <c r="Z382" s="206" t="str">
        <f>IF('NILAI-USBN'!I381="","",'NILAI-USBN'!I381)</f>
        <v/>
      </c>
      <c r="AA382" s="206" t="str">
        <f>IF('NILAI-USBN'!J381="","",'NILAI-USBN'!J381)</f>
        <v/>
      </c>
      <c r="AB382" s="206" t="str">
        <f>IF('NILAI-USBN'!K381="","",'NILAI-USBN'!K381)</f>
        <v/>
      </c>
      <c r="AC382" s="206" t="str">
        <f>IF('NILAI-USBN'!L381="","",'NILAI-USBN'!L381)</f>
        <v/>
      </c>
      <c r="AD382" s="206" t="str">
        <f>IF('NILAI-USBN'!M381="","",'NILAI-USBN'!M381)</f>
        <v/>
      </c>
      <c r="AE382" s="206" t="str">
        <f>IF('NILAI-USBN'!N381="","",'NILAI-USBN'!N381)</f>
        <v/>
      </c>
      <c r="AF382" s="206" t="str">
        <f>IF('NILAI-USBN'!O381="","",'NILAI-USBN'!O381)</f>
        <v/>
      </c>
      <c r="AG382" s="206" t="str">
        <f>IF('NILAI-USBN'!P381="","",'NILAI-USBN'!P381)</f>
        <v/>
      </c>
      <c r="AH382" s="206" t="str">
        <f>IF('NILAI-USBN'!Q381="","",'NILAI-USBN'!Q381)</f>
        <v/>
      </c>
      <c r="AI382" s="206" t="str">
        <f>IF('NILAI-USBN'!R381="","",'NILAI-USBN'!R381)</f>
        <v/>
      </c>
      <c r="AJ382" s="206" t="str">
        <f>IF('NILAI-USBN'!S381="","",'NILAI-USBN'!S381)</f>
        <v/>
      </c>
      <c r="AK382" s="206" t="str">
        <f>IF('NILAI-USBN'!T381="","",'NILAI-USBN'!T381)</f>
        <v/>
      </c>
      <c r="AL382" s="206" t="str">
        <f>IF('NILAI-USBN'!U381="","",'NILAI-USBN'!U381)</f>
        <v/>
      </c>
      <c r="AM382" s="206" t="str">
        <f>IF('NILAI-UN'!E381="","",'NILAI-UN'!E381)</f>
        <v/>
      </c>
      <c r="AN382" s="206" t="str">
        <f>IF('NILAI-UN'!F381="","",'NILAI-UN'!F381)</f>
        <v/>
      </c>
      <c r="AO382" s="206" t="str">
        <f>IF('NILAI-UN'!G381="","",'NILAI-UN'!G381)</f>
        <v/>
      </c>
      <c r="AP382" s="206" t="str">
        <f>IF('NILAI-UN'!H381="","",'NILAI-UN'!H381)</f>
        <v/>
      </c>
      <c r="AQ382" s="207" t="str">
        <f t="shared" si="11"/>
        <v/>
      </c>
      <c r="AR382" s="208" t="str">
        <f t="shared" si="12"/>
        <v/>
      </c>
      <c r="AS382" s="196" t="str">
        <f>IF(OR(C382="",E382=""),"",RANK(AQ382,$AQ$10:$AQ$409)+COUNTIF(AQ$10:AQ382,AQ382)-1)</f>
        <v/>
      </c>
      <c r="AT382" s="173"/>
    </row>
    <row r="383" spans="1:46" ht="20.100000000000001" customHeight="1">
      <c r="A383" s="173"/>
      <c r="B383" s="190" t="str">
        <f>BIODATA_SISWA!B383</f>
        <v/>
      </c>
      <c r="C383" s="191" t="str">
        <f>IF(BIODATA_SISWA!C383="","",BIODATA_SISWA!C383)</f>
        <v/>
      </c>
      <c r="D383" s="191" t="str">
        <f>IF(BIODATA_SISWA!L383="","",BIODATA_SISWA!L383)</f>
        <v/>
      </c>
      <c r="E383" s="206" t="str">
        <f>'NILAI-RAPOR'!K382</f>
        <v/>
      </c>
      <c r="F383" s="206" t="str">
        <f>'NILAI-RAPOR'!R382</f>
        <v/>
      </c>
      <c r="G383" s="206" t="str">
        <f>'NILAI-RAPOR'!Y382</f>
        <v/>
      </c>
      <c r="H383" s="206" t="str">
        <f>'NILAI-RAPOR'!AF382</f>
        <v/>
      </c>
      <c r="I383" s="206" t="str">
        <f>'NILAI-RAPOR'!AM382</f>
        <v/>
      </c>
      <c r="J383" s="206" t="str">
        <f>'NILAI-RAPOR'!AT382</f>
        <v/>
      </c>
      <c r="K383" s="206" t="str">
        <f>'NILAI-RAPOR'!BA382</f>
        <v/>
      </c>
      <c r="L383" s="206" t="str">
        <f>'NILAI-RAPOR'!BH382</f>
        <v/>
      </c>
      <c r="M383" s="206" t="str">
        <f>'NILAI-RAPOR'!BO382</f>
        <v/>
      </c>
      <c r="N383" s="206" t="str">
        <f>'NILAI-RAPOR'!BV382</f>
        <v/>
      </c>
      <c r="O383" s="206" t="str">
        <f>'NILAI-RAPOR'!CC382</f>
        <v/>
      </c>
      <c r="P383" s="206" t="str">
        <f>'NILAI-RAPOR'!CJ382</f>
        <v/>
      </c>
      <c r="Q383" s="206" t="str">
        <f>'NILAI-RAPOR'!CQ382</f>
        <v/>
      </c>
      <c r="R383" s="206" t="str">
        <f>'NILAI-RAPOR'!CX382</f>
        <v/>
      </c>
      <c r="S383" s="206" t="str">
        <f>'NILAI-RAPOR'!DE382</f>
        <v/>
      </c>
      <c r="T383" s="206" t="str">
        <f>'NILAI-RAPOR'!DL382</f>
        <v/>
      </c>
      <c r="U383" s="206" t="str">
        <f>'NILAI-RAPOR'!DS382</f>
        <v/>
      </c>
      <c r="V383" s="206" t="str">
        <f>IF('NILAI-USBN'!E382="","",'NILAI-USBN'!E382)</f>
        <v/>
      </c>
      <c r="W383" s="206" t="str">
        <f>IF('NILAI-USBN'!F382="","",'NILAI-USBN'!F382)</f>
        <v/>
      </c>
      <c r="X383" s="206" t="str">
        <f>IF('NILAI-USBN'!G382="","",'NILAI-USBN'!G382)</f>
        <v/>
      </c>
      <c r="Y383" s="206" t="str">
        <f>IF('NILAI-USBN'!H382="","",'NILAI-USBN'!H382)</f>
        <v/>
      </c>
      <c r="Z383" s="206" t="str">
        <f>IF('NILAI-USBN'!I382="","",'NILAI-USBN'!I382)</f>
        <v/>
      </c>
      <c r="AA383" s="206" t="str">
        <f>IF('NILAI-USBN'!J382="","",'NILAI-USBN'!J382)</f>
        <v/>
      </c>
      <c r="AB383" s="206" t="str">
        <f>IF('NILAI-USBN'!K382="","",'NILAI-USBN'!K382)</f>
        <v/>
      </c>
      <c r="AC383" s="206" t="str">
        <f>IF('NILAI-USBN'!L382="","",'NILAI-USBN'!L382)</f>
        <v/>
      </c>
      <c r="AD383" s="206" t="str">
        <f>IF('NILAI-USBN'!M382="","",'NILAI-USBN'!M382)</f>
        <v/>
      </c>
      <c r="AE383" s="206" t="str">
        <f>IF('NILAI-USBN'!N382="","",'NILAI-USBN'!N382)</f>
        <v/>
      </c>
      <c r="AF383" s="206" t="str">
        <f>IF('NILAI-USBN'!O382="","",'NILAI-USBN'!O382)</f>
        <v/>
      </c>
      <c r="AG383" s="206" t="str">
        <f>IF('NILAI-USBN'!P382="","",'NILAI-USBN'!P382)</f>
        <v/>
      </c>
      <c r="AH383" s="206" t="str">
        <f>IF('NILAI-USBN'!Q382="","",'NILAI-USBN'!Q382)</f>
        <v/>
      </c>
      <c r="AI383" s="206" t="str">
        <f>IF('NILAI-USBN'!R382="","",'NILAI-USBN'!R382)</f>
        <v/>
      </c>
      <c r="AJ383" s="206" t="str">
        <f>IF('NILAI-USBN'!S382="","",'NILAI-USBN'!S382)</f>
        <v/>
      </c>
      <c r="AK383" s="206" t="str">
        <f>IF('NILAI-USBN'!T382="","",'NILAI-USBN'!T382)</f>
        <v/>
      </c>
      <c r="AL383" s="206" t="str">
        <f>IF('NILAI-USBN'!U382="","",'NILAI-USBN'!U382)</f>
        <v/>
      </c>
      <c r="AM383" s="206" t="str">
        <f>IF('NILAI-UN'!E382="","",'NILAI-UN'!E382)</f>
        <v/>
      </c>
      <c r="AN383" s="206" t="str">
        <f>IF('NILAI-UN'!F382="","",'NILAI-UN'!F382)</f>
        <v/>
      </c>
      <c r="AO383" s="206" t="str">
        <f>IF('NILAI-UN'!G382="","",'NILAI-UN'!G382)</f>
        <v/>
      </c>
      <c r="AP383" s="206" t="str">
        <f>IF('NILAI-UN'!H382="","",'NILAI-UN'!H382)</f>
        <v/>
      </c>
      <c r="AQ383" s="207" t="str">
        <f t="shared" si="11"/>
        <v/>
      </c>
      <c r="AR383" s="208" t="str">
        <f t="shared" si="12"/>
        <v/>
      </c>
      <c r="AS383" s="196" t="str">
        <f>IF(OR(C383="",E383=""),"",RANK(AQ383,$AQ$10:$AQ$409)+COUNTIF(AQ$10:AQ383,AQ383)-1)</f>
        <v/>
      </c>
      <c r="AT383" s="173"/>
    </row>
    <row r="384" spans="1:46" ht="20.100000000000001" customHeight="1">
      <c r="A384" s="173"/>
      <c r="B384" s="190" t="str">
        <f>BIODATA_SISWA!B384</f>
        <v/>
      </c>
      <c r="C384" s="191" t="str">
        <f>IF(BIODATA_SISWA!C384="","",BIODATA_SISWA!C384)</f>
        <v/>
      </c>
      <c r="D384" s="191" t="str">
        <f>IF(BIODATA_SISWA!L384="","",BIODATA_SISWA!L384)</f>
        <v/>
      </c>
      <c r="E384" s="206" t="str">
        <f>'NILAI-RAPOR'!K383</f>
        <v/>
      </c>
      <c r="F384" s="206" t="str">
        <f>'NILAI-RAPOR'!R383</f>
        <v/>
      </c>
      <c r="G384" s="206" t="str">
        <f>'NILAI-RAPOR'!Y383</f>
        <v/>
      </c>
      <c r="H384" s="206" t="str">
        <f>'NILAI-RAPOR'!AF383</f>
        <v/>
      </c>
      <c r="I384" s="206" t="str">
        <f>'NILAI-RAPOR'!AM383</f>
        <v/>
      </c>
      <c r="J384" s="206" t="str">
        <f>'NILAI-RAPOR'!AT383</f>
        <v/>
      </c>
      <c r="K384" s="206" t="str">
        <f>'NILAI-RAPOR'!BA383</f>
        <v/>
      </c>
      <c r="L384" s="206" t="str">
        <f>'NILAI-RAPOR'!BH383</f>
        <v/>
      </c>
      <c r="M384" s="206" t="str">
        <f>'NILAI-RAPOR'!BO383</f>
        <v/>
      </c>
      <c r="N384" s="206" t="str">
        <f>'NILAI-RAPOR'!BV383</f>
        <v/>
      </c>
      <c r="O384" s="206" t="str">
        <f>'NILAI-RAPOR'!CC383</f>
        <v/>
      </c>
      <c r="P384" s="206" t="str">
        <f>'NILAI-RAPOR'!CJ383</f>
        <v/>
      </c>
      <c r="Q384" s="206" t="str">
        <f>'NILAI-RAPOR'!CQ383</f>
        <v/>
      </c>
      <c r="R384" s="206" t="str">
        <f>'NILAI-RAPOR'!CX383</f>
        <v/>
      </c>
      <c r="S384" s="206" t="str">
        <f>'NILAI-RAPOR'!DE383</f>
        <v/>
      </c>
      <c r="T384" s="206" t="str">
        <f>'NILAI-RAPOR'!DL383</f>
        <v/>
      </c>
      <c r="U384" s="206" t="str">
        <f>'NILAI-RAPOR'!DS383</f>
        <v/>
      </c>
      <c r="V384" s="206" t="str">
        <f>IF('NILAI-USBN'!E383="","",'NILAI-USBN'!E383)</f>
        <v/>
      </c>
      <c r="W384" s="206" t="str">
        <f>IF('NILAI-USBN'!F383="","",'NILAI-USBN'!F383)</f>
        <v/>
      </c>
      <c r="X384" s="206" t="str">
        <f>IF('NILAI-USBN'!G383="","",'NILAI-USBN'!G383)</f>
        <v/>
      </c>
      <c r="Y384" s="206" t="str">
        <f>IF('NILAI-USBN'!H383="","",'NILAI-USBN'!H383)</f>
        <v/>
      </c>
      <c r="Z384" s="206" t="str">
        <f>IF('NILAI-USBN'!I383="","",'NILAI-USBN'!I383)</f>
        <v/>
      </c>
      <c r="AA384" s="206" t="str">
        <f>IF('NILAI-USBN'!J383="","",'NILAI-USBN'!J383)</f>
        <v/>
      </c>
      <c r="AB384" s="206" t="str">
        <f>IF('NILAI-USBN'!K383="","",'NILAI-USBN'!K383)</f>
        <v/>
      </c>
      <c r="AC384" s="206" t="str">
        <f>IF('NILAI-USBN'!L383="","",'NILAI-USBN'!L383)</f>
        <v/>
      </c>
      <c r="AD384" s="206" t="str">
        <f>IF('NILAI-USBN'!M383="","",'NILAI-USBN'!M383)</f>
        <v/>
      </c>
      <c r="AE384" s="206" t="str">
        <f>IF('NILAI-USBN'!N383="","",'NILAI-USBN'!N383)</f>
        <v/>
      </c>
      <c r="AF384" s="206" t="str">
        <f>IF('NILAI-USBN'!O383="","",'NILAI-USBN'!O383)</f>
        <v/>
      </c>
      <c r="AG384" s="206" t="str">
        <f>IF('NILAI-USBN'!P383="","",'NILAI-USBN'!P383)</f>
        <v/>
      </c>
      <c r="AH384" s="206" t="str">
        <f>IF('NILAI-USBN'!Q383="","",'NILAI-USBN'!Q383)</f>
        <v/>
      </c>
      <c r="AI384" s="206" t="str">
        <f>IF('NILAI-USBN'!R383="","",'NILAI-USBN'!R383)</f>
        <v/>
      </c>
      <c r="AJ384" s="206" t="str">
        <f>IF('NILAI-USBN'!S383="","",'NILAI-USBN'!S383)</f>
        <v/>
      </c>
      <c r="AK384" s="206" t="str">
        <f>IF('NILAI-USBN'!T383="","",'NILAI-USBN'!T383)</f>
        <v/>
      </c>
      <c r="AL384" s="206" t="str">
        <f>IF('NILAI-USBN'!U383="","",'NILAI-USBN'!U383)</f>
        <v/>
      </c>
      <c r="AM384" s="206" t="str">
        <f>IF('NILAI-UN'!E383="","",'NILAI-UN'!E383)</f>
        <v/>
      </c>
      <c r="AN384" s="206" t="str">
        <f>IF('NILAI-UN'!F383="","",'NILAI-UN'!F383)</f>
        <v/>
      </c>
      <c r="AO384" s="206" t="str">
        <f>IF('NILAI-UN'!G383="","",'NILAI-UN'!G383)</f>
        <v/>
      </c>
      <c r="AP384" s="206" t="str">
        <f>IF('NILAI-UN'!H383="","",'NILAI-UN'!H383)</f>
        <v/>
      </c>
      <c r="AQ384" s="207" t="str">
        <f t="shared" si="11"/>
        <v/>
      </c>
      <c r="AR384" s="208" t="str">
        <f t="shared" si="12"/>
        <v/>
      </c>
      <c r="AS384" s="196" t="str">
        <f>IF(OR(C384="",E384=""),"",RANK(AQ384,$AQ$10:$AQ$409)+COUNTIF(AQ$10:AQ384,AQ384)-1)</f>
        <v/>
      </c>
      <c r="AT384" s="173"/>
    </row>
    <row r="385" spans="1:46" ht="20.100000000000001" customHeight="1">
      <c r="A385" s="173"/>
      <c r="B385" s="190" t="str">
        <f>BIODATA_SISWA!B385</f>
        <v/>
      </c>
      <c r="C385" s="191" t="str">
        <f>IF(BIODATA_SISWA!C385="","",BIODATA_SISWA!C385)</f>
        <v/>
      </c>
      <c r="D385" s="191" t="str">
        <f>IF(BIODATA_SISWA!L385="","",BIODATA_SISWA!L385)</f>
        <v/>
      </c>
      <c r="E385" s="206" t="str">
        <f>'NILAI-RAPOR'!K384</f>
        <v/>
      </c>
      <c r="F385" s="206" t="str">
        <f>'NILAI-RAPOR'!R384</f>
        <v/>
      </c>
      <c r="G385" s="206" t="str">
        <f>'NILAI-RAPOR'!Y384</f>
        <v/>
      </c>
      <c r="H385" s="206" t="str">
        <f>'NILAI-RAPOR'!AF384</f>
        <v/>
      </c>
      <c r="I385" s="206" t="str">
        <f>'NILAI-RAPOR'!AM384</f>
        <v/>
      </c>
      <c r="J385" s="206" t="str">
        <f>'NILAI-RAPOR'!AT384</f>
        <v/>
      </c>
      <c r="K385" s="206" t="str">
        <f>'NILAI-RAPOR'!BA384</f>
        <v/>
      </c>
      <c r="L385" s="206" t="str">
        <f>'NILAI-RAPOR'!BH384</f>
        <v/>
      </c>
      <c r="M385" s="206" t="str">
        <f>'NILAI-RAPOR'!BO384</f>
        <v/>
      </c>
      <c r="N385" s="206" t="str">
        <f>'NILAI-RAPOR'!BV384</f>
        <v/>
      </c>
      <c r="O385" s="206" t="str">
        <f>'NILAI-RAPOR'!CC384</f>
        <v/>
      </c>
      <c r="P385" s="206" t="str">
        <f>'NILAI-RAPOR'!CJ384</f>
        <v/>
      </c>
      <c r="Q385" s="206" t="str">
        <f>'NILAI-RAPOR'!CQ384</f>
        <v/>
      </c>
      <c r="R385" s="206" t="str">
        <f>'NILAI-RAPOR'!CX384</f>
        <v/>
      </c>
      <c r="S385" s="206" t="str">
        <f>'NILAI-RAPOR'!DE384</f>
        <v/>
      </c>
      <c r="T385" s="206" t="str">
        <f>'NILAI-RAPOR'!DL384</f>
        <v/>
      </c>
      <c r="U385" s="206" t="str">
        <f>'NILAI-RAPOR'!DS384</f>
        <v/>
      </c>
      <c r="V385" s="206" t="str">
        <f>IF('NILAI-USBN'!E384="","",'NILAI-USBN'!E384)</f>
        <v/>
      </c>
      <c r="W385" s="206" t="str">
        <f>IF('NILAI-USBN'!F384="","",'NILAI-USBN'!F384)</f>
        <v/>
      </c>
      <c r="X385" s="206" t="str">
        <f>IF('NILAI-USBN'!G384="","",'NILAI-USBN'!G384)</f>
        <v/>
      </c>
      <c r="Y385" s="206" t="str">
        <f>IF('NILAI-USBN'!H384="","",'NILAI-USBN'!H384)</f>
        <v/>
      </c>
      <c r="Z385" s="206" t="str">
        <f>IF('NILAI-USBN'!I384="","",'NILAI-USBN'!I384)</f>
        <v/>
      </c>
      <c r="AA385" s="206" t="str">
        <f>IF('NILAI-USBN'!J384="","",'NILAI-USBN'!J384)</f>
        <v/>
      </c>
      <c r="AB385" s="206" t="str">
        <f>IF('NILAI-USBN'!K384="","",'NILAI-USBN'!K384)</f>
        <v/>
      </c>
      <c r="AC385" s="206" t="str">
        <f>IF('NILAI-USBN'!L384="","",'NILAI-USBN'!L384)</f>
        <v/>
      </c>
      <c r="AD385" s="206" t="str">
        <f>IF('NILAI-USBN'!M384="","",'NILAI-USBN'!M384)</f>
        <v/>
      </c>
      <c r="AE385" s="206" t="str">
        <f>IF('NILAI-USBN'!N384="","",'NILAI-USBN'!N384)</f>
        <v/>
      </c>
      <c r="AF385" s="206" t="str">
        <f>IF('NILAI-USBN'!O384="","",'NILAI-USBN'!O384)</f>
        <v/>
      </c>
      <c r="AG385" s="206" t="str">
        <f>IF('NILAI-USBN'!P384="","",'NILAI-USBN'!P384)</f>
        <v/>
      </c>
      <c r="AH385" s="206" t="str">
        <f>IF('NILAI-USBN'!Q384="","",'NILAI-USBN'!Q384)</f>
        <v/>
      </c>
      <c r="AI385" s="206" t="str">
        <f>IF('NILAI-USBN'!R384="","",'NILAI-USBN'!R384)</f>
        <v/>
      </c>
      <c r="AJ385" s="206" t="str">
        <f>IF('NILAI-USBN'!S384="","",'NILAI-USBN'!S384)</f>
        <v/>
      </c>
      <c r="AK385" s="206" t="str">
        <f>IF('NILAI-USBN'!T384="","",'NILAI-USBN'!T384)</f>
        <v/>
      </c>
      <c r="AL385" s="206" t="str">
        <f>IF('NILAI-USBN'!U384="","",'NILAI-USBN'!U384)</f>
        <v/>
      </c>
      <c r="AM385" s="206" t="str">
        <f>IF('NILAI-UN'!E384="","",'NILAI-UN'!E384)</f>
        <v/>
      </c>
      <c r="AN385" s="206" t="str">
        <f>IF('NILAI-UN'!F384="","",'NILAI-UN'!F384)</f>
        <v/>
      </c>
      <c r="AO385" s="206" t="str">
        <f>IF('NILAI-UN'!G384="","",'NILAI-UN'!G384)</f>
        <v/>
      </c>
      <c r="AP385" s="206" t="str">
        <f>IF('NILAI-UN'!H384="","",'NILAI-UN'!H384)</f>
        <v/>
      </c>
      <c r="AQ385" s="207" t="str">
        <f t="shared" si="11"/>
        <v/>
      </c>
      <c r="AR385" s="208" t="str">
        <f t="shared" si="12"/>
        <v/>
      </c>
      <c r="AS385" s="196" t="str">
        <f>IF(OR(C385="",E385=""),"",RANK(AQ385,$AQ$10:$AQ$409)+COUNTIF(AQ$10:AQ385,AQ385)-1)</f>
        <v/>
      </c>
      <c r="AT385" s="173"/>
    </row>
    <row r="386" spans="1:46" ht="20.100000000000001" customHeight="1">
      <c r="A386" s="173"/>
      <c r="B386" s="190" t="str">
        <f>BIODATA_SISWA!B386</f>
        <v/>
      </c>
      <c r="C386" s="191" t="str">
        <f>IF(BIODATA_SISWA!C386="","",BIODATA_SISWA!C386)</f>
        <v/>
      </c>
      <c r="D386" s="191" t="str">
        <f>IF(BIODATA_SISWA!L386="","",BIODATA_SISWA!L386)</f>
        <v/>
      </c>
      <c r="E386" s="206" t="str">
        <f>'NILAI-RAPOR'!K385</f>
        <v/>
      </c>
      <c r="F386" s="206" t="str">
        <f>'NILAI-RAPOR'!R385</f>
        <v/>
      </c>
      <c r="G386" s="206" t="str">
        <f>'NILAI-RAPOR'!Y385</f>
        <v/>
      </c>
      <c r="H386" s="206" t="str">
        <f>'NILAI-RAPOR'!AF385</f>
        <v/>
      </c>
      <c r="I386" s="206" t="str">
        <f>'NILAI-RAPOR'!AM385</f>
        <v/>
      </c>
      <c r="J386" s="206" t="str">
        <f>'NILAI-RAPOR'!AT385</f>
        <v/>
      </c>
      <c r="K386" s="206" t="str">
        <f>'NILAI-RAPOR'!BA385</f>
        <v/>
      </c>
      <c r="L386" s="206" t="str">
        <f>'NILAI-RAPOR'!BH385</f>
        <v/>
      </c>
      <c r="M386" s="206" t="str">
        <f>'NILAI-RAPOR'!BO385</f>
        <v/>
      </c>
      <c r="N386" s="206" t="str">
        <f>'NILAI-RAPOR'!BV385</f>
        <v/>
      </c>
      <c r="O386" s="206" t="str">
        <f>'NILAI-RAPOR'!CC385</f>
        <v/>
      </c>
      <c r="P386" s="206" t="str">
        <f>'NILAI-RAPOR'!CJ385</f>
        <v/>
      </c>
      <c r="Q386" s="206" t="str">
        <f>'NILAI-RAPOR'!CQ385</f>
        <v/>
      </c>
      <c r="R386" s="206" t="str">
        <f>'NILAI-RAPOR'!CX385</f>
        <v/>
      </c>
      <c r="S386" s="206" t="str">
        <f>'NILAI-RAPOR'!DE385</f>
        <v/>
      </c>
      <c r="T386" s="206" t="str">
        <f>'NILAI-RAPOR'!DL385</f>
        <v/>
      </c>
      <c r="U386" s="206" t="str">
        <f>'NILAI-RAPOR'!DS385</f>
        <v/>
      </c>
      <c r="V386" s="206" t="str">
        <f>IF('NILAI-USBN'!E385="","",'NILAI-USBN'!E385)</f>
        <v/>
      </c>
      <c r="W386" s="206" t="str">
        <f>IF('NILAI-USBN'!F385="","",'NILAI-USBN'!F385)</f>
        <v/>
      </c>
      <c r="X386" s="206" t="str">
        <f>IF('NILAI-USBN'!G385="","",'NILAI-USBN'!G385)</f>
        <v/>
      </c>
      <c r="Y386" s="206" t="str">
        <f>IF('NILAI-USBN'!H385="","",'NILAI-USBN'!H385)</f>
        <v/>
      </c>
      <c r="Z386" s="206" t="str">
        <f>IF('NILAI-USBN'!I385="","",'NILAI-USBN'!I385)</f>
        <v/>
      </c>
      <c r="AA386" s="206" t="str">
        <f>IF('NILAI-USBN'!J385="","",'NILAI-USBN'!J385)</f>
        <v/>
      </c>
      <c r="AB386" s="206" t="str">
        <f>IF('NILAI-USBN'!K385="","",'NILAI-USBN'!K385)</f>
        <v/>
      </c>
      <c r="AC386" s="206" t="str">
        <f>IF('NILAI-USBN'!L385="","",'NILAI-USBN'!L385)</f>
        <v/>
      </c>
      <c r="AD386" s="206" t="str">
        <f>IF('NILAI-USBN'!M385="","",'NILAI-USBN'!M385)</f>
        <v/>
      </c>
      <c r="AE386" s="206" t="str">
        <f>IF('NILAI-USBN'!N385="","",'NILAI-USBN'!N385)</f>
        <v/>
      </c>
      <c r="AF386" s="206" t="str">
        <f>IF('NILAI-USBN'!O385="","",'NILAI-USBN'!O385)</f>
        <v/>
      </c>
      <c r="AG386" s="206" t="str">
        <f>IF('NILAI-USBN'!P385="","",'NILAI-USBN'!P385)</f>
        <v/>
      </c>
      <c r="AH386" s="206" t="str">
        <f>IF('NILAI-USBN'!Q385="","",'NILAI-USBN'!Q385)</f>
        <v/>
      </c>
      <c r="AI386" s="206" t="str">
        <f>IF('NILAI-USBN'!R385="","",'NILAI-USBN'!R385)</f>
        <v/>
      </c>
      <c r="AJ386" s="206" t="str">
        <f>IF('NILAI-USBN'!S385="","",'NILAI-USBN'!S385)</f>
        <v/>
      </c>
      <c r="AK386" s="206" t="str">
        <f>IF('NILAI-USBN'!T385="","",'NILAI-USBN'!T385)</f>
        <v/>
      </c>
      <c r="AL386" s="206" t="str">
        <f>IF('NILAI-USBN'!U385="","",'NILAI-USBN'!U385)</f>
        <v/>
      </c>
      <c r="AM386" s="206" t="str">
        <f>IF('NILAI-UN'!E385="","",'NILAI-UN'!E385)</f>
        <v/>
      </c>
      <c r="AN386" s="206" t="str">
        <f>IF('NILAI-UN'!F385="","",'NILAI-UN'!F385)</f>
        <v/>
      </c>
      <c r="AO386" s="206" t="str">
        <f>IF('NILAI-UN'!G385="","",'NILAI-UN'!G385)</f>
        <v/>
      </c>
      <c r="AP386" s="206" t="str">
        <f>IF('NILAI-UN'!H385="","",'NILAI-UN'!H385)</f>
        <v/>
      </c>
      <c r="AQ386" s="207" t="str">
        <f t="shared" si="11"/>
        <v/>
      </c>
      <c r="AR386" s="208" t="str">
        <f t="shared" si="12"/>
        <v/>
      </c>
      <c r="AS386" s="196" t="str">
        <f>IF(OR(C386="",E386=""),"",RANK(AQ386,$AQ$10:$AQ$409)+COUNTIF(AQ$10:AQ386,AQ386)-1)</f>
        <v/>
      </c>
      <c r="AT386" s="173"/>
    </row>
    <row r="387" spans="1:46" ht="20.100000000000001" customHeight="1">
      <c r="A387" s="173"/>
      <c r="B387" s="190" t="str">
        <f>BIODATA_SISWA!B387</f>
        <v/>
      </c>
      <c r="C387" s="191" t="str">
        <f>IF(BIODATA_SISWA!C387="","",BIODATA_SISWA!C387)</f>
        <v/>
      </c>
      <c r="D387" s="191" t="str">
        <f>IF(BIODATA_SISWA!L387="","",BIODATA_SISWA!L387)</f>
        <v/>
      </c>
      <c r="E387" s="206" t="str">
        <f>'NILAI-RAPOR'!K386</f>
        <v/>
      </c>
      <c r="F387" s="206" t="str">
        <f>'NILAI-RAPOR'!R386</f>
        <v/>
      </c>
      <c r="G387" s="206" t="str">
        <f>'NILAI-RAPOR'!Y386</f>
        <v/>
      </c>
      <c r="H387" s="206" t="str">
        <f>'NILAI-RAPOR'!AF386</f>
        <v/>
      </c>
      <c r="I387" s="206" t="str">
        <f>'NILAI-RAPOR'!AM386</f>
        <v/>
      </c>
      <c r="J387" s="206" t="str">
        <f>'NILAI-RAPOR'!AT386</f>
        <v/>
      </c>
      <c r="K387" s="206" t="str">
        <f>'NILAI-RAPOR'!BA386</f>
        <v/>
      </c>
      <c r="L387" s="206" t="str">
        <f>'NILAI-RAPOR'!BH386</f>
        <v/>
      </c>
      <c r="M387" s="206" t="str">
        <f>'NILAI-RAPOR'!BO386</f>
        <v/>
      </c>
      <c r="N387" s="206" t="str">
        <f>'NILAI-RAPOR'!BV386</f>
        <v/>
      </c>
      <c r="O387" s="206" t="str">
        <f>'NILAI-RAPOR'!CC386</f>
        <v/>
      </c>
      <c r="P387" s="206" t="str">
        <f>'NILAI-RAPOR'!CJ386</f>
        <v/>
      </c>
      <c r="Q387" s="206" t="str">
        <f>'NILAI-RAPOR'!CQ386</f>
        <v/>
      </c>
      <c r="R387" s="206" t="str">
        <f>'NILAI-RAPOR'!CX386</f>
        <v/>
      </c>
      <c r="S387" s="206" t="str">
        <f>'NILAI-RAPOR'!DE386</f>
        <v/>
      </c>
      <c r="T387" s="206" t="str">
        <f>'NILAI-RAPOR'!DL386</f>
        <v/>
      </c>
      <c r="U387" s="206" t="str">
        <f>'NILAI-RAPOR'!DS386</f>
        <v/>
      </c>
      <c r="V387" s="206" t="str">
        <f>IF('NILAI-USBN'!E386="","",'NILAI-USBN'!E386)</f>
        <v/>
      </c>
      <c r="W387" s="206" t="str">
        <f>IF('NILAI-USBN'!F386="","",'NILAI-USBN'!F386)</f>
        <v/>
      </c>
      <c r="X387" s="206" t="str">
        <f>IF('NILAI-USBN'!G386="","",'NILAI-USBN'!G386)</f>
        <v/>
      </c>
      <c r="Y387" s="206" t="str">
        <f>IF('NILAI-USBN'!H386="","",'NILAI-USBN'!H386)</f>
        <v/>
      </c>
      <c r="Z387" s="206" t="str">
        <f>IF('NILAI-USBN'!I386="","",'NILAI-USBN'!I386)</f>
        <v/>
      </c>
      <c r="AA387" s="206" t="str">
        <f>IF('NILAI-USBN'!J386="","",'NILAI-USBN'!J386)</f>
        <v/>
      </c>
      <c r="AB387" s="206" t="str">
        <f>IF('NILAI-USBN'!K386="","",'NILAI-USBN'!K386)</f>
        <v/>
      </c>
      <c r="AC387" s="206" t="str">
        <f>IF('NILAI-USBN'!L386="","",'NILAI-USBN'!L386)</f>
        <v/>
      </c>
      <c r="AD387" s="206" t="str">
        <f>IF('NILAI-USBN'!M386="","",'NILAI-USBN'!M386)</f>
        <v/>
      </c>
      <c r="AE387" s="206" t="str">
        <f>IF('NILAI-USBN'!N386="","",'NILAI-USBN'!N386)</f>
        <v/>
      </c>
      <c r="AF387" s="206" t="str">
        <f>IF('NILAI-USBN'!O386="","",'NILAI-USBN'!O386)</f>
        <v/>
      </c>
      <c r="AG387" s="206" t="str">
        <f>IF('NILAI-USBN'!P386="","",'NILAI-USBN'!P386)</f>
        <v/>
      </c>
      <c r="AH387" s="206" t="str">
        <f>IF('NILAI-USBN'!Q386="","",'NILAI-USBN'!Q386)</f>
        <v/>
      </c>
      <c r="AI387" s="206" t="str">
        <f>IF('NILAI-USBN'!R386="","",'NILAI-USBN'!R386)</f>
        <v/>
      </c>
      <c r="AJ387" s="206" t="str">
        <f>IF('NILAI-USBN'!S386="","",'NILAI-USBN'!S386)</f>
        <v/>
      </c>
      <c r="AK387" s="206" t="str">
        <f>IF('NILAI-USBN'!T386="","",'NILAI-USBN'!T386)</f>
        <v/>
      </c>
      <c r="AL387" s="206" t="str">
        <f>IF('NILAI-USBN'!U386="","",'NILAI-USBN'!U386)</f>
        <v/>
      </c>
      <c r="AM387" s="206" t="str">
        <f>IF('NILAI-UN'!E386="","",'NILAI-UN'!E386)</f>
        <v/>
      </c>
      <c r="AN387" s="206" t="str">
        <f>IF('NILAI-UN'!F386="","",'NILAI-UN'!F386)</f>
        <v/>
      </c>
      <c r="AO387" s="206" t="str">
        <f>IF('NILAI-UN'!G386="","",'NILAI-UN'!G386)</f>
        <v/>
      </c>
      <c r="AP387" s="206" t="str">
        <f>IF('NILAI-UN'!H386="","",'NILAI-UN'!H386)</f>
        <v/>
      </c>
      <c r="AQ387" s="207" t="str">
        <f t="shared" si="11"/>
        <v/>
      </c>
      <c r="AR387" s="208" t="str">
        <f t="shared" si="12"/>
        <v/>
      </c>
      <c r="AS387" s="196" t="str">
        <f>IF(OR(C387="",E387=""),"",RANK(AQ387,$AQ$10:$AQ$409)+COUNTIF(AQ$10:AQ387,AQ387)-1)</f>
        <v/>
      </c>
      <c r="AT387" s="173"/>
    </row>
    <row r="388" spans="1:46" ht="20.100000000000001" customHeight="1">
      <c r="A388" s="173"/>
      <c r="B388" s="190" t="str">
        <f>BIODATA_SISWA!B388</f>
        <v/>
      </c>
      <c r="C388" s="191" t="str">
        <f>IF(BIODATA_SISWA!C388="","",BIODATA_SISWA!C388)</f>
        <v/>
      </c>
      <c r="D388" s="191" t="str">
        <f>IF(BIODATA_SISWA!L388="","",BIODATA_SISWA!L388)</f>
        <v/>
      </c>
      <c r="E388" s="206" t="str">
        <f>'NILAI-RAPOR'!K387</f>
        <v/>
      </c>
      <c r="F388" s="206" t="str">
        <f>'NILAI-RAPOR'!R387</f>
        <v/>
      </c>
      <c r="G388" s="206" t="str">
        <f>'NILAI-RAPOR'!Y387</f>
        <v/>
      </c>
      <c r="H388" s="206" t="str">
        <f>'NILAI-RAPOR'!AF387</f>
        <v/>
      </c>
      <c r="I388" s="206" t="str">
        <f>'NILAI-RAPOR'!AM387</f>
        <v/>
      </c>
      <c r="J388" s="206" t="str">
        <f>'NILAI-RAPOR'!AT387</f>
        <v/>
      </c>
      <c r="K388" s="206" t="str">
        <f>'NILAI-RAPOR'!BA387</f>
        <v/>
      </c>
      <c r="L388" s="206" t="str">
        <f>'NILAI-RAPOR'!BH387</f>
        <v/>
      </c>
      <c r="M388" s="206" t="str">
        <f>'NILAI-RAPOR'!BO387</f>
        <v/>
      </c>
      <c r="N388" s="206" t="str">
        <f>'NILAI-RAPOR'!BV387</f>
        <v/>
      </c>
      <c r="O388" s="206" t="str">
        <f>'NILAI-RAPOR'!CC387</f>
        <v/>
      </c>
      <c r="P388" s="206" t="str">
        <f>'NILAI-RAPOR'!CJ387</f>
        <v/>
      </c>
      <c r="Q388" s="206" t="str">
        <f>'NILAI-RAPOR'!CQ387</f>
        <v/>
      </c>
      <c r="R388" s="206" t="str">
        <f>'NILAI-RAPOR'!CX387</f>
        <v/>
      </c>
      <c r="S388" s="206" t="str">
        <f>'NILAI-RAPOR'!DE387</f>
        <v/>
      </c>
      <c r="T388" s="206" t="str">
        <f>'NILAI-RAPOR'!DL387</f>
        <v/>
      </c>
      <c r="U388" s="206" t="str">
        <f>'NILAI-RAPOR'!DS387</f>
        <v/>
      </c>
      <c r="V388" s="206" t="str">
        <f>IF('NILAI-USBN'!E387="","",'NILAI-USBN'!E387)</f>
        <v/>
      </c>
      <c r="W388" s="206" t="str">
        <f>IF('NILAI-USBN'!F387="","",'NILAI-USBN'!F387)</f>
        <v/>
      </c>
      <c r="X388" s="206" t="str">
        <f>IF('NILAI-USBN'!G387="","",'NILAI-USBN'!G387)</f>
        <v/>
      </c>
      <c r="Y388" s="206" t="str">
        <f>IF('NILAI-USBN'!H387="","",'NILAI-USBN'!H387)</f>
        <v/>
      </c>
      <c r="Z388" s="206" t="str">
        <f>IF('NILAI-USBN'!I387="","",'NILAI-USBN'!I387)</f>
        <v/>
      </c>
      <c r="AA388" s="206" t="str">
        <f>IF('NILAI-USBN'!J387="","",'NILAI-USBN'!J387)</f>
        <v/>
      </c>
      <c r="AB388" s="206" t="str">
        <f>IF('NILAI-USBN'!K387="","",'NILAI-USBN'!K387)</f>
        <v/>
      </c>
      <c r="AC388" s="206" t="str">
        <f>IF('NILAI-USBN'!L387="","",'NILAI-USBN'!L387)</f>
        <v/>
      </c>
      <c r="AD388" s="206" t="str">
        <f>IF('NILAI-USBN'!M387="","",'NILAI-USBN'!M387)</f>
        <v/>
      </c>
      <c r="AE388" s="206" t="str">
        <f>IF('NILAI-USBN'!N387="","",'NILAI-USBN'!N387)</f>
        <v/>
      </c>
      <c r="AF388" s="206" t="str">
        <f>IF('NILAI-USBN'!O387="","",'NILAI-USBN'!O387)</f>
        <v/>
      </c>
      <c r="AG388" s="206" t="str">
        <f>IF('NILAI-USBN'!P387="","",'NILAI-USBN'!P387)</f>
        <v/>
      </c>
      <c r="AH388" s="206" t="str">
        <f>IF('NILAI-USBN'!Q387="","",'NILAI-USBN'!Q387)</f>
        <v/>
      </c>
      <c r="AI388" s="206" t="str">
        <f>IF('NILAI-USBN'!R387="","",'NILAI-USBN'!R387)</f>
        <v/>
      </c>
      <c r="AJ388" s="206" t="str">
        <f>IF('NILAI-USBN'!S387="","",'NILAI-USBN'!S387)</f>
        <v/>
      </c>
      <c r="AK388" s="206" t="str">
        <f>IF('NILAI-USBN'!T387="","",'NILAI-USBN'!T387)</f>
        <v/>
      </c>
      <c r="AL388" s="206" t="str">
        <f>IF('NILAI-USBN'!U387="","",'NILAI-USBN'!U387)</f>
        <v/>
      </c>
      <c r="AM388" s="206" t="str">
        <f>IF('NILAI-UN'!E387="","",'NILAI-UN'!E387)</f>
        <v/>
      </c>
      <c r="AN388" s="206" t="str">
        <f>IF('NILAI-UN'!F387="","",'NILAI-UN'!F387)</f>
        <v/>
      </c>
      <c r="AO388" s="206" t="str">
        <f>IF('NILAI-UN'!G387="","",'NILAI-UN'!G387)</f>
        <v/>
      </c>
      <c r="AP388" s="206" t="str">
        <f>IF('NILAI-UN'!H387="","",'NILAI-UN'!H387)</f>
        <v/>
      </c>
      <c r="AQ388" s="207" t="str">
        <f t="shared" si="11"/>
        <v/>
      </c>
      <c r="AR388" s="208" t="str">
        <f t="shared" si="12"/>
        <v/>
      </c>
      <c r="AS388" s="196" t="str">
        <f>IF(OR(C388="",E388=""),"",RANK(AQ388,$AQ$10:$AQ$409)+COUNTIF(AQ$10:AQ388,AQ388)-1)</f>
        <v/>
      </c>
      <c r="AT388" s="173"/>
    </row>
    <row r="389" spans="1:46" ht="20.100000000000001" customHeight="1">
      <c r="A389" s="173"/>
      <c r="B389" s="190" t="str">
        <f>BIODATA_SISWA!B389</f>
        <v/>
      </c>
      <c r="C389" s="191" t="str">
        <f>IF(BIODATA_SISWA!C389="","",BIODATA_SISWA!C389)</f>
        <v/>
      </c>
      <c r="D389" s="191" t="str">
        <f>IF(BIODATA_SISWA!L389="","",BIODATA_SISWA!L389)</f>
        <v/>
      </c>
      <c r="E389" s="206" t="str">
        <f>'NILAI-RAPOR'!K388</f>
        <v/>
      </c>
      <c r="F389" s="206" t="str">
        <f>'NILAI-RAPOR'!R388</f>
        <v/>
      </c>
      <c r="G389" s="206" t="str">
        <f>'NILAI-RAPOR'!Y388</f>
        <v/>
      </c>
      <c r="H389" s="206" t="str">
        <f>'NILAI-RAPOR'!AF388</f>
        <v/>
      </c>
      <c r="I389" s="206" t="str">
        <f>'NILAI-RAPOR'!AM388</f>
        <v/>
      </c>
      <c r="J389" s="206" t="str">
        <f>'NILAI-RAPOR'!AT388</f>
        <v/>
      </c>
      <c r="K389" s="206" t="str">
        <f>'NILAI-RAPOR'!BA388</f>
        <v/>
      </c>
      <c r="L389" s="206" t="str">
        <f>'NILAI-RAPOR'!BH388</f>
        <v/>
      </c>
      <c r="M389" s="206" t="str">
        <f>'NILAI-RAPOR'!BO388</f>
        <v/>
      </c>
      <c r="N389" s="206" t="str">
        <f>'NILAI-RAPOR'!BV388</f>
        <v/>
      </c>
      <c r="O389" s="206" t="str">
        <f>'NILAI-RAPOR'!CC388</f>
        <v/>
      </c>
      <c r="P389" s="206" t="str">
        <f>'NILAI-RAPOR'!CJ388</f>
        <v/>
      </c>
      <c r="Q389" s="206" t="str">
        <f>'NILAI-RAPOR'!CQ388</f>
        <v/>
      </c>
      <c r="R389" s="206" t="str">
        <f>'NILAI-RAPOR'!CX388</f>
        <v/>
      </c>
      <c r="S389" s="206" t="str">
        <f>'NILAI-RAPOR'!DE388</f>
        <v/>
      </c>
      <c r="T389" s="206" t="str">
        <f>'NILAI-RAPOR'!DL388</f>
        <v/>
      </c>
      <c r="U389" s="206" t="str">
        <f>'NILAI-RAPOR'!DS388</f>
        <v/>
      </c>
      <c r="V389" s="206" t="str">
        <f>IF('NILAI-USBN'!E388="","",'NILAI-USBN'!E388)</f>
        <v/>
      </c>
      <c r="W389" s="206" t="str">
        <f>IF('NILAI-USBN'!F388="","",'NILAI-USBN'!F388)</f>
        <v/>
      </c>
      <c r="X389" s="206" t="str">
        <f>IF('NILAI-USBN'!G388="","",'NILAI-USBN'!G388)</f>
        <v/>
      </c>
      <c r="Y389" s="206" t="str">
        <f>IF('NILAI-USBN'!H388="","",'NILAI-USBN'!H388)</f>
        <v/>
      </c>
      <c r="Z389" s="206" t="str">
        <f>IF('NILAI-USBN'!I388="","",'NILAI-USBN'!I388)</f>
        <v/>
      </c>
      <c r="AA389" s="206" t="str">
        <f>IF('NILAI-USBN'!J388="","",'NILAI-USBN'!J388)</f>
        <v/>
      </c>
      <c r="AB389" s="206" t="str">
        <f>IF('NILAI-USBN'!K388="","",'NILAI-USBN'!K388)</f>
        <v/>
      </c>
      <c r="AC389" s="206" t="str">
        <f>IF('NILAI-USBN'!L388="","",'NILAI-USBN'!L388)</f>
        <v/>
      </c>
      <c r="AD389" s="206" t="str">
        <f>IF('NILAI-USBN'!M388="","",'NILAI-USBN'!M388)</f>
        <v/>
      </c>
      <c r="AE389" s="206" t="str">
        <f>IF('NILAI-USBN'!N388="","",'NILAI-USBN'!N388)</f>
        <v/>
      </c>
      <c r="AF389" s="206" t="str">
        <f>IF('NILAI-USBN'!O388="","",'NILAI-USBN'!O388)</f>
        <v/>
      </c>
      <c r="AG389" s="206" t="str">
        <f>IF('NILAI-USBN'!P388="","",'NILAI-USBN'!P388)</f>
        <v/>
      </c>
      <c r="AH389" s="206" t="str">
        <f>IF('NILAI-USBN'!Q388="","",'NILAI-USBN'!Q388)</f>
        <v/>
      </c>
      <c r="AI389" s="206" t="str">
        <f>IF('NILAI-USBN'!R388="","",'NILAI-USBN'!R388)</f>
        <v/>
      </c>
      <c r="AJ389" s="206" t="str">
        <f>IF('NILAI-USBN'!S388="","",'NILAI-USBN'!S388)</f>
        <v/>
      </c>
      <c r="AK389" s="206" t="str">
        <f>IF('NILAI-USBN'!T388="","",'NILAI-USBN'!T388)</f>
        <v/>
      </c>
      <c r="AL389" s="206" t="str">
        <f>IF('NILAI-USBN'!U388="","",'NILAI-USBN'!U388)</f>
        <v/>
      </c>
      <c r="AM389" s="206" t="str">
        <f>IF('NILAI-UN'!E388="","",'NILAI-UN'!E388)</f>
        <v/>
      </c>
      <c r="AN389" s="206" t="str">
        <f>IF('NILAI-UN'!F388="","",'NILAI-UN'!F388)</f>
        <v/>
      </c>
      <c r="AO389" s="206" t="str">
        <f>IF('NILAI-UN'!G388="","",'NILAI-UN'!G388)</f>
        <v/>
      </c>
      <c r="AP389" s="206" t="str">
        <f>IF('NILAI-UN'!H388="","",'NILAI-UN'!H388)</f>
        <v/>
      </c>
      <c r="AQ389" s="207" t="str">
        <f t="shared" si="11"/>
        <v/>
      </c>
      <c r="AR389" s="208" t="str">
        <f t="shared" si="12"/>
        <v/>
      </c>
      <c r="AS389" s="196" t="str">
        <f>IF(OR(C389="",E389=""),"",RANK(AQ389,$AQ$10:$AQ$409)+COUNTIF(AQ$10:AQ389,AQ389)-1)</f>
        <v/>
      </c>
      <c r="AT389" s="173"/>
    </row>
    <row r="390" spans="1:46" ht="20.100000000000001" customHeight="1">
      <c r="A390" s="173"/>
      <c r="B390" s="190" t="str">
        <f>BIODATA_SISWA!B390</f>
        <v/>
      </c>
      <c r="C390" s="191" t="str">
        <f>IF(BIODATA_SISWA!C390="","",BIODATA_SISWA!C390)</f>
        <v/>
      </c>
      <c r="D390" s="191" t="str">
        <f>IF(BIODATA_SISWA!L390="","",BIODATA_SISWA!L390)</f>
        <v/>
      </c>
      <c r="E390" s="206" t="str">
        <f>'NILAI-RAPOR'!K389</f>
        <v/>
      </c>
      <c r="F390" s="206" t="str">
        <f>'NILAI-RAPOR'!R389</f>
        <v/>
      </c>
      <c r="G390" s="206" t="str">
        <f>'NILAI-RAPOR'!Y389</f>
        <v/>
      </c>
      <c r="H390" s="206" t="str">
        <f>'NILAI-RAPOR'!AF389</f>
        <v/>
      </c>
      <c r="I390" s="206" t="str">
        <f>'NILAI-RAPOR'!AM389</f>
        <v/>
      </c>
      <c r="J390" s="206" t="str">
        <f>'NILAI-RAPOR'!AT389</f>
        <v/>
      </c>
      <c r="K390" s="206" t="str">
        <f>'NILAI-RAPOR'!BA389</f>
        <v/>
      </c>
      <c r="L390" s="206" t="str">
        <f>'NILAI-RAPOR'!BH389</f>
        <v/>
      </c>
      <c r="M390" s="206" t="str">
        <f>'NILAI-RAPOR'!BO389</f>
        <v/>
      </c>
      <c r="N390" s="206" t="str">
        <f>'NILAI-RAPOR'!BV389</f>
        <v/>
      </c>
      <c r="O390" s="206" t="str">
        <f>'NILAI-RAPOR'!CC389</f>
        <v/>
      </c>
      <c r="P390" s="206" t="str">
        <f>'NILAI-RAPOR'!CJ389</f>
        <v/>
      </c>
      <c r="Q390" s="206" t="str">
        <f>'NILAI-RAPOR'!CQ389</f>
        <v/>
      </c>
      <c r="R390" s="206" t="str">
        <f>'NILAI-RAPOR'!CX389</f>
        <v/>
      </c>
      <c r="S390" s="206" t="str">
        <f>'NILAI-RAPOR'!DE389</f>
        <v/>
      </c>
      <c r="T390" s="206" t="str">
        <f>'NILAI-RAPOR'!DL389</f>
        <v/>
      </c>
      <c r="U390" s="206" t="str">
        <f>'NILAI-RAPOR'!DS389</f>
        <v/>
      </c>
      <c r="V390" s="206" t="str">
        <f>IF('NILAI-USBN'!E389="","",'NILAI-USBN'!E389)</f>
        <v/>
      </c>
      <c r="W390" s="206" t="str">
        <f>IF('NILAI-USBN'!F389="","",'NILAI-USBN'!F389)</f>
        <v/>
      </c>
      <c r="X390" s="206" t="str">
        <f>IF('NILAI-USBN'!G389="","",'NILAI-USBN'!G389)</f>
        <v/>
      </c>
      <c r="Y390" s="206" t="str">
        <f>IF('NILAI-USBN'!H389="","",'NILAI-USBN'!H389)</f>
        <v/>
      </c>
      <c r="Z390" s="206" t="str">
        <f>IF('NILAI-USBN'!I389="","",'NILAI-USBN'!I389)</f>
        <v/>
      </c>
      <c r="AA390" s="206" t="str">
        <f>IF('NILAI-USBN'!J389="","",'NILAI-USBN'!J389)</f>
        <v/>
      </c>
      <c r="AB390" s="206" t="str">
        <f>IF('NILAI-USBN'!K389="","",'NILAI-USBN'!K389)</f>
        <v/>
      </c>
      <c r="AC390" s="206" t="str">
        <f>IF('NILAI-USBN'!L389="","",'NILAI-USBN'!L389)</f>
        <v/>
      </c>
      <c r="AD390" s="206" t="str">
        <f>IF('NILAI-USBN'!M389="","",'NILAI-USBN'!M389)</f>
        <v/>
      </c>
      <c r="AE390" s="206" t="str">
        <f>IF('NILAI-USBN'!N389="","",'NILAI-USBN'!N389)</f>
        <v/>
      </c>
      <c r="AF390" s="206" t="str">
        <f>IF('NILAI-USBN'!O389="","",'NILAI-USBN'!O389)</f>
        <v/>
      </c>
      <c r="AG390" s="206" t="str">
        <f>IF('NILAI-USBN'!P389="","",'NILAI-USBN'!P389)</f>
        <v/>
      </c>
      <c r="AH390" s="206" t="str">
        <f>IF('NILAI-USBN'!Q389="","",'NILAI-USBN'!Q389)</f>
        <v/>
      </c>
      <c r="AI390" s="206" t="str">
        <f>IF('NILAI-USBN'!R389="","",'NILAI-USBN'!R389)</f>
        <v/>
      </c>
      <c r="AJ390" s="206" t="str">
        <f>IF('NILAI-USBN'!S389="","",'NILAI-USBN'!S389)</f>
        <v/>
      </c>
      <c r="AK390" s="206" t="str">
        <f>IF('NILAI-USBN'!T389="","",'NILAI-USBN'!T389)</f>
        <v/>
      </c>
      <c r="AL390" s="206" t="str">
        <f>IF('NILAI-USBN'!U389="","",'NILAI-USBN'!U389)</f>
        <v/>
      </c>
      <c r="AM390" s="206" t="str">
        <f>IF('NILAI-UN'!E389="","",'NILAI-UN'!E389)</f>
        <v/>
      </c>
      <c r="AN390" s="206" t="str">
        <f>IF('NILAI-UN'!F389="","",'NILAI-UN'!F389)</f>
        <v/>
      </c>
      <c r="AO390" s="206" t="str">
        <f>IF('NILAI-UN'!G389="","",'NILAI-UN'!G389)</f>
        <v/>
      </c>
      <c r="AP390" s="206" t="str">
        <f>IF('NILAI-UN'!H389="","",'NILAI-UN'!H389)</f>
        <v/>
      </c>
      <c r="AQ390" s="207" t="str">
        <f t="shared" si="11"/>
        <v/>
      </c>
      <c r="AR390" s="208" t="str">
        <f t="shared" si="12"/>
        <v/>
      </c>
      <c r="AS390" s="196" t="str">
        <f>IF(OR(C390="",E390=""),"",RANK(AQ390,$AQ$10:$AQ$409)+COUNTIF(AQ$10:AQ390,AQ390)-1)</f>
        <v/>
      </c>
      <c r="AT390" s="173"/>
    </row>
    <row r="391" spans="1:46" ht="20.100000000000001" customHeight="1">
      <c r="A391" s="173"/>
      <c r="B391" s="190" t="str">
        <f>BIODATA_SISWA!B391</f>
        <v/>
      </c>
      <c r="C391" s="191" t="str">
        <f>IF(BIODATA_SISWA!C391="","",BIODATA_SISWA!C391)</f>
        <v/>
      </c>
      <c r="D391" s="191" t="str">
        <f>IF(BIODATA_SISWA!L391="","",BIODATA_SISWA!L391)</f>
        <v/>
      </c>
      <c r="E391" s="206" t="str">
        <f>'NILAI-RAPOR'!K390</f>
        <v/>
      </c>
      <c r="F391" s="206" t="str">
        <f>'NILAI-RAPOR'!R390</f>
        <v/>
      </c>
      <c r="G391" s="206" t="str">
        <f>'NILAI-RAPOR'!Y390</f>
        <v/>
      </c>
      <c r="H391" s="206" t="str">
        <f>'NILAI-RAPOR'!AF390</f>
        <v/>
      </c>
      <c r="I391" s="206" t="str">
        <f>'NILAI-RAPOR'!AM390</f>
        <v/>
      </c>
      <c r="J391" s="206" t="str">
        <f>'NILAI-RAPOR'!AT390</f>
        <v/>
      </c>
      <c r="K391" s="206" t="str">
        <f>'NILAI-RAPOR'!BA390</f>
        <v/>
      </c>
      <c r="L391" s="206" t="str">
        <f>'NILAI-RAPOR'!BH390</f>
        <v/>
      </c>
      <c r="M391" s="206" t="str">
        <f>'NILAI-RAPOR'!BO390</f>
        <v/>
      </c>
      <c r="N391" s="206" t="str">
        <f>'NILAI-RAPOR'!BV390</f>
        <v/>
      </c>
      <c r="O391" s="206" t="str">
        <f>'NILAI-RAPOR'!CC390</f>
        <v/>
      </c>
      <c r="P391" s="206" t="str">
        <f>'NILAI-RAPOR'!CJ390</f>
        <v/>
      </c>
      <c r="Q391" s="206" t="str">
        <f>'NILAI-RAPOR'!CQ390</f>
        <v/>
      </c>
      <c r="R391" s="206" t="str">
        <f>'NILAI-RAPOR'!CX390</f>
        <v/>
      </c>
      <c r="S391" s="206" t="str">
        <f>'NILAI-RAPOR'!DE390</f>
        <v/>
      </c>
      <c r="T391" s="206" t="str">
        <f>'NILAI-RAPOR'!DL390</f>
        <v/>
      </c>
      <c r="U391" s="206" t="str">
        <f>'NILAI-RAPOR'!DS390</f>
        <v/>
      </c>
      <c r="V391" s="206" t="str">
        <f>IF('NILAI-USBN'!E390="","",'NILAI-USBN'!E390)</f>
        <v/>
      </c>
      <c r="W391" s="206" t="str">
        <f>IF('NILAI-USBN'!F390="","",'NILAI-USBN'!F390)</f>
        <v/>
      </c>
      <c r="X391" s="206" t="str">
        <f>IF('NILAI-USBN'!G390="","",'NILAI-USBN'!G390)</f>
        <v/>
      </c>
      <c r="Y391" s="206" t="str">
        <f>IF('NILAI-USBN'!H390="","",'NILAI-USBN'!H390)</f>
        <v/>
      </c>
      <c r="Z391" s="206" t="str">
        <f>IF('NILAI-USBN'!I390="","",'NILAI-USBN'!I390)</f>
        <v/>
      </c>
      <c r="AA391" s="206" t="str">
        <f>IF('NILAI-USBN'!J390="","",'NILAI-USBN'!J390)</f>
        <v/>
      </c>
      <c r="AB391" s="206" t="str">
        <f>IF('NILAI-USBN'!K390="","",'NILAI-USBN'!K390)</f>
        <v/>
      </c>
      <c r="AC391" s="206" t="str">
        <f>IF('NILAI-USBN'!L390="","",'NILAI-USBN'!L390)</f>
        <v/>
      </c>
      <c r="AD391" s="206" t="str">
        <f>IF('NILAI-USBN'!M390="","",'NILAI-USBN'!M390)</f>
        <v/>
      </c>
      <c r="AE391" s="206" t="str">
        <f>IF('NILAI-USBN'!N390="","",'NILAI-USBN'!N390)</f>
        <v/>
      </c>
      <c r="AF391" s="206" t="str">
        <f>IF('NILAI-USBN'!O390="","",'NILAI-USBN'!O390)</f>
        <v/>
      </c>
      <c r="AG391" s="206" t="str">
        <f>IF('NILAI-USBN'!P390="","",'NILAI-USBN'!P390)</f>
        <v/>
      </c>
      <c r="AH391" s="206" t="str">
        <f>IF('NILAI-USBN'!Q390="","",'NILAI-USBN'!Q390)</f>
        <v/>
      </c>
      <c r="AI391" s="206" t="str">
        <f>IF('NILAI-USBN'!R390="","",'NILAI-USBN'!R390)</f>
        <v/>
      </c>
      <c r="AJ391" s="206" t="str">
        <f>IF('NILAI-USBN'!S390="","",'NILAI-USBN'!S390)</f>
        <v/>
      </c>
      <c r="AK391" s="206" t="str">
        <f>IF('NILAI-USBN'!T390="","",'NILAI-USBN'!T390)</f>
        <v/>
      </c>
      <c r="AL391" s="206" t="str">
        <f>IF('NILAI-USBN'!U390="","",'NILAI-USBN'!U390)</f>
        <v/>
      </c>
      <c r="AM391" s="206" t="str">
        <f>IF('NILAI-UN'!E390="","",'NILAI-UN'!E390)</f>
        <v/>
      </c>
      <c r="AN391" s="206" t="str">
        <f>IF('NILAI-UN'!F390="","",'NILAI-UN'!F390)</f>
        <v/>
      </c>
      <c r="AO391" s="206" t="str">
        <f>IF('NILAI-UN'!G390="","",'NILAI-UN'!G390)</f>
        <v/>
      </c>
      <c r="AP391" s="206" t="str">
        <f>IF('NILAI-UN'!H390="","",'NILAI-UN'!H390)</f>
        <v/>
      </c>
      <c r="AQ391" s="207" t="str">
        <f t="shared" si="11"/>
        <v/>
      </c>
      <c r="AR391" s="208" t="str">
        <f t="shared" si="12"/>
        <v/>
      </c>
      <c r="AS391" s="196" t="str">
        <f>IF(OR(C391="",E391=""),"",RANK(AQ391,$AQ$10:$AQ$409)+COUNTIF(AQ$10:AQ391,AQ391)-1)</f>
        <v/>
      </c>
      <c r="AT391" s="173"/>
    </row>
    <row r="392" spans="1:46" ht="20.100000000000001" customHeight="1">
      <c r="A392" s="173"/>
      <c r="B392" s="190" t="str">
        <f>BIODATA_SISWA!B392</f>
        <v/>
      </c>
      <c r="C392" s="191" t="str">
        <f>IF(BIODATA_SISWA!C392="","",BIODATA_SISWA!C392)</f>
        <v/>
      </c>
      <c r="D392" s="191" t="str">
        <f>IF(BIODATA_SISWA!L392="","",BIODATA_SISWA!L392)</f>
        <v/>
      </c>
      <c r="E392" s="206" t="str">
        <f>'NILAI-RAPOR'!K391</f>
        <v/>
      </c>
      <c r="F392" s="206" t="str">
        <f>'NILAI-RAPOR'!R391</f>
        <v/>
      </c>
      <c r="G392" s="206" t="str">
        <f>'NILAI-RAPOR'!Y391</f>
        <v/>
      </c>
      <c r="H392" s="206" t="str">
        <f>'NILAI-RAPOR'!AF391</f>
        <v/>
      </c>
      <c r="I392" s="206" t="str">
        <f>'NILAI-RAPOR'!AM391</f>
        <v/>
      </c>
      <c r="J392" s="206" t="str">
        <f>'NILAI-RAPOR'!AT391</f>
        <v/>
      </c>
      <c r="K392" s="206" t="str">
        <f>'NILAI-RAPOR'!BA391</f>
        <v/>
      </c>
      <c r="L392" s="206" t="str">
        <f>'NILAI-RAPOR'!BH391</f>
        <v/>
      </c>
      <c r="M392" s="206" t="str">
        <f>'NILAI-RAPOR'!BO391</f>
        <v/>
      </c>
      <c r="N392" s="206" t="str">
        <f>'NILAI-RAPOR'!BV391</f>
        <v/>
      </c>
      <c r="O392" s="206" t="str">
        <f>'NILAI-RAPOR'!CC391</f>
        <v/>
      </c>
      <c r="P392" s="206" t="str">
        <f>'NILAI-RAPOR'!CJ391</f>
        <v/>
      </c>
      <c r="Q392" s="206" t="str">
        <f>'NILAI-RAPOR'!CQ391</f>
        <v/>
      </c>
      <c r="R392" s="206" t="str">
        <f>'NILAI-RAPOR'!CX391</f>
        <v/>
      </c>
      <c r="S392" s="206" t="str">
        <f>'NILAI-RAPOR'!DE391</f>
        <v/>
      </c>
      <c r="T392" s="206" t="str">
        <f>'NILAI-RAPOR'!DL391</f>
        <v/>
      </c>
      <c r="U392" s="206" t="str">
        <f>'NILAI-RAPOR'!DS391</f>
        <v/>
      </c>
      <c r="V392" s="206" t="str">
        <f>IF('NILAI-USBN'!E391="","",'NILAI-USBN'!E391)</f>
        <v/>
      </c>
      <c r="W392" s="206" t="str">
        <f>IF('NILAI-USBN'!F391="","",'NILAI-USBN'!F391)</f>
        <v/>
      </c>
      <c r="X392" s="206" t="str">
        <f>IF('NILAI-USBN'!G391="","",'NILAI-USBN'!G391)</f>
        <v/>
      </c>
      <c r="Y392" s="206" t="str">
        <f>IF('NILAI-USBN'!H391="","",'NILAI-USBN'!H391)</f>
        <v/>
      </c>
      <c r="Z392" s="206" t="str">
        <f>IF('NILAI-USBN'!I391="","",'NILAI-USBN'!I391)</f>
        <v/>
      </c>
      <c r="AA392" s="206" t="str">
        <f>IF('NILAI-USBN'!J391="","",'NILAI-USBN'!J391)</f>
        <v/>
      </c>
      <c r="AB392" s="206" t="str">
        <f>IF('NILAI-USBN'!K391="","",'NILAI-USBN'!K391)</f>
        <v/>
      </c>
      <c r="AC392" s="206" t="str">
        <f>IF('NILAI-USBN'!L391="","",'NILAI-USBN'!L391)</f>
        <v/>
      </c>
      <c r="AD392" s="206" t="str">
        <f>IF('NILAI-USBN'!M391="","",'NILAI-USBN'!M391)</f>
        <v/>
      </c>
      <c r="AE392" s="206" t="str">
        <f>IF('NILAI-USBN'!N391="","",'NILAI-USBN'!N391)</f>
        <v/>
      </c>
      <c r="AF392" s="206" t="str">
        <f>IF('NILAI-USBN'!O391="","",'NILAI-USBN'!O391)</f>
        <v/>
      </c>
      <c r="AG392" s="206" t="str">
        <f>IF('NILAI-USBN'!P391="","",'NILAI-USBN'!P391)</f>
        <v/>
      </c>
      <c r="AH392" s="206" t="str">
        <f>IF('NILAI-USBN'!Q391="","",'NILAI-USBN'!Q391)</f>
        <v/>
      </c>
      <c r="AI392" s="206" t="str">
        <f>IF('NILAI-USBN'!R391="","",'NILAI-USBN'!R391)</f>
        <v/>
      </c>
      <c r="AJ392" s="206" t="str">
        <f>IF('NILAI-USBN'!S391="","",'NILAI-USBN'!S391)</f>
        <v/>
      </c>
      <c r="AK392" s="206" t="str">
        <f>IF('NILAI-USBN'!T391="","",'NILAI-USBN'!T391)</f>
        <v/>
      </c>
      <c r="AL392" s="206" t="str">
        <f>IF('NILAI-USBN'!U391="","",'NILAI-USBN'!U391)</f>
        <v/>
      </c>
      <c r="AM392" s="206" t="str">
        <f>IF('NILAI-UN'!E391="","",'NILAI-UN'!E391)</f>
        <v/>
      </c>
      <c r="AN392" s="206" t="str">
        <f>IF('NILAI-UN'!F391="","",'NILAI-UN'!F391)</f>
        <v/>
      </c>
      <c r="AO392" s="206" t="str">
        <f>IF('NILAI-UN'!G391="","",'NILAI-UN'!G391)</f>
        <v/>
      </c>
      <c r="AP392" s="206" t="str">
        <f>IF('NILAI-UN'!H391="","",'NILAI-UN'!H391)</f>
        <v/>
      </c>
      <c r="AQ392" s="207" t="str">
        <f t="shared" si="11"/>
        <v/>
      </c>
      <c r="AR392" s="208" t="str">
        <f t="shared" si="12"/>
        <v/>
      </c>
      <c r="AS392" s="196" t="str">
        <f>IF(OR(C392="",E392=""),"",RANK(AQ392,$AQ$10:$AQ$409)+COUNTIF(AQ$10:AQ392,AQ392)-1)</f>
        <v/>
      </c>
      <c r="AT392" s="173"/>
    </row>
    <row r="393" spans="1:46" ht="20.100000000000001" customHeight="1">
      <c r="A393" s="173"/>
      <c r="B393" s="190" t="str">
        <f>BIODATA_SISWA!B393</f>
        <v/>
      </c>
      <c r="C393" s="191" t="str">
        <f>IF(BIODATA_SISWA!C393="","",BIODATA_SISWA!C393)</f>
        <v/>
      </c>
      <c r="D393" s="191" t="str">
        <f>IF(BIODATA_SISWA!L393="","",BIODATA_SISWA!L393)</f>
        <v/>
      </c>
      <c r="E393" s="206" t="str">
        <f>'NILAI-RAPOR'!K392</f>
        <v/>
      </c>
      <c r="F393" s="206" t="str">
        <f>'NILAI-RAPOR'!R392</f>
        <v/>
      </c>
      <c r="G393" s="206" t="str">
        <f>'NILAI-RAPOR'!Y392</f>
        <v/>
      </c>
      <c r="H393" s="206" t="str">
        <f>'NILAI-RAPOR'!AF392</f>
        <v/>
      </c>
      <c r="I393" s="206" t="str">
        <f>'NILAI-RAPOR'!AM392</f>
        <v/>
      </c>
      <c r="J393" s="206" t="str">
        <f>'NILAI-RAPOR'!AT392</f>
        <v/>
      </c>
      <c r="K393" s="206" t="str">
        <f>'NILAI-RAPOR'!BA392</f>
        <v/>
      </c>
      <c r="L393" s="206" t="str">
        <f>'NILAI-RAPOR'!BH392</f>
        <v/>
      </c>
      <c r="M393" s="206" t="str">
        <f>'NILAI-RAPOR'!BO392</f>
        <v/>
      </c>
      <c r="N393" s="206" t="str">
        <f>'NILAI-RAPOR'!BV392</f>
        <v/>
      </c>
      <c r="O393" s="206" t="str">
        <f>'NILAI-RAPOR'!CC392</f>
        <v/>
      </c>
      <c r="P393" s="206" t="str">
        <f>'NILAI-RAPOR'!CJ392</f>
        <v/>
      </c>
      <c r="Q393" s="206" t="str">
        <f>'NILAI-RAPOR'!CQ392</f>
        <v/>
      </c>
      <c r="R393" s="206" t="str">
        <f>'NILAI-RAPOR'!CX392</f>
        <v/>
      </c>
      <c r="S393" s="206" t="str">
        <f>'NILAI-RAPOR'!DE392</f>
        <v/>
      </c>
      <c r="T393" s="206" t="str">
        <f>'NILAI-RAPOR'!DL392</f>
        <v/>
      </c>
      <c r="U393" s="206" t="str">
        <f>'NILAI-RAPOR'!DS392</f>
        <v/>
      </c>
      <c r="V393" s="206" t="str">
        <f>IF('NILAI-USBN'!E392="","",'NILAI-USBN'!E392)</f>
        <v/>
      </c>
      <c r="W393" s="206" t="str">
        <f>IF('NILAI-USBN'!F392="","",'NILAI-USBN'!F392)</f>
        <v/>
      </c>
      <c r="X393" s="206" t="str">
        <f>IF('NILAI-USBN'!G392="","",'NILAI-USBN'!G392)</f>
        <v/>
      </c>
      <c r="Y393" s="206" t="str">
        <f>IF('NILAI-USBN'!H392="","",'NILAI-USBN'!H392)</f>
        <v/>
      </c>
      <c r="Z393" s="206" t="str">
        <f>IF('NILAI-USBN'!I392="","",'NILAI-USBN'!I392)</f>
        <v/>
      </c>
      <c r="AA393" s="206" t="str">
        <f>IF('NILAI-USBN'!J392="","",'NILAI-USBN'!J392)</f>
        <v/>
      </c>
      <c r="AB393" s="206" t="str">
        <f>IF('NILAI-USBN'!K392="","",'NILAI-USBN'!K392)</f>
        <v/>
      </c>
      <c r="AC393" s="206" t="str">
        <f>IF('NILAI-USBN'!L392="","",'NILAI-USBN'!L392)</f>
        <v/>
      </c>
      <c r="AD393" s="206" t="str">
        <f>IF('NILAI-USBN'!M392="","",'NILAI-USBN'!M392)</f>
        <v/>
      </c>
      <c r="AE393" s="206" t="str">
        <f>IF('NILAI-USBN'!N392="","",'NILAI-USBN'!N392)</f>
        <v/>
      </c>
      <c r="AF393" s="206" t="str">
        <f>IF('NILAI-USBN'!O392="","",'NILAI-USBN'!O392)</f>
        <v/>
      </c>
      <c r="AG393" s="206" t="str">
        <f>IF('NILAI-USBN'!P392="","",'NILAI-USBN'!P392)</f>
        <v/>
      </c>
      <c r="AH393" s="206" t="str">
        <f>IF('NILAI-USBN'!Q392="","",'NILAI-USBN'!Q392)</f>
        <v/>
      </c>
      <c r="AI393" s="206" t="str">
        <f>IF('NILAI-USBN'!R392="","",'NILAI-USBN'!R392)</f>
        <v/>
      </c>
      <c r="AJ393" s="206" t="str">
        <f>IF('NILAI-USBN'!S392="","",'NILAI-USBN'!S392)</f>
        <v/>
      </c>
      <c r="AK393" s="206" t="str">
        <f>IF('NILAI-USBN'!T392="","",'NILAI-USBN'!T392)</f>
        <v/>
      </c>
      <c r="AL393" s="206" t="str">
        <f>IF('NILAI-USBN'!U392="","",'NILAI-USBN'!U392)</f>
        <v/>
      </c>
      <c r="AM393" s="206" t="str">
        <f>IF('NILAI-UN'!E392="","",'NILAI-UN'!E392)</f>
        <v/>
      </c>
      <c r="AN393" s="206" t="str">
        <f>IF('NILAI-UN'!F392="","",'NILAI-UN'!F392)</f>
        <v/>
      </c>
      <c r="AO393" s="206" t="str">
        <f>IF('NILAI-UN'!G392="","",'NILAI-UN'!G392)</f>
        <v/>
      </c>
      <c r="AP393" s="206" t="str">
        <f>IF('NILAI-UN'!H392="","",'NILAI-UN'!H392)</f>
        <v/>
      </c>
      <c r="AQ393" s="207" t="str">
        <f t="shared" si="11"/>
        <v/>
      </c>
      <c r="AR393" s="208" t="str">
        <f t="shared" si="12"/>
        <v/>
      </c>
      <c r="AS393" s="196" t="str">
        <f>IF(OR(C393="",E393=""),"",RANK(AQ393,$AQ$10:$AQ$409)+COUNTIF(AQ$10:AQ393,AQ393)-1)</f>
        <v/>
      </c>
      <c r="AT393" s="173"/>
    </row>
    <row r="394" spans="1:46" ht="20.100000000000001" customHeight="1">
      <c r="A394" s="173"/>
      <c r="B394" s="190" t="str">
        <f>BIODATA_SISWA!B394</f>
        <v/>
      </c>
      <c r="C394" s="191" t="str">
        <f>IF(BIODATA_SISWA!C394="","",BIODATA_SISWA!C394)</f>
        <v/>
      </c>
      <c r="D394" s="191" t="str">
        <f>IF(BIODATA_SISWA!L394="","",BIODATA_SISWA!L394)</f>
        <v/>
      </c>
      <c r="E394" s="206" t="str">
        <f>'NILAI-RAPOR'!K393</f>
        <v/>
      </c>
      <c r="F394" s="206" t="str">
        <f>'NILAI-RAPOR'!R393</f>
        <v/>
      </c>
      <c r="G394" s="206" t="str">
        <f>'NILAI-RAPOR'!Y393</f>
        <v/>
      </c>
      <c r="H394" s="206" t="str">
        <f>'NILAI-RAPOR'!AF393</f>
        <v/>
      </c>
      <c r="I394" s="206" t="str">
        <f>'NILAI-RAPOR'!AM393</f>
        <v/>
      </c>
      <c r="J394" s="206" t="str">
        <f>'NILAI-RAPOR'!AT393</f>
        <v/>
      </c>
      <c r="K394" s="206" t="str">
        <f>'NILAI-RAPOR'!BA393</f>
        <v/>
      </c>
      <c r="L394" s="206" t="str">
        <f>'NILAI-RAPOR'!BH393</f>
        <v/>
      </c>
      <c r="M394" s="206" t="str">
        <f>'NILAI-RAPOR'!BO393</f>
        <v/>
      </c>
      <c r="N394" s="206" t="str">
        <f>'NILAI-RAPOR'!BV393</f>
        <v/>
      </c>
      <c r="O394" s="206" t="str">
        <f>'NILAI-RAPOR'!CC393</f>
        <v/>
      </c>
      <c r="P394" s="206" t="str">
        <f>'NILAI-RAPOR'!CJ393</f>
        <v/>
      </c>
      <c r="Q394" s="206" t="str">
        <f>'NILAI-RAPOR'!CQ393</f>
        <v/>
      </c>
      <c r="R394" s="206" t="str">
        <f>'NILAI-RAPOR'!CX393</f>
        <v/>
      </c>
      <c r="S394" s="206" t="str">
        <f>'NILAI-RAPOR'!DE393</f>
        <v/>
      </c>
      <c r="T394" s="206" t="str">
        <f>'NILAI-RAPOR'!DL393</f>
        <v/>
      </c>
      <c r="U394" s="206" t="str">
        <f>'NILAI-RAPOR'!DS393</f>
        <v/>
      </c>
      <c r="V394" s="206" t="str">
        <f>IF('NILAI-USBN'!E393="","",'NILAI-USBN'!E393)</f>
        <v/>
      </c>
      <c r="W394" s="206" t="str">
        <f>IF('NILAI-USBN'!F393="","",'NILAI-USBN'!F393)</f>
        <v/>
      </c>
      <c r="X394" s="206" t="str">
        <f>IF('NILAI-USBN'!G393="","",'NILAI-USBN'!G393)</f>
        <v/>
      </c>
      <c r="Y394" s="206" t="str">
        <f>IF('NILAI-USBN'!H393="","",'NILAI-USBN'!H393)</f>
        <v/>
      </c>
      <c r="Z394" s="206" t="str">
        <f>IF('NILAI-USBN'!I393="","",'NILAI-USBN'!I393)</f>
        <v/>
      </c>
      <c r="AA394" s="206" t="str">
        <f>IF('NILAI-USBN'!J393="","",'NILAI-USBN'!J393)</f>
        <v/>
      </c>
      <c r="AB394" s="206" t="str">
        <f>IF('NILAI-USBN'!K393="","",'NILAI-USBN'!K393)</f>
        <v/>
      </c>
      <c r="AC394" s="206" t="str">
        <f>IF('NILAI-USBN'!L393="","",'NILAI-USBN'!L393)</f>
        <v/>
      </c>
      <c r="AD394" s="206" t="str">
        <f>IF('NILAI-USBN'!M393="","",'NILAI-USBN'!M393)</f>
        <v/>
      </c>
      <c r="AE394" s="206" t="str">
        <f>IF('NILAI-USBN'!N393="","",'NILAI-USBN'!N393)</f>
        <v/>
      </c>
      <c r="AF394" s="206" t="str">
        <f>IF('NILAI-USBN'!O393="","",'NILAI-USBN'!O393)</f>
        <v/>
      </c>
      <c r="AG394" s="206" t="str">
        <f>IF('NILAI-USBN'!P393="","",'NILAI-USBN'!P393)</f>
        <v/>
      </c>
      <c r="AH394" s="206" t="str">
        <f>IF('NILAI-USBN'!Q393="","",'NILAI-USBN'!Q393)</f>
        <v/>
      </c>
      <c r="AI394" s="206" t="str">
        <f>IF('NILAI-USBN'!R393="","",'NILAI-USBN'!R393)</f>
        <v/>
      </c>
      <c r="AJ394" s="206" t="str">
        <f>IF('NILAI-USBN'!S393="","",'NILAI-USBN'!S393)</f>
        <v/>
      </c>
      <c r="AK394" s="206" t="str">
        <f>IF('NILAI-USBN'!T393="","",'NILAI-USBN'!T393)</f>
        <v/>
      </c>
      <c r="AL394" s="206" t="str">
        <f>IF('NILAI-USBN'!U393="","",'NILAI-USBN'!U393)</f>
        <v/>
      </c>
      <c r="AM394" s="206" t="str">
        <f>IF('NILAI-UN'!E393="","",'NILAI-UN'!E393)</f>
        <v/>
      </c>
      <c r="AN394" s="206" t="str">
        <f>IF('NILAI-UN'!F393="","",'NILAI-UN'!F393)</f>
        <v/>
      </c>
      <c r="AO394" s="206" t="str">
        <f>IF('NILAI-UN'!G393="","",'NILAI-UN'!G393)</f>
        <v/>
      </c>
      <c r="AP394" s="206" t="str">
        <f>IF('NILAI-UN'!H393="","",'NILAI-UN'!H393)</f>
        <v/>
      </c>
      <c r="AQ394" s="207" t="str">
        <f t="shared" ref="AQ394:AQ409" si="13">IF(OR(C394="",E394=""),"",SUM(E394:AP394))</f>
        <v/>
      </c>
      <c r="AR394" s="208" t="str">
        <f t="shared" ref="AR394:AR409" si="14">IF(OR(C394="",E394=""),"",AVERAGE(E394:AP394))</f>
        <v/>
      </c>
      <c r="AS394" s="196" t="str">
        <f>IF(OR(C394="",E394=""),"",RANK(AQ394,$AQ$10:$AQ$409)+COUNTIF(AQ$10:AQ394,AQ394)-1)</f>
        <v/>
      </c>
      <c r="AT394" s="173"/>
    </row>
    <row r="395" spans="1:46" ht="20.100000000000001" customHeight="1">
      <c r="A395" s="173"/>
      <c r="B395" s="190" t="str">
        <f>BIODATA_SISWA!B395</f>
        <v/>
      </c>
      <c r="C395" s="191" t="str">
        <f>IF(BIODATA_SISWA!C395="","",BIODATA_SISWA!C395)</f>
        <v/>
      </c>
      <c r="D395" s="191" t="str">
        <f>IF(BIODATA_SISWA!L395="","",BIODATA_SISWA!L395)</f>
        <v/>
      </c>
      <c r="E395" s="206" t="str">
        <f>'NILAI-RAPOR'!K394</f>
        <v/>
      </c>
      <c r="F395" s="206" t="str">
        <f>'NILAI-RAPOR'!R394</f>
        <v/>
      </c>
      <c r="G395" s="206" t="str">
        <f>'NILAI-RAPOR'!Y394</f>
        <v/>
      </c>
      <c r="H395" s="206" t="str">
        <f>'NILAI-RAPOR'!AF394</f>
        <v/>
      </c>
      <c r="I395" s="206" t="str">
        <f>'NILAI-RAPOR'!AM394</f>
        <v/>
      </c>
      <c r="J395" s="206" t="str">
        <f>'NILAI-RAPOR'!AT394</f>
        <v/>
      </c>
      <c r="K395" s="206" t="str">
        <f>'NILAI-RAPOR'!BA394</f>
        <v/>
      </c>
      <c r="L395" s="206" t="str">
        <f>'NILAI-RAPOR'!BH394</f>
        <v/>
      </c>
      <c r="M395" s="206" t="str">
        <f>'NILAI-RAPOR'!BO394</f>
        <v/>
      </c>
      <c r="N395" s="206" t="str">
        <f>'NILAI-RAPOR'!BV394</f>
        <v/>
      </c>
      <c r="O395" s="206" t="str">
        <f>'NILAI-RAPOR'!CC394</f>
        <v/>
      </c>
      <c r="P395" s="206" t="str">
        <f>'NILAI-RAPOR'!CJ394</f>
        <v/>
      </c>
      <c r="Q395" s="206" t="str">
        <f>'NILAI-RAPOR'!CQ394</f>
        <v/>
      </c>
      <c r="R395" s="206" t="str">
        <f>'NILAI-RAPOR'!CX394</f>
        <v/>
      </c>
      <c r="S395" s="206" t="str">
        <f>'NILAI-RAPOR'!DE394</f>
        <v/>
      </c>
      <c r="T395" s="206" t="str">
        <f>'NILAI-RAPOR'!DL394</f>
        <v/>
      </c>
      <c r="U395" s="206" t="str">
        <f>'NILAI-RAPOR'!DS394</f>
        <v/>
      </c>
      <c r="V395" s="206" t="str">
        <f>IF('NILAI-USBN'!E394="","",'NILAI-USBN'!E394)</f>
        <v/>
      </c>
      <c r="W395" s="206" t="str">
        <f>IF('NILAI-USBN'!F394="","",'NILAI-USBN'!F394)</f>
        <v/>
      </c>
      <c r="X395" s="206" t="str">
        <f>IF('NILAI-USBN'!G394="","",'NILAI-USBN'!G394)</f>
        <v/>
      </c>
      <c r="Y395" s="206" t="str">
        <f>IF('NILAI-USBN'!H394="","",'NILAI-USBN'!H394)</f>
        <v/>
      </c>
      <c r="Z395" s="206" t="str">
        <f>IF('NILAI-USBN'!I394="","",'NILAI-USBN'!I394)</f>
        <v/>
      </c>
      <c r="AA395" s="206" t="str">
        <f>IF('NILAI-USBN'!J394="","",'NILAI-USBN'!J394)</f>
        <v/>
      </c>
      <c r="AB395" s="206" t="str">
        <f>IF('NILAI-USBN'!K394="","",'NILAI-USBN'!K394)</f>
        <v/>
      </c>
      <c r="AC395" s="206" t="str">
        <f>IF('NILAI-USBN'!L394="","",'NILAI-USBN'!L394)</f>
        <v/>
      </c>
      <c r="AD395" s="206" t="str">
        <f>IF('NILAI-USBN'!M394="","",'NILAI-USBN'!M394)</f>
        <v/>
      </c>
      <c r="AE395" s="206" t="str">
        <f>IF('NILAI-USBN'!N394="","",'NILAI-USBN'!N394)</f>
        <v/>
      </c>
      <c r="AF395" s="206" t="str">
        <f>IF('NILAI-USBN'!O394="","",'NILAI-USBN'!O394)</f>
        <v/>
      </c>
      <c r="AG395" s="206" t="str">
        <f>IF('NILAI-USBN'!P394="","",'NILAI-USBN'!P394)</f>
        <v/>
      </c>
      <c r="AH395" s="206" t="str">
        <f>IF('NILAI-USBN'!Q394="","",'NILAI-USBN'!Q394)</f>
        <v/>
      </c>
      <c r="AI395" s="206" t="str">
        <f>IF('NILAI-USBN'!R394="","",'NILAI-USBN'!R394)</f>
        <v/>
      </c>
      <c r="AJ395" s="206" t="str">
        <f>IF('NILAI-USBN'!S394="","",'NILAI-USBN'!S394)</f>
        <v/>
      </c>
      <c r="AK395" s="206" t="str">
        <f>IF('NILAI-USBN'!T394="","",'NILAI-USBN'!T394)</f>
        <v/>
      </c>
      <c r="AL395" s="206" t="str">
        <f>IF('NILAI-USBN'!U394="","",'NILAI-USBN'!U394)</f>
        <v/>
      </c>
      <c r="AM395" s="206" t="str">
        <f>IF('NILAI-UN'!E394="","",'NILAI-UN'!E394)</f>
        <v/>
      </c>
      <c r="AN395" s="206" t="str">
        <f>IF('NILAI-UN'!F394="","",'NILAI-UN'!F394)</f>
        <v/>
      </c>
      <c r="AO395" s="206" t="str">
        <f>IF('NILAI-UN'!G394="","",'NILAI-UN'!G394)</f>
        <v/>
      </c>
      <c r="AP395" s="206" t="str">
        <f>IF('NILAI-UN'!H394="","",'NILAI-UN'!H394)</f>
        <v/>
      </c>
      <c r="AQ395" s="207" t="str">
        <f t="shared" si="13"/>
        <v/>
      </c>
      <c r="AR395" s="208" t="str">
        <f t="shared" si="14"/>
        <v/>
      </c>
      <c r="AS395" s="196" t="str">
        <f>IF(OR(C395="",E395=""),"",RANK(AQ395,$AQ$10:$AQ$409)+COUNTIF(AQ$10:AQ395,AQ395)-1)</f>
        <v/>
      </c>
      <c r="AT395" s="173"/>
    </row>
    <row r="396" spans="1:46" ht="20.100000000000001" customHeight="1">
      <c r="A396" s="173"/>
      <c r="B396" s="190" t="str">
        <f>BIODATA_SISWA!B396</f>
        <v/>
      </c>
      <c r="C396" s="191" t="str">
        <f>IF(BIODATA_SISWA!C396="","",BIODATA_SISWA!C396)</f>
        <v/>
      </c>
      <c r="D396" s="191" t="str">
        <f>IF(BIODATA_SISWA!L396="","",BIODATA_SISWA!L396)</f>
        <v/>
      </c>
      <c r="E396" s="206" t="str">
        <f>'NILAI-RAPOR'!K395</f>
        <v/>
      </c>
      <c r="F396" s="206" t="str">
        <f>'NILAI-RAPOR'!R395</f>
        <v/>
      </c>
      <c r="G396" s="206" t="str">
        <f>'NILAI-RAPOR'!Y395</f>
        <v/>
      </c>
      <c r="H396" s="206" t="str">
        <f>'NILAI-RAPOR'!AF395</f>
        <v/>
      </c>
      <c r="I396" s="206" t="str">
        <f>'NILAI-RAPOR'!AM395</f>
        <v/>
      </c>
      <c r="J396" s="206" t="str">
        <f>'NILAI-RAPOR'!AT395</f>
        <v/>
      </c>
      <c r="K396" s="206" t="str">
        <f>'NILAI-RAPOR'!BA395</f>
        <v/>
      </c>
      <c r="L396" s="206" t="str">
        <f>'NILAI-RAPOR'!BH395</f>
        <v/>
      </c>
      <c r="M396" s="206" t="str">
        <f>'NILAI-RAPOR'!BO395</f>
        <v/>
      </c>
      <c r="N396" s="206" t="str">
        <f>'NILAI-RAPOR'!BV395</f>
        <v/>
      </c>
      <c r="O396" s="206" t="str">
        <f>'NILAI-RAPOR'!CC395</f>
        <v/>
      </c>
      <c r="P396" s="206" t="str">
        <f>'NILAI-RAPOR'!CJ395</f>
        <v/>
      </c>
      <c r="Q396" s="206" t="str">
        <f>'NILAI-RAPOR'!CQ395</f>
        <v/>
      </c>
      <c r="R396" s="206" t="str">
        <f>'NILAI-RAPOR'!CX395</f>
        <v/>
      </c>
      <c r="S396" s="206" t="str">
        <f>'NILAI-RAPOR'!DE395</f>
        <v/>
      </c>
      <c r="T396" s="206" t="str">
        <f>'NILAI-RAPOR'!DL395</f>
        <v/>
      </c>
      <c r="U396" s="206" t="str">
        <f>'NILAI-RAPOR'!DS395</f>
        <v/>
      </c>
      <c r="V396" s="206" t="str">
        <f>IF('NILAI-USBN'!E395="","",'NILAI-USBN'!E395)</f>
        <v/>
      </c>
      <c r="W396" s="206" t="str">
        <f>IF('NILAI-USBN'!F395="","",'NILAI-USBN'!F395)</f>
        <v/>
      </c>
      <c r="X396" s="206" t="str">
        <f>IF('NILAI-USBN'!G395="","",'NILAI-USBN'!G395)</f>
        <v/>
      </c>
      <c r="Y396" s="206" t="str">
        <f>IF('NILAI-USBN'!H395="","",'NILAI-USBN'!H395)</f>
        <v/>
      </c>
      <c r="Z396" s="206" t="str">
        <f>IF('NILAI-USBN'!I395="","",'NILAI-USBN'!I395)</f>
        <v/>
      </c>
      <c r="AA396" s="206" t="str">
        <f>IF('NILAI-USBN'!J395="","",'NILAI-USBN'!J395)</f>
        <v/>
      </c>
      <c r="AB396" s="206" t="str">
        <f>IF('NILAI-USBN'!K395="","",'NILAI-USBN'!K395)</f>
        <v/>
      </c>
      <c r="AC396" s="206" t="str">
        <f>IF('NILAI-USBN'!L395="","",'NILAI-USBN'!L395)</f>
        <v/>
      </c>
      <c r="AD396" s="206" t="str">
        <f>IF('NILAI-USBN'!M395="","",'NILAI-USBN'!M395)</f>
        <v/>
      </c>
      <c r="AE396" s="206" t="str">
        <f>IF('NILAI-USBN'!N395="","",'NILAI-USBN'!N395)</f>
        <v/>
      </c>
      <c r="AF396" s="206" t="str">
        <f>IF('NILAI-USBN'!O395="","",'NILAI-USBN'!O395)</f>
        <v/>
      </c>
      <c r="AG396" s="206" t="str">
        <f>IF('NILAI-USBN'!P395="","",'NILAI-USBN'!P395)</f>
        <v/>
      </c>
      <c r="AH396" s="206" t="str">
        <f>IF('NILAI-USBN'!Q395="","",'NILAI-USBN'!Q395)</f>
        <v/>
      </c>
      <c r="AI396" s="206" t="str">
        <f>IF('NILAI-USBN'!R395="","",'NILAI-USBN'!R395)</f>
        <v/>
      </c>
      <c r="AJ396" s="206" t="str">
        <f>IF('NILAI-USBN'!S395="","",'NILAI-USBN'!S395)</f>
        <v/>
      </c>
      <c r="AK396" s="206" t="str">
        <f>IF('NILAI-USBN'!T395="","",'NILAI-USBN'!T395)</f>
        <v/>
      </c>
      <c r="AL396" s="206" t="str">
        <f>IF('NILAI-USBN'!U395="","",'NILAI-USBN'!U395)</f>
        <v/>
      </c>
      <c r="AM396" s="206" t="str">
        <f>IF('NILAI-UN'!E395="","",'NILAI-UN'!E395)</f>
        <v/>
      </c>
      <c r="AN396" s="206" t="str">
        <f>IF('NILAI-UN'!F395="","",'NILAI-UN'!F395)</f>
        <v/>
      </c>
      <c r="AO396" s="206" t="str">
        <f>IF('NILAI-UN'!G395="","",'NILAI-UN'!G395)</f>
        <v/>
      </c>
      <c r="AP396" s="206" t="str">
        <f>IF('NILAI-UN'!H395="","",'NILAI-UN'!H395)</f>
        <v/>
      </c>
      <c r="AQ396" s="207" t="str">
        <f t="shared" si="13"/>
        <v/>
      </c>
      <c r="AR396" s="208" t="str">
        <f t="shared" si="14"/>
        <v/>
      </c>
      <c r="AS396" s="196" t="str">
        <f>IF(OR(C396="",E396=""),"",RANK(AQ396,$AQ$10:$AQ$409)+COUNTIF(AQ$10:AQ396,AQ396)-1)</f>
        <v/>
      </c>
      <c r="AT396" s="173"/>
    </row>
    <row r="397" spans="1:46" ht="20.100000000000001" customHeight="1">
      <c r="A397" s="173"/>
      <c r="B397" s="190" t="str">
        <f>BIODATA_SISWA!B397</f>
        <v/>
      </c>
      <c r="C397" s="191" t="str">
        <f>IF(BIODATA_SISWA!C397="","",BIODATA_SISWA!C397)</f>
        <v/>
      </c>
      <c r="D397" s="191" t="str">
        <f>IF(BIODATA_SISWA!L397="","",BIODATA_SISWA!L397)</f>
        <v/>
      </c>
      <c r="E397" s="206" t="str">
        <f>'NILAI-RAPOR'!K396</f>
        <v/>
      </c>
      <c r="F397" s="206" t="str">
        <f>'NILAI-RAPOR'!R396</f>
        <v/>
      </c>
      <c r="G397" s="206" t="str">
        <f>'NILAI-RAPOR'!Y396</f>
        <v/>
      </c>
      <c r="H397" s="206" t="str">
        <f>'NILAI-RAPOR'!AF396</f>
        <v/>
      </c>
      <c r="I397" s="206" t="str">
        <f>'NILAI-RAPOR'!AM396</f>
        <v/>
      </c>
      <c r="J397" s="206" t="str">
        <f>'NILAI-RAPOR'!AT396</f>
        <v/>
      </c>
      <c r="K397" s="206" t="str">
        <f>'NILAI-RAPOR'!BA396</f>
        <v/>
      </c>
      <c r="L397" s="206" t="str">
        <f>'NILAI-RAPOR'!BH396</f>
        <v/>
      </c>
      <c r="M397" s="206" t="str">
        <f>'NILAI-RAPOR'!BO396</f>
        <v/>
      </c>
      <c r="N397" s="206" t="str">
        <f>'NILAI-RAPOR'!BV396</f>
        <v/>
      </c>
      <c r="O397" s="206" t="str">
        <f>'NILAI-RAPOR'!CC396</f>
        <v/>
      </c>
      <c r="P397" s="206" t="str">
        <f>'NILAI-RAPOR'!CJ396</f>
        <v/>
      </c>
      <c r="Q397" s="206" t="str">
        <f>'NILAI-RAPOR'!CQ396</f>
        <v/>
      </c>
      <c r="R397" s="206" t="str">
        <f>'NILAI-RAPOR'!CX396</f>
        <v/>
      </c>
      <c r="S397" s="206" t="str">
        <f>'NILAI-RAPOR'!DE396</f>
        <v/>
      </c>
      <c r="T397" s="206" t="str">
        <f>'NILAI-RAPOR'!DL396</f>
        <v/>
      </c>
      <c r="U397" s="206" t="str">
        <f>'NILAI-RAPOR'!DS396</f>
        <v/>
      </c>
      <c r="V397" s="206" t="str">
        <f>IF('NILAI-USBN'!E396="","",'NILAI-USBN'!E396)</f>
        <v/>
      </c>
      <c r="W397" s="206" t="str">
        <f>IF('NILAI-USBN'!F396="","",'NILAI-USBN'!F396)</f>
        <v/>
      </c>
      <c r="X397" s="206" t="str">
        <f>IF('NILAI-USBN'!G396="","",'NILAI-USBN'!G396)</f>
        <v/>
      </c>
      <c r="Y397" s="206" t="str">
        <f>IF('NILAI-USBN'!H396="","",'NILAI-USBN'!H396)</f>
        <v/>
      </c>
      <c r="Z397" s="206" t="str">
        <f>IF('NILAI-USBN'!I396="","",'NILAI-USBN'!I396)</f>
        <v/>
      </c>
      <c r="AA397" s="206" t="str">
        <f>IF('NILAI-USBN'!J396="","",'NILAI-USBN'!J396)</f>
        <v/>
      </c>
      <c r="AB397" s="206" t="str">
        <f>IF('NILAI-USBN'!K396="","",'NILAI-USBN'!K396)</f>
        <v/>
      </c>
      <c r="AC397" s="206" t="str">
        <f>IF('NILAI-USBN'!L396="","",'NILAI-USBN'!L396)</f>
        <v/>
      </c>
      <c r="AD397" s="206" t="str">
        <f>IF('NILAI-USBN'!M396="","",'NILAI-USBN'!M396)</f>
        <v/>
      </c>
      <c r="AE397" s="206" t="str">
        <f>IF('NILAI-USBN'!N396="","",'NILAI-USBN'!N396)</f>
        <v/>
      </c>
      <c r="AF397" s="206" t="str">
        <f>IF('NILAI-USBN'!O396="","",'NILAI-USBN'!O396)</f>
        <v/>
      </c>
      <c r="AG397" s="206" t="str">
        <f>IF('NILAI-USBN'!P396="","",'NILAI-USBN'!P396)</f>
        <v/>
      </c>
      <c r="AH397" s="206" t="str">
        <f>IF('NILAI-USBN'!Q396="","",'NILAI-USBN'!Q396)</f>
        <v/>
      </c>
      <c r="AI397" s="206" t="str">
        <f>IF('NILAI-USBN'!R396="","",'NILAI-USBN'!R396)</f>
        <v/>
      </c>
      <c r="AJ397" s="206" t="str">
        <f>IF('NILAI-USBN'!S396="","",'NILAI-USBN'!S396)</f>
        <v/>
      </c>
      <c r="AK397" s="206" t="str">
        <f>IF('NILAI-USBN'!T396="","",'NILAI-USBN'!T396)</f>
        <v/>
      </c>
      <c r="AL397" s="206" t="str">
        <f>IF('NILAI-USBN'!U396="","",'NILAI-USBN'!U396)</f>
        <v/>
      </c>
      <c r="AM397" s="206" t="str">
        <f>IF('NILAI-UN'!E396="","",'NILAI-UN'!E396)</f>
        <v/>
      </c>
      <c r="AN397" s="206" t="str">
        <f>IF('NILAI-UN'!F396="","",'NILAI-UN'!F396)</f>
        <v/>
      </c>
      <c r="AO397" s="206" t="str">
        <f>IF('NILAI-UN'!G396="","",'NILAI-UN'!G396)</f>
        <v/>
      </c>
      <c r="AP397" s="206" t="str">
        <f>IF('NILAI-UN'!H396="","",'NILAI-UN'!H396)</f>
        <v/>
      </c>
      <c r="AQ397" s="207" t="str">
        <f t="shared" si="13"/>
        <v/>
      </c>
      <c r="AR397" s="208" t="str">
        <f t="shared" si="14"/>
        <v/>
      </c>
      <c r="AS397" s="196" t="str">
        <f>IF(OR(C397="",E397=""),"",RANK(AQ397,$AQ$10:$AQ$409)+COUNTIF(AQ$10:AQ397,AQ397)-1)</f>
        <v/>
      </c>
      <c r="AT397" s="173"/>
    </row>
    <row r="398" spans="1:46" ht="20.100000000000001" customHeight="1">
      <c r="A398" s="173"/>
      <c r="B398" s="190" t="str">
        <f>BIODATA_SISWA!B398</f>
        <v/>
      </c>
      <c r="C398" s="191" t="str">
        <f>IF(BIODATA_SISWA!C398="","",BIODATA_SISWA!C398)</f>
        <v/>
      </c>
      <c r="D398" s="191" t="str">
        <f>IF(BIODATA_SISWA!L398="","",BIODATA_SISWA!L398)</f>
        <v/>
      </c>
      <c r="E398" s="206" t="str">
        <f>'NILAI-RAPOR'!K397</f>
        <v/>
      </c>
      <c r="F398" s="206" t="str">
        <f>'NILAI-RAPOR'!R397</f>
        <v/>
      </c>
      <c r="G398" s="206" t="str">
        <f>'NILAI-RAPOR'!Y397</f>
        <v/>
      </c>
      <c r="H398" s="206" t="str">
        <f>'NILAI-RAPOR'!AF397</f>
        <v/>
      </c>
      <c r="I398" s="206" t="str">
        <f>'NILAI-RAPOR'!AM397</f>
        <v/>
      </c>
      <c r="J398" s="206" t="str">
        <f>'NILAI-RAPOR'!AT397</f>
        <v/>
      </c>
      <c r="K398" s="206" t="str">
        <f>'NILAI-RAPOR'!BA397</f>
        <v/>
      </c>
      <c r="L398" s="206" t="str">
        <f>'NILAI-RAPOR'!BH397</f>
        <v/>
      </c>
      <c r="M398" s="206" t="str">
        <f>'NILAI-RAPOR'!BO397</f>
        <v/>
      </c>
      <c r="N398" s="206" t="str">
        <f>'NILAI-RAPOR'!BV397</f>
        <v/>
      </c>
      <c r="O398" s="206" t="str">
        <f>'NILAI-RAPOR'!CC397</f>
        <v/>
      </c>
      <c r="P398" s="206" t="str">
        <f>'NILAI-RAPOR'!CJ397</f>
        <v/>
      </c>
      <c r="Q398" s="206" t="str">
        <f>'NILAI-RAPOR'!CQ397</f>
        <v/>
      </c>
      <c r="R398" s="206" t="str">
        <f>'NILAI-RAPOR'!CX397</f>
        <v/>
      </c>
      <c r="S398" s="206" t="str">
        <f>'NILAI-RAPOR'!DE397</f>
        <v/>
      </c>
      <c r="T398" s="206" t="str">
        <f>'NILAI-RAPOR'!DL397</f>
        <v/>
      </c>
      <c r="U398" s="206" t="str">
        <f>'NILAI-RAPOR'!DS397</f>
        <v/>
      </c>
      <c r="V398" s="206" t="str">
        <f>IF('NILAI-USBN'!E397="","",'NILAI-USBN'!E397)</f>
        <v/>
      </c>
      <c r="W398" s="206" t="str">
        <f>IF('NILAI-USBN'!F397="","",'NILAI-USBN'!F397)</f>
        <v/>
      </c>
      <c r="X398" s="206" t="str">
        <f>IF('NILAI-USBN'!G397="","",'NILAI-USBN'!G397)</f>
        <v/>
      </c>
      <c r="Y398" s="206" t="str">
        <f>IF('NILAI-USBN'!H397="","",'NILAI-USBN'!H397)</f>
        <v/>
      </c>
      <c r="Z398" s="206" t="str">
        <f>IF('NILAI-USBN'!I397="","",'NILAI-USBN'!I397)</f>
        <v/>
      </c>
      <c r="AA398" s="206" t="str">
        <f>IF('NILAI-USBN'!J397="","",'NILAI-USBN'!J397)</f>
        <v/>
      </c>
      <c r="AB398" s="206" t="str">
        <f>IF('NILAI-USBN'!K397="","",'NILAI-USBN'!K397)</f>
        <v/>
      </c>
      <c r="AC398" s="206" t="str">
        <f>IF('NILAI-USBN'!L397="","",'NILAI-USBN'!L397)</f>
        <v/>
      </c>
      <c r="AD398" s="206" t="str">
        <f>IF('NILAI-USBN'!M397="","",'NILAI-USBN'!M397)</f>
        <v/>
      </c>
      <c r="AE398" s="206" t="str">
        <f>IF('NILAI-USBN'!N397="","",'NILAI-USBN'!N397)</f>
        <v/>
      </c>
      <c r="AF398" s="206" t="str">
        <f>IF('NILAI-USBN'!O397="","",'NILAI-USBN'!O397)</f>
        <v/>
      </c>
      <c r="AG398" s="206" t="str">
        <f>IF('NILAI-USBN'!P397="","",'NILAI-USBN'!P397)</f>
        <v/>
      </c>
      <c r="AH398" s="206" t="str">
        <f>IF('NILAI-USBN'!Q397="","",'NILAI-USBN'!Q397)</f>
        <v/>
      </c>
      <c r="AI398" s="206" t="str">
        <f>IF('NILAI-USBN'!R397="","",'NILAI-USBN'!R397)</f>
        <v/>
      </c>
      <c r="AJ398" s="206" t="str">
        <f>IF('NILAI-USBN'!S397="","",'NILAI-USBN'!S397)</f>
        <v/>
      </c>
      <c r="AK398" s="206" t="str">
        <f>IF('NILAI-USBN'!T397="","",'NILAI-USBN'!T397)</f>
        <v/>
      </c>
      <c r="AL398" s="206" t="str">
        <f>IF('NILAI-USBN'!U397="","",'NILAI-USBN'!U397)</f>
        <v/>
      </c>
      <c r="AM398" s="206" t="str">
        <f>IF('NILAI-UN'!E397="","",'NILAI-UN'!E397)</f>
        <v/>
      </c>
      <c r="AN398" s="206" t="str">
        <f>IF('NILAI-UN'!F397="","",'NILAI-UN'!F397)</f>
        <v/>
      </c>
      <c r="AO398" s="206" t="str">
        <f>IF('NILAI-UN'!G397="","",'NILAI-UN'!G397)</f>
        <v/>
      </c>
      <c r="AP398" s="206" t="str">
        <f>IF('NILAI-UN'!H397="","",'NILAI-UN'!H397)</f>
        <v/>
      </c>
      <c r="AQ398" s="207" t="str">
        <f t="shared" si="13"/>
        <v/>
      </c>
      <c r="AR398" s="208" t="str">
        <f t="shared" si="14"/>
        <v/>
      </c>
      <c r="AS398" s="196" t="str">
        <f>IF(OR(C398="",E398=""),"",RANK(AQ398,$AQ$10:$AQ$409)+COUNTIF(AQ$10:AQ398,AQ398)-1)</f>
        <v/>
      </c>
      <c r="AT398" s="173"/>
    </row>
    <row r="399" spans="1:46" ht="20.100000000000001" customHeight="1">
      <c r="A399" s="173"/>
      <c r="B399" s="190" t="str">
        <f>BIODATA_SISWA!B399</f>
        <v/>
      </c>
      <c r="C399" s="191" t="str">
        <f>IF(BIODATA_SISWA!C399="","",BIODATA_SISWA!C399)</f>
        <v/>
      </c>
      <c r="D399" s="191" t="str">
        <f>IF(BIODATA_SISWA!L399="","",BIODATA_SISWA!L399)</f>
        <v/>
      </c>
      <c r="E399" s="206" t="str">
        <f>'NILAI-RAPOR'!K398</f>
        <v/>
      </c>
      <c r="F399" s="206" t="str">
        <f>'NILAI-RAPOR'!R398</f>
        <v/>
      </c>
      <c r="G399" s="206" t="str">
        <f>'NILAI-RAPOR'!Y398</f>
        <v/>
      </c>
      <c r="H399" s="206" t="str">
        <f>'NILAI-RAPOR'!AF398</f>
        <v/>
      </c>
      <c r="I399" s="206" t="str">
        <f>'NILAI-RAPOR'!AM398</f>
        <v/>
      </c>
      <c r="J399" s="206" t="str">
        <f>'NILAI-RAPOR'!AT398</f>
        <v/>
      </c>
      <c r="K399" s="206" t="str">
        <f>'NILAI-RAPOR'!BA398</f>
        <v/>
      </c>
      <c r="L399" s="206" t="str">
        <f>'NILAI-RAPOR'!BH398</f>
        <v/>
      </c>
      <c r="M399" s="206" t="str">
        <f>'NILAI-RAPOR'!BO398</f>
        <v/>
      </c>
      <c r="N399" s="206" t="str">
        <f>'NILAI-RAPOR'!BV398</f>
        <v/>
      </c>
      <c r="O399" s="206" t="str">
        <f>'NILAI-RAPOR'!CC398</f>
        <v/>
      </c>
      <c r="P399" s="206" t="str">
        <f>'NILAI-RAPOR'!CJ398</f>
        <v/>
      </c>
      <c r="Q399" s="206" t="str">
        <f>'NILAI-RAPOR'!CQ398</f>
        <v/>
      </c>
      <c r="R399" s="206" t="str">
        <f>'NILAI-RAPOR'!CX398</f>
        <v/>
      </c>
      <c r="S399" s="206" t="str">
        <f>'NILAI-RAPOR'!DE398</f>
        <v/>
      </c>
      <c r="T399" s="206" t="str">
        <f>'NILAI-RAPOR'!DL398</f>
        <v/>
      </c>
      <c r="U399" s="206" t="str">
        <f>'NILAI-RAPOR'!DS398</f>
        <v/>
      </c>
      <c r="V399" s="206" t="str">
        <f>IF('NILAI-USBN'!E398="","",'NILAI-USBN'!E398)</f>
        <v/>
      </c>
      <c r="W399" s="206" t="str">
        <f>IF('NILAI-USBN'!F398="","",'NILAI-USBN'!F398)</f>
        <v/>
      </c>
      <c r="X399" s="206" t="str">
        <f>IF('NILAI-USBN'!G398="","",'NILAI-USBN'!G398)</f>
        <v/>
      </c>
      <c r="Y399" s="206" t="str">
        <f>IF('NILAI-USBN'!H398="","",'NILAI-USBN'!H398)</f>
        <v/>
      </c>
      <c r="Z399" s="206" t="str">
        <f>IF('NILAI-USBN'!I398="","",'NILAI-USBN'!I398)</f>
        <v/>
      </c>
      <c r="AA399" s="206" t="str">
        <f>IF('NILAI-USBN'!J398="","",'NILAI-USBN'!J398)</f>
        <v/>
      </c>
      <c r="AB399" s="206" t="str">
        <f>IF('NILAI-USBN'!K398="","",'NILAI-USBN'!K398)</f>
        <v/>
      </c>
      <c r="AC399" s="206" t="str">
        <f>IF('NILAI-USBN'!L398="","",'NILAI-USBN'!L398)</f>
        <v/>
      </c>
      <c r="AD399" s="206" t="str">
        <f>IF('NILAI-USBN'!M398="","",'NILAI-USBN'!M398)</f>
        <v/>
      </c>
      <c r="AE399" s="206" t="str">
        <f>IF('NILAI-USBN'!N398="","",'NILAI-USBN'!N398)</f>
        <v/>
      </c>
      <c r="AF399" s="206" t="str">
        <f>IF('NILAI-USBN'!O398="","",'NILAI-USBN'!O398)</f>
        <v/>
      </c>
      <c r="AG399" s="206" t="str">
        <f>IF('NILAI-USBN'!P398="","",'NILAI-USBN'!P398)</f>
        <v/>
      </c>
      <c r="AH399" s="206" t="str">
        <f>IF('NILAI-USBN'!Q398="","",'NILAI-USBN'!Q398)</f>
        <v/>
      </c>
      <c r="AI399" s="206" t="str">
        <f>IF('NILAI-USBN'!R398="","",'NILAI-USBN'!R398)</f>
        <v/>
      </c>
      <c r="AJ399" s="206" t="str">
        <f>IF('NILAI-USBN'!S398="","",'NILAI-USBN'!S398)</f>
        <v/>
      </c>
      <c r="AK399" s="206" t="str">
        <f>IF('NILAI-USBN'!T398="","",'NILAI-USBN'!T398)</f>
        <v/>
      </c>
      <c r="AL399" s="206" t="str">
        <f>IF('NILAI-USBN'!U398="","",'NILAI-USBN'!U398)</f>
        <v/>
      </c>
      <c r="AM399" s="206" t="str">
        <f>IF('NILAI-UN'!E398="","",'NILAI-UN'!E398)</f>
        <v/>
      </c>
      <c r="AN399" s="206" t="str">
        <f>IF('NILAI-UN'!F398="","",'NILAI-UN'!F398)</f>
        <v/>
      </c>
      <c r="AO399" s="206" t="str">
        <f>IF('NILAI-UN'!G398="","",'NILAI-UN'!G398)</f>
        <v/>
      </c>
      <c r="AP399" s="206" t="str">
        <f>IF('NILAI-UN'!H398="","",'NILAI-UN'!H398)</f>
        <v/>
      </c>
      <c r="AQ399" s="207" t="str">
        <f t="shared" si="13"/>
        <v/>
      </c>
      <c r="AR399" s="208" t="str">
        <f t="shared" si="14"/>
        <v/>
      </c>
      <c r="AS399" s="196" t="str">
        <f>IF(OR(C399="",E399=""),"",RANK(AQ399,$AQ$10:$AQ$409)+COUNTIF(AQ$10:AQ399,AQ399)-1)</f>
        <v/>
      </c>
      <c r="AT399" s="173"/>
    </row>
    <row r="400" spans="1:46" ht="20.100000000000001" customHeight="1">
      <c r="A400" s="173"/>
      <c r="B400" s="190" t="str">
        <f>BIODATA_SISWA!B400</f>
        <v/>
      </c>
      <c r="C400" s="191" t="str">
        <f>IF(BIODATA_SISWA!C400="","",BIODATA_SISWA!C400)</f>
        <v/>
      </c>
      <c r="D400" s="191" t="str">
        <f>IF(BIODATA_SISWA!L400="","",BIODATA_SISWA!L400)</f>
        <v/>
      </c>
      <c r="E400" s="206" t="str">
        <f>'NILAI-RAPOR'!K399</f>
        <v/>
      </c>
      <c r="F400" s="206" t="str">
        <f>'NILAI-RAPOR'!R399</f>
        <v/>
      </c>
      <c r="G400" s="206" t="str">
        <f>'NILAI-RAPOR'!Y399</f>
        <v/>
      </c>
      <c r="H400" s="206" t="str">
        <f>'NILAI-RAPOR'!AF399</f>
        <v/>
      </c>
      <c r="I400" s="206" t="str">
        <f>'NILAI-RAPOR'!AM399</f>
        <v/>
      </c>
      <c r="J400" s="206" t="str">
        <f>'NILAI-RAPOR'!AT399</f>
        <v/>
      </c>
      <c r="K400" s="206" t="str">
        <f>'NILAI-RAPOR'!BA399</f>
        <v/>
      </c>
      <c r="L400" s="206" t="str">
        <f>'NILAI-RAPOR'!BH399</f>
        <v/>
      </c>
      <c r="M400" s="206" t="str">
        <f>'NILAI-RAPOR'!BO399</f>
        <v/>
      </c>
      <c r="N400" s="206" t="str">
        <f>'NILAI-RAPOR'!BV399</f>
        <v/>
      </c>
      <c r="O400" s="206" t="str">
        <f>'NILAI-RAPOR'!CC399</f>
        <v/>
      </c>
      <c r="P400" s="206" t="str">
        <f>'NILAI-RAPOR'!CJ399</f>
        <v/>
      </c>
      <c r="Q400" s="206" t="str">
        <f>'NILAI-RAPOR'!CQ399</f>
        <v/>
      </c>
      <c r="R400" s="206" t="str">
        <f>'NILAI-RAPOR'!CX399</f>
        <v/>
      </c>
      <c r="S400" s="206" t="str">
        <f>'NILAI-RAPOR'!DE399</f>
        <v/>
      </c>
      <c r="T400" s="206" t="str">
        <f>'NILAI-RAPOR'!DL399</f>
        <v/>
      </c>
      <c r="U400" s="206" t="str">
        <f>'NILAI-RAPOR'!DS399</f>
        <v/>
      </c>
      <c r="V400" s="206" t="str">
        <f>IF('NILAI-USBN'!E399="","",'NILAI-USBN'!E399)</f>
        <v/>
      </c>
      <c r="W400" s="206" t="str">
        <f>IF('NILAI-USBN'!F399="","",'NILAI-USBN'!F399)</f>
        <v/>
      </c>
      <c r="X400" s="206" t="str">
        <f>IF('NILAI-USBN'!G399="","",'NILAI-USBN'!G399)</f>
        <v/>
      </c>
      <c r="Y400" s="206" t="str">
        <f>IF('NILAI-USBN'!H399="","",'NILAI-USBN'!H399)</f>
        <v/>
      </c>
      <c r="Z400" s="206" t="str">
        <f>IF('NILAI-USBN'!I399="","",'NILAI-USBN'!I399)</f>
        <v/>
      </c>
      <c r="AA400" s="206" t="str">
        <f>IF('NILAI-USBN'!J399="","",'NILAI-USBN'!J399)</f>
        <v/>
      </c>
      <c r="AB400" s="206" t="str">
        <f>IF('NILAI-USBN'!K399="","",'NILAI-USBN'!K399)</f>
        <v/>
      </c>
      <c r="AC400" s="206" t="str">
        <f>IF('NILAI-USBN'!L399="","",'NILAI-USBN'!L399)</f>
        <v/>
      </c>
      <c r="AD400" s="206" t="str">
        <f>IF('NILAI-USBN'!M399="","",'NILAI-USBN'!M399)</f>
        <v/>
      </c>
      <c r="AE400" s="206" t="str">
        <f>IF('NILAI-USBN'!N399="","",'NILAI-USBN'!N399)</f>
        <v/>
      </c>
      <c r="AF400" s="206" t="str">
        <f>IF('NILAI-USBN'!O399="","",'NILAI-USBN'!O399)</f>
        <v/>
      </c>
      <c r="AG400" s="206" t="str">
        <f>IF('NILAI-USBN'!P399="","",'NILAI-USBN'!P399)</f>
        <v/>
      </c>
      <c r="AH400" s="206" t="str">
        <f>IF('NILAI-USBN'!Q399="","",'NILAI-USBN'!Q399)</f>
        <v/>
      </c>
      <c r="AI400" s="206" t="str">
        <f>IF('NILAI-USBN'!R399="","",'NILAI-USBN'!R399)</f>
        <v/>
      </c>
      <c r="AJ400" s="206" t="str">
        <f>IF('NILAI-USBN'!S399="","",'NILAI-USBN'!S399)</f>
        <v/>
      </c>
      <c r="AK400" s="206" t="str">
        <f>IF('NILAI-USBN'!T399="","",'NILAI-USBN'!T399)</f>
        <v/>
      </c>
      <c r="AL400" s="206" t="str">
        <f>IF('NILAI-USBN'!U399="","",'NILAI-USBN'!U399)</f>
        <v/>
      </c>
      <c r="AM400" s="206" t="str">
        <f>IF('NILAI-UN'!E399="","",'NILAI-UN'!E399)</f>
        <v/>
      </c>
      <c r="AN400" s="206" t="str">
        <f>IF('NILAI-UN'!F399="","",'NILAI-UN'!F399)</f>
        <v/>
      </c>
      <c r="AO400" s="206" t="str">
        <f>IF('NILAI-UN'!G399="","",'NILAI-UN'!G399)</f>
        <v/>
      </c>
      <c r="AP400" s="206" t="str">
        <f>IF('NILAI-UN'!H399="","",'NILAI-UN'!H399)</f>
        <v/>
      </c>
      <c r="AQ400" s="207" t="str">
        <f t="shared" si="13"/>
        <v/>
      </c>
      <c r="AR400" s="208" t="str">
        <f t="shared" si="14"/>
        <v/>
      </c>
      <c r="AS400" s="196" t="str">
        <f>IF(OR(C400="",E400=""),"",RANK(AQ400,$AQ$10:$AQ$409)+COUNTIF(AQ$10:AQ400,AQ400)-1)</f>
        <v/>
      </c>
      <c r="AT400" s="173"/>
    </row>
    <row r="401" spans="1:46" ht="20.100000000000001" customHeight="1">
      <c r="A401" s="173"/>
      <c r="B401" s="190" t="str">
        <f>BIODATA_SISWA!B401</f>
        <v/>
      </c>
      <c r="C401" s="191" t="str">
        <f>IF(BIODATA_SISWA!C401="","",BIODATA_SISWA!C401)</f>
        <v/>
      </c>
      <c r="D401" s="191" t="str">
        <f>IF(BIODATA_SISWA!L401="","",BIODATA_SISWA!L401)</f>
        <v/>
      </c>
      <c r="E401" s="206" t="str">
        <f>'NILAI-RAPOR'!K400</f>
        <v/>
      </c>
      <c r="F401" s="206" t="str">
        <f>'NILAI-RAPOR'!R400</f>
        <v/>
      </c>
      <c r="G401" s="206" t="str">
        <f>'NILAI-RAPOR'!Y400</f>
        <v/>
      </c>
      <c r="H401" s="206" t="str">
        <f>'NILAI-RAPOR'!AF400</f>
        <v/>
      </c>
      <c r="I401" s="206" t="str">
        <f>'NILAI-RAPOR'!AM400</f>
        <v/>
      </c>
      <c r="J401" s="206" t="str">
        <f>'NILAI-RAPOR'!AT400</f>
        <v/>
      </c>
      <c r="K401" s="206" t="str">
        <f>'NILAI-RAPOR'!BA400</f>
        <v/>
      </c>
      <c r="L401" s="206" t="str">
        <f>'NILAI-RAPOR'!BH400</f>
        <v/>
      </c>
      <c r="M401" s="206" t="str">
        <f>'NILAI-RAPOR'!BO400</f>
        <v/>
      </c>
      <c r="N401" s="206" t="str">
        <f>'NILAI-RAPOR'!BV400</f>
        <v/>
      </c>
      <c r="O401" s="206" t="str">
        <f>'NILAI-RAPOR'!CC400</f>
        <v/>
      </c>
      <c r="P401" s="206" t="str">
        <f>'NILAI-RAPOR'!CJ400</f>
        <v/>
      </c>
      <c r="Q401" s="206" t="str">
        <f>'NILAI-RAPOR'!CQ400</f>
        <v/>
      </c>
      <c r="R401" s="206" t="str">
        <f>'NILAI-RAPOR'!CX400</f>
        <v/>
      </c>
      <c r="S401" s="206" t="str">
        <f>'NILAI-RAPOR'!DE400</f>
        <v/>
      </c>
      <c r="T401" s="206" t="str">
        <f>'NILAI-RAPOR'!DL400</f>
        <v/>
      </c>
      <c r="U401" s="206" t="str">
        <f>'NILAI-RAPOR'!DS400</f>
        <v/>
      </c>
      <c r="V401" s="206" t="str">
        <f>IF('NILAI-USBN'!E400="","",'NILAI-USBN'!E400)</f>
        <v/>
      </c>
      <c r="W401" s="206" t="str">
        <f>IF('NILAI-USBN'!F400="","",'NILAI-USBN'!F400)</f>
        <v/>
      </c>
      <c r="X401" s="206" t="str">
        <f>IF('NILAI-USBN'!G400="","",'NILAI-USBN'!G400)</f>
        <v/>
      </c>
      <c r="Y401" s="206" t="str">
        <f>IF('NILAI-USBN'!H400="","",'NILAI-USBN'!H400)</f>
        <v/>
      </c>
      <c r="Z401" s="206" t="str">
        <f>IF('NILAI-USBN'!I400="","",'NILAI-USBN'!I400)</f>
        <v/>
      </c>
      <c r="AA401" s="206" t="str">
        <f>IF('NILAI-USBN'!J400="","",'NILAI-USBN'!J400)</f>
        <v/>
      </c>
      <c r="AB401" s="206" t="str">
        <f>IF('NILAI-USBN'!K400="","",'NILAI-USBN'!K400)</f>
        <v/>
      </c>
      <c r="AC401" s="206" t="str">
        <f>IF('NILAI-USBN'!L400="","",'NILAI-USBN'!L400)</f>
        <v/>
      </c>
      <c r="AD401" s="206" t="str">
        <f>IF('NILAI-USBN'!M400="","",'NILAI-USBN'!M400)</f>
        <v/>
      </c>
      <c r="AE401" s="206" t="str">
        <f>IF('NILAI-USBN'!N400="","",'NILAI-USBN'!N400)</f>
        <v/>
      </c>
      <c r="AF401" s="206" t="str">
        <f>IF('NILAI-USBN'!O400="","",'NILAI-USBN'!O400)</f>
        <v/>
      </c>
      <c r="AG401" s="206" t="str">
        <f>IF('NILAI-USBN'!P400="","",'NILAI-USBN'!P400)</f>
        <v/>
      </c>
      <c r="AH401" s="206" t="str">
        <f>IF('NILAI-USBN'!Q400="","",'NILAI-USBN'!Q400)</f>
        <v/>
      </c>
      <c r="AI401" s="206" t="str">
        <f>IF('NILAI-USBN'!R400="","",'NILAI-USBN'!R400)</f>
        <v/>
      </c>
      <c r="AJ401" s="206" t="str">
        <f>IF('NILAI-USBN'!S400="","",'NILAI-USBN'!S400)</f>
        <v/>
      </c>
      <c r="AK401" s="206" t="str">
        <f>IF('NILAI-USBN'!T400="","",'NILAI-USBN'!T400)</f>
        <v/>
      </c>
      <c r="AL401" s="206" t="str">
        <f>IF('NILAI-USBN'!U400="","",'NILAI-USBN'!U400)</f>
        <v/>
      </c>
      <c r="AM401" s="206" t="str">
        <f>IF('NILAI-UN'!E400="","",'NILAI-UN'!E400)</f>
        <v/>
      </c>
      <c r="AN401" s="206" t="str">
        <f>IF('NILAI-UN'!F400="","",'NILAI-UN'!F400)</f>
        <v/>
      </c>
      <c r="AO401" s="206" t="str">
        <f>IF('NILAI-UN'!G400="","",'NILAI-UN'!G400)</f>
        <v/>
      </c>
      <c r="AP401" s="206" t="str">
        <f>IF('NILAI-UN'!H400="","",'NILAI-UN'!H400)</f>
        <v/>
      </c>
      <c r="AQ401" s="207" t="str">
        <f t="shared" si="13"/>
        <v/>
      </c>
      <c r="AR401" s="208" t="str">
        <f t="shared" si="14"/>
        <v/>
      </c>
      <c r="AS401" s="196" t="str">
        <f>IF(OR(C401="",E401=""),"",RANK(AQ401,$AQ$10:$AQ$409)+COUNTIF(AQ$10:AQ401,AQ401)-1)</f>
        <v/>
      </c>
      <c r="AT401" s="173"/>
    </row>
    <row r="402" spans="1:46" ht="20.100000000000001" customHeight="1">
      <c r="A402" s="173"/>
      <c r="B402" s="190" t="str">
        <f>BIODATA_SISWA!B402</f>
        <v/>
      </c>
      <c r="C402" s="191" t="str">
        <f>IF(BIODATA_SISWA!C402="","",BIODATA_SISWA!C402)</f>
        <v/>
      </c>
      <c r="D402" s="191" t="str">
        <f>IF(BIODATA_SISWA!L402="","",BIODATA_SISWA!L402)</f>
        <v/>
      </c>
      <c r="E402" s="206" t="str">
        <f>'NILAI-RAPOR'!K401</f>
        <v/>
      </c>
      <c r="F402" s="206" t="str">
        <f>'NILAI-RAPOR'!R401</f>
        <v/>
      </c>
      <c r="G402" s="206" t="str">
        <f>'NILAI-RAPOR'!Y401</f>
        <v/>
      </c>
      <c r="H402" s="206" t="str">
        <f>'NILAI-RAPOR'!AF401</f>
        <v/>
      </c>
      <c r="I402" s="206" t="str">
        <f>'NILAI-RAPOR'!AM401</f>
        <v/>
      </c>
      <c r="J402" s="206" t="str">
        <f>'NILAI-RAPOR'!AT401</f>
        <v/>
      </c>
      <c r="K402" s="206" t="str">
        <f>'NILAI-RAPOR'!BA401</f>
        <v/>
      </c>
      <c r="L402" s="206" t="str">
        <f>'NILAI-RAPOR'!BH401</f>
        <v/>
      </c>
      <c r="M402" s="206" t="str">
        <f>'NILAI-RAPOR'!BO401</f>
        <v/>
      </c>
      <c r="N402" s="206" t="str">
        <f>'NILAI-RAPOR'!BV401</f>
        <v/>
      </c>
      <c r="O402" s="206" t="str">
        <f>'NILAI-RAPOR'!CC401</f>
        <v/>
      </c>
      <c r="P402" s="206" t="str">
        <f>'NILAI-RAPOR'!CJ401</f>
        <v/>
      </c>
      <c r="Q402" s="206" t="str">
        <f>'NILAI-RAPOR'!CQ401</f>
        <v/>
      </c>
      <c r="R402" s="206" t="str">
        <f>'NILAI-RAPOR'!CX401</f>
        <v/>
      </c>
      <c r="S402" s="206" t="str">
        <f>'NILAI-RAPOR'!DE401</f>
        <v/>
      </c>
      <c r="T402" s="206" t="str">
        <f>'NILAI-RAPOR'!DL401</f>
        <v/>
      </c>
      <c r="U402" s="206" t="str">
        <f>'NILAI-RAPOR'!DS401</f>
        <v/>
      </c>
      <c r="V402" s="206" t="str">
        <f>IF('NILAI-USBN'!E401="","",'NILAI-USBN'!E401)</f>
        <v/>
      </c>
      <c r="W402" s="206" t="str">
        <f>IF('NILAI-USBN'!F401="","",'NILAI-USBN'!F401)</f>
        <v/>
      </c>
      <c r="X402" s="206" t="str">
        <f>IF('NILAI-USBN'!G401="","",'NILAI-USBN'!G401)</f>
        <v/>
      </c>
      <c r="Y402" s="206" t="str">
        <f>IF('NILAI-USBN'!H401="","",'NILAI-USBN'!H401)</f>
        <v/>
      </c>
      <c r="Z402" s="206" t="str">
        <f>IF('NILAI-USBN'!I401="","",'NILAI-USBN'!I401)</f>
        <v/>
      </c>
      <c r="AA402" s="206" t="str">
        <f>IF('NILAI-USBN'!J401="","",'NILAI-USBN'!J401)</f>
        <v/>
      </c>
      <c r="AB402" s="206" t="str">
        <f>IF('NILAI-USBN'!K401="","",'NILAI-USBN'!K401)</f>
        <v/>
      </c>
      <c r="AC402" s="206" t="str">
        <f>IF('NILAI-USBN'!L401="","",'NILAI-USBN'!L401)</f>
        <v/>
      </c>
      <c r="AD402" s="206" t="str">
        <f>IF('NILAI-USBN'!M401="","",'NILAI-USBN'!M401)</f>
        <v/>
      </c>
      <c r="AE402" s="206" t="str">
        <f>IF('NILAI-USBN'!N401="","",'NILAI-USBN'!N401)</f>
        <v/>
      </c>
      <c r="AF402" s="206" t="str">
        <f>IF('NILAI-USBN'!O401="","",'NILAI-USBN'!O401)</f>
        <v/>
      </c>
      <c r="AG402" s="206" t="str">
        <f>IF('NILAI-USBN'!P401="","",'NILAI-USBN'!P401)</f>
        <v/>
      </c>
      <c r="AH402" s="206" t="str">
        <f>IF('NILAI-USBN'!Q401="","",'NILAI-USBN'!Q401)</f>
        <v/>
      </c>
      <c r="AI402" s="206" t="str">
        <f>IF('NILAI-USBN'!R401="","",'NILAI-USBN'!R401)</f>
        <v/>
      </c>
      <c r="AJ402" s="206" t="str">
        <f>IF('NILAI-USBN'!S401="","",'NILAI-USBN'!S401)</f>
        <v/>
      </c>
      <c r="AK402" s="206" t="str">
        <f>IF('NILAI-USBN'!T401="","",'NILAI-USBN'!T401)</f>
        <v/>
      </c>
      <c r="AL402" s="206" t="str">
        <f>IF('NILAI-USBN'!U401="","",'NILAI-USBN'!U401)</f>
        <v/>
      </c>
      <c r="AM402" s="206" t="str">
        <f>IF('NILAI-UN'!E401="","",'NILAI-UN'!E401)</f>
        <v/>
      </c>
      <c r="AN402" s="206" t="str">
        <f>IF('NILAI-UN'!F401="","",'NILAI-UN'!F401)</f>
        <v/>
      </c>
      <c r="AO402" s="206" t="str">
        <f>IF('NILAI-UN'!G401="","",'NILAI-UN'!G401)</f>
        <v/>
      </c>
      <c r="AP402" s="206" t="str">
        <f>IF('NILAI-UN'!H401="","",'NILAI-UN'!H401)</f>
        <v/>
      </c>
      <c r="AQ402" s="207" t="str">
        <f t="shared" si="13"/>
        <v/>
      </c>
      <c r="AR402" s="208" t="str">
        <f t="shared" si="14"/>
        <v/>
      </c>
      <c r="AS402" s="196" t="str">
        <f>IF(OR(C402="",E402=""),"",RANK(AQ402,$AQ$10:$AQ$409)+COUNTIF(AQ$10:AQ402,AQ402)-1)</f>
        <v/>
      </c>
      <c r="AT402" s="173"/>
    </row>
    <row r="403" spans="1:46" ht="20.100000000000001" customHeight="1">
      <c r="A403" s="173"/>
      <c r="B403" s="190" t="str">
        <f>BIODATA_SISWA!B403</f>
        <v/>
      </c>
      <c r="C403" s="191" t="str">
        <f>IF(BIODATA_SISWA!C403="","",BIODATA_SISWA!C403)</f>
        <v/>
      </c>
      <c r="D403" s="191" t="str">
        <f>IF(BIODATA_SISWA!L403="","",BIODATA_SISWA!L403)</f>
        <v/>
      </c>
      <c r="E403" s="206" t="str">
        <f>'NILAI-RAPOR'!K402</f>
        <v/>
      </c>
      <c r="F403" s="206" t="str">
        <f>'NILAI-RAPOR'!R402</f>
        <v/>
      </c>
      <c r="G403" s="206" t="str">
        <f>'NILAI-RAPOR'!Y402</f>
        <v/>
      </c>
      <c r="H403" s="206" t="str">
        <f>'NILAI-RAPOR'!AF402</f>
        <v/>
      </c>
      <c r="I403" s="206" t="str">
        <f>'NILAI-RAPOR'!AM402</f>
        <v/>
      </c>
      <c r="J403" s="206" t="str">
        <f>'NILAI-RAPOR'!AT402</f>
        <v/>
      </c>
      <c r="K403" s="206" t="str">
        <f>'NILAI-RAPOR'!BA402</f>
        <v/>
      </c>
      <c r="L403" s="206" t="str">
        <f>'NILAI-RAPOR'!BH402</f>
        <v/>
      </c>
      <c r="M403" s="206" t="str">
        <f>'NILAI-RAPOR'!BO402</f>
        <v/>
      </c>
      <c r="N403" s="206" t="str">
        <f>'NILAI-RAPOR'!BV402</f>
        <v/>
      </c>
      <c r="O403" s="206" t="str">
        <f>'NILAI-RAPOR'!CC402</f>
        <v/>
      </c>
      <c r="P403" s="206" t="str">
        <f>'NILAI-RAPOR'!CJ402</f>
        <v/>
      </c>
      <c r="Q403" s="206" t="str">
        <f>'NILAI-RAPOR'!CQ402</f>
        <v/>
      </c>
      <c r="R403" s="206" t="str">
        <f>'NILAI-RAPOR'!CX402</f>
        <v/>
      </c>
      <c r="S403" s="206" t="str">
        <f>'NILAI-RAPOR'!DE402</f>
        <v/>
      </c>
      <c r="T403" s="206" t="str">
        <f>'NILAI-RAPOR'!DL402</f>
        <v/>
      </c>
      <c r="U403" s="206" t="str">
        <f>'NILAI-RAPOR'!DS402</f>
        <v/>
      </c>
      <c r="V403" s="206" t="str">
        <f>IF('NILAI-USBN'!E402="","",'NILAI-USBN'!E402)</f>
        <v/>
      </c>
      <c r="W403" s="206" t="str">
        <f>IF('NILAI-USBN'!F402="","",'NILAI-USBN'!F402)</f>
        <v/>
      </c>
      <c r="X403" s="206" t="str">
        <f>IF('NILAI-USBN'!G402="","",'NILAI-USBN'!G402)</f>
        <v/>
      </c>
      <c r="Y403" s="206" t="str">
        <f>IF('NILAI-USBN'!H402="","",'NILAI-USBN'!H402)</f>
        <v/>
      </c>
      <c r="Z403" s="206" t="str">
        <f>IF('NILAI-USBN'!I402="","",'NILAI-USBN'!I402)</f>
        <v/>
      </c>
      <c r="AA403" s="206" t="str">
        <f>IF('NILAI-USBN'!J402="","",'NILAI-USBN'!J402)</f>
        <v/>
      </c>
      <c r="AB403" s="206" t="str">
        <f>IF('NILAI-USBN'!K402="","",'NILAI-USBN'!K402)</f>
        <v/>
      </c>
      <c r="AC403" s="206" t="str">
        <f>IF('NILAI-USBN'!L402="","",'NILAI-USBN'!L402)</f>
        <v/>
      </c>
      <c r="AD403" s="206" t="str">
        <f>IF('NILAI-USBN'!M402="","",'NILAI-USBN'!M402)</f>
        <v/>
      </c>
      <c r="AE403" s="206" t="str">
        <f>IF('NILAI-USBN'!N402="","",'NILAI-USBN'!N402)</f>
        <v/>
      </c>
      <c r="AF403" s="206" t="str">
        <f>IF('NILAI-USBN'!O402="","",'NILAI-USBN'!O402)</f>
        <v/>
      </c>
      <c r="AG403" s="206" t="str">
        <f>IF('NILAI-USBN'!P402="","",'NILAI-USBN'!P402)</f>
        <v/>
      </c>
      <c r="AH403" s="206" t="str">
        <f>IF('NILAI-USBN'!Q402="","",'NILAI-USBN'!Q402)</f>
        <v/>
      </c>
      <c r="AI403" s="206" t="str">
        <f>IF('NILAI-USBN'!R402="","",'NILAI-USBN'!R402)</f>
        <v/>
      </c>
      <c r="AJ403" s="206" t="str">
        <f>IF('NILAI-USBN'!S402="","",'NILAI-USBN'!S402)</f>
        <v/>
      </c>
      <c r="AK403" s="206" t="str">
        <f>IF('NILAI-USBN'!T402="","",'NILAI-USBN'!T402)</f>
        <v/>
      </c>
      <c r="AL403" s="206" t="str">
        <f>IF('NILAI-USBN'!U402="","",'NILAI-USBN'!U402)</f>
        <v/>
      </c>
      <c r="AM403" s="206" t="str">
        <f>IF('NILAI-UN'!E402="","",'NILAI-UN'!E402)</f>
        <v/>
      </c>
      <c r="AN403" s="206" t="str">
        <f>IF('NILAI-UN'!F402="","",'NILAI-UN'!F402)</f>
        <v/>
      </c>
      <c r="AO403" s="206" t="str">
        <f>IF('NILAI-UN'!G402="","",'NILAI-UN'!G402)</f>
        <v/>
      </c>
      <c r="AP403" s="206" t="str">
        <f>IF('NILAI-UN'!H402="","",'NILAI-UN'!H402)</f>
        <v/>
      </c>
      <c r="AQ403" s="207" t="str">
        <f t="shared" si="13"/>
        <v/>
      </c>
      <c r="AR403" s="208" t="str">
        <f t="shared" si="14"/>
        <v/>
      </c>
      <c r="AS403" s="196" t="str">
        <f>IF(OR(C403="",E403=""),"",RANK(AQ403,$AQ$10:$AQ$409)+COUNTIF(AQ$10:AQ403,AQ403)-1)</f>
        <v/>
      </c>
      <c r="AT403" s="173"/>
    </row>
    <row r="404" spans="1:46" ht="20.100000000000001" customHeight="1">
      <c r="A404" s="173"/>
      <c r="B404" s="190" t="str">
        <f>BIODATA_SISWA!B404</f>
        <v/>
      </c>
      <c r="C404" s="191" t="str">
        <f>IF(BIODATA_SISWA!C404="","",BIODATA_SISWA!C404)</f>
        <v/>
      </c>
      <c r="D404" s="191" t="str">
        <f>IF(BIODATA_SISWA!L404="","",BIODATA_SISWA!L404)</f>
        <v/>
      </c>
      <c r="E404" s="206" t="str">
        <f>'NILAI-RAPOR'!K403</f>
        <v/>
      </c>
      <c r="F404" s="206" t="str">
        <f>'NILAI-RAPOR'!R403</f>
        <v/>
      </c>
      <c r="G404" s="206" t="str">
        <f>'NILAI-RAPOR'!Y403</f>
        <v/>
      </c>
      <c r="H404" s="206" t="str">
        <f>'NILAI-RAPOR'!AF403</f>
        <v/>
      </c>
      <c r="I404" s="206" t="str">
        <f>'NILAI-RAPOR'!AM403</f>
        <v/>
      </c>
      <c r="J404" s="206" t="str">
        <f>'NILAI-RAPOR'!AT403</f>
        <v/>
      </c>
      <c r="K404" s="206" t="str">
        <f>'NILAI-RAPOR'!BA403</f>
        <v/>
      </c>
      <c r="L404" s="206" t="str">
        <f>'NILAI-RAPOR'!BH403</f>
        <v/>
      </c>
      <c r="M404" s="206" t="str">
        <f>'NILAI-RAPOR'!BO403</f>
        <v/>
      </c>
      <c r="N404" s="206" t="str">
        <f>'NILAI-RAPOR'!BV403</f>
        <v/>
      </c>
      <c r="O404" s="206" t="str">
        <f>'NILAI-RAPOR'!CC403</f>
        <v/>
      </c>
      <c r="P404" s="206" t="str">
        <f>'NILAI-RAPOR'!CJ403</f>
        <v/>
      </c>
      <c r="Q404" s="206" t="str">
        <f>'NILAI-RAPOR'!CQ403</f>
        <v/>
      </c>
      <c r="R404" s="206" t="str">
        <f>'NILAI-RAPOR'!CX403</f>
        <v/>
      </c>
      <c r="S404" s="206" t="str">
        <f>'NILAI-RAPOR'!DE403</f>
        <v/>
      </c>
      <c r="T404" s="206" t="str">
        <f>'NILAI-RAPOR'!DL403</f>
        <v/>
      </c>
      <c r="U404" s="206" t="str">
        <f>'NILAI-RAPOR'!DS403</f>
        <v/>
      </c>
      <c r="V404" s="206" t="str">
        <f>IF('NILAI-USBN'!E403="","",'NILAI-USBN'!E403)</f>
        <v/>
      </c>
      <c r="W404" s="206" t="str">
        <f>IF('NILAI-USBN'!F403="","",'NILAI-USBN'!F403)</f>
        <v/>
      </c>
      <c r="X404" s="206" t="str">
        <f>IF('NILAI-USBN'!G403="","",'NILAI-USBN'!G403)</f>
        <v/>
      </c>
      <c r="Y404" s="206" t="str">
        <f>IF('NILAI-USBN'!H403="","",'NILAI-USBN'!H403)</f>
        <v/>
      </c>
      <c r="Z404" s="206" t="str">
        <f>IF('NILAI-USBN'!I403="","",'NILAI-USBN'!I403)</f>
        <v/>
      </c>
      <c r="AA404" s="206" t="str">
        <f>IF('NILAI-USBN'!J403="","",'NILAI-USBN'!J403)</f>
        <v/>
      </c>
      <c r="AB404" s="206" t="str">
        <f>IF('NILAI-USBN'!K403="","",'NILAI-USBN'!K403)</f>
        <v/>
      </c>
      <c r="AC404" s="206" t="str">
        <f>IF('NILAI-USBN'!L403="","",'NILAI-USBN'!L403)</f>
        <v/>
      </c>
      <c r="AD404" s="206" t="str">
        <f>IF('NILAI-USBN'!M403="","",'NILAI-USBN'!M403)</f>
        <v/>
      </c>
      <c r="AE404" s="206" t="str">
        <f>IF('NILAI-USBN'!N403="","",'NILAI-USBN'!N403)</f>
        <v/>
      </c>
      <c r="AF404" s="206" t="str">
        <f>IF('NILAI-USBN'!O403="","",'NILAI-USBN'!O403)</f>
        <v/>
      </c>
      <c r="AG404" s="206" t="str">
        <f>IF('NILAI-USBN'!P403="","",'NILAI-USBN'!P403)</f>
        <v/>
      </c>
      <c r="AH404" s="206" t="str">
        <f>IF('NILAI-USBN'!Q403="","",'NILAI-USBN'!Q403)</f>
        <v/>
      </c>
      <c r="AI404" s="206" t="str">
        <f>IF('NILAI-USBN'!R403="","",'NILAI-USBN'!R403)</f>
        <v/>
      </c>
      <c r="AJ404" s="206" t="str">
        <f>IF('NILAI-USBN'!S403="","",'NILAI-USBN'!S403)</f>
        <v/>
      </c>
      <c r="AK404" s="206" t="str">
        <f>IF('NILAI-USBN'!T403="","",'NILAI-USBN'!T403)</f>
        <v/>
      </c>
      <c r="AL404" s="206" t="str">
        <f>IF('NILAI-USBN'!U403="","",'NILAI-USBN'!U403)</f>
        <v/>
      </c>
      <c r="AM404" s="206" t="str">
        <f>IF('NILAI-UN'!E403="","",'NILAI-UN'!E403)</f>
        <v/>
      </c>
      <c r="AN404" s="206" t="str">
        <f>IF('NILAI-UN'!F403="","",'NILAI-UN'!F403)</f>
        <v/>
      </c>
      <c r="AO404" s="206" t="str">
        <f>IF('NILAI-UN'!G403="","",'NILAI-UN'!G403)</f>
        <v/>
      </c>
      <c r="AP404" s="206" t="str">
        <f>IF('NILAI-UN'!H403="","",'NILAI-UN'!H403)</f>
        <v/>
      </c>
      <c r="AQ404" s="207" t="str">
        <f t="shared" si="13"/>
        <v/>
      </c>
      <c r="AR404" s="208" t="str">
        <f t="shared" si="14"/>
        <v/>
      </c>
      <c r="AS404" s="196" t="str">
        <f>IF(OR(C404="",E404=""),"",RANK(AQ404,$AQ$10:$AQ$409)+COUNTIF(AQ$10:AQ404,AQ404)-1)</f>
        <v/>
      </c>
      <c r="AT404" s="173"/>
    </row>
    <row r="405" spans="1:46" ht="20.100000000000001" customHeight="1">
      <c r="A405" s="173"/>
      <c r="B405" s="190" t="str">
        <f>BIODATA_SISWA!B405</f>
        <v/>
      </c>
      <c r="C405" s="191" t="str">
        <f>IF(BIODATA_SISWA!C405="","",BIODATA_SISWA!C405)</f>
        <v/>
      </c>
      <c r="D405" s="191" t="str">
        <f>IF(BIODATA_SISWA!L405="","",BIODATA_SISWA!L405)</f>
        <v/>
      </c>
      <c r="E405" s="206" t="str">
        <f>'NILAI-RAPOR'!K404</f>
        <v/>
      </c>
      <c r="F405" s="206" t="str">
        <f>'NILAI-RAPOR'!R404</f>
        <v/>
      </c>
      <c r="G405" s="206" t="str">
        <f>'NILAI-RAPOR'!Y404</f>
        <v/>
      </c>
      <c r="H405" s="206" t="str">
        <f>'NILAI-RAPOR'!AF404</f>
        <v/>
      </c>
      <c r="I405" s="206" t="str">
        <f>'NILAI-RAPOR'!AM404</f>
        <v/>
      </c>
      <c r="J405" s="206" t="str">
        <f>'NILAI-RAPOR'!AT404</f>
        <v/>
      </c>
      <c r="K405" s="206" t="str">
        <f>'NILAI-RAPOR'!BA404</f>
        <v/>
      </c>
      <c r="L405" s="206" t="str">
        <f>'NILAI-RAPOR'!BH404</f>
        <v/>
      </c>
      <c r="M405" s="206" t="str">
        <f>'NILAI-RAPOR'!BO404</f>
        <v/>
      </c>
      <c r="N405" s="206" t="str">
        <f>'NILAI-RAPOR'!BV404</f>
        <v/>
      </c>
      <c r="O405" s="206" t="str">
        <f>'NILAI-RAPOR'!CC404</f>
        <v/>
      </c>
      <c r="P405" s="206" t="str">
        <f>'NILAI-RAPOR'!CJ404</f>
        <v/>
      </c>
      <c r="Q405" s="206" t="str">
        <f>'NILAI-RAPOR'!CQ404</f>
        <v/>
      </c>
      <c r="R405" s="206" t="str">
        <f>'NILAI-RAPOR'!CX404</f>
        <v/>
      </c>
      <c r="S405" s="206" t="str">
        <f>'NILAI-RAPOR'!DE404</f>
        <v/>
      </c>
      <c r="T405" s="206" t="str">
        <f>'NILAI-RAPOR'!DL404</f>
        <v/>
      </c>
      <c r="U405" s="206" t="str">
        <f>'NILAI-RAPOR'!DS404</f>
        <v/>
      </c>
      <c r="V405" s="206" t="str">
        <f>IF('NILAI-USBN'!E404="","",'NILAI-USBN'!E404)</f>
        <v/>
      </c>
      <c r="W405" s="206" t="str">
        <f>IF('NILAI-USBN'!F404="","",'NILAI-USBN'!F404)</f>
        <v/>
      </c>
      <c r="X405" s="206" t="str">
        <f>IF('NILAI-USBN'!G404="","",'NILAI-USBN'!G404)</f>
        <v/>
      </c>
      <c r="Y405" s="206" t="str">
        <f>IF('NILAI-USBN'!H404="","",'NILAI-USBN'!H404)</f>
        <v/>
      </c>
      <c r="Z405" s="206" t="str">
        <f>IF('NILAI-USBN'!I404="","",'NILAI-USBN'!I404)</f>
        <v/>
      </c>
      <c r="AA405" s="206" t="str">
        <f>IF('NILAI-USBN'!J404="","",'NILAI-USBN'!J404)</f>
        <v/>
      </c>
      <c r="AB405" s="206" t="str">
        <f>IF('NILAI-USBN'!K404="","",'NILAI-USBN'!K404)</f>
        <v/>
      </c>
      <c r="AC405" s="206" t="str">
        <f>IF('NILAI-USBN'!L404="","",'NILAI-USBN'!L404)</f>
        <v/>
      </c>
      <c r="AD405" s="206" t="str">
        <f>IF('NILAI-USBN'!M404="","",'NILAI-USBN'!M404)</f>
        <v/>
      </c>
      <c r="AE405" s="206" t="str">
        <f>IF('NILAI-USBN'!N404="","",'NILAI-USBN'!N404)</f>
        <v/>
      </c>
      <c r="AF405" s="206" t="str">
        <f>IF('NILAI-USBN'!O404="","",'NILAI-USBN'!O404)</f>
        <v/>
      </c>
      <c r="AG405" s="206" t="str">
        <f>IF('NILAI-USBN'!P404="","",'NILAI-USBN'!P404)</f>
        <v/>
      </c>
      <c r="AH405" s="206" t="str">
        <f>IF('NILAI-USBN'!Q404="","",'NILAI-USBN'!Q404)</f>
        <v/>
      </c>
      <c r="AI405" s="206" t="str">
        <f>IF('NILAI-USBN'!R404="","",'NILAI-USBN'!R404)</f>
        <v/>
      </c>
      <c r="AJ405" s="206" t="str">
        <f>IF('NILAI-USBN'!S404="","",'NILAI-USBN'!S404)</f>
        <v/>
      </c>
      <c r="AK405" s="206" t="str">
        <f>IF('NILAI-USBN'!T404="","",'NILAI-USBN'!T404)</f>
        <v/>
      </c>
      <c r="AL405" s="206" t="str">
        <f>IF('NILAI-USBN'!U404="","",'NILAI-USBN'!U404)</f>
        <v/>
      </c>
      <c r="AM405" s="206" t="str">
        <f>IF('NILAI-UN'!E404="","",'NILAI-UN'!E404)</f>
        <v/>
      </c>
      <c r="AN405" s="206" t="str">
        <f>IF('NILAI-UN'!F404="","",'NILAI-UN'!F404)</f>
        <v/>
      </c>
      <c r="AO405" s="206" t="str">
        <f>IF('NILAI-UN'!G404="","",'NILAI-UN'!G404)</f>
        <v/>
      </c>
      <c r="AP405" s="206" t="str">
        <f>IF('NILAI-UN'!H404="","",'NILAI-UN'!H404)</f>
        <v/>
      </c>
      <c r="AQ405" s="207" t="str">
        <f t="shared" si="13"/>
        <v/>
      </c>
      <c r="AR405" s="208" t="str">
        <f t="shared" si="14"/>
        <v/>
      </c>
      <c r="AS405" s="196" t="str">
        <f>IF(OR(C405="",E405=""),"",RANK(AQ405,$AQ$10:$AQ$409)+COUNTIF(AQ$10:AQ405,AQ405)-1)</f>
        <v/>
      </c>
      <c r="AT405" s="173"/>
    </row>
    <row r="406" spans="1:46" ht="20.100000000000001" customHeight="1">
      <c r="A406" s="173"/>
      <c r="B406" s="190" t="str">
        <f>BIODATA_SISWA!B406</f>
        <v/>
      </c>
      <c r="C406" s="191" t="str">
        <f>IF(BIODATA_SISWA!C406="","",BIODATA_SISWA!C406)</f>
        <v/>
      </c>
      <c r="D406" s="191" t="str">
        <f>IF(BIODATA_SISWA!L406="","",BIODATA_SISWA!L406)</f>
        <v/>
      </c>
      <c r="E406" s="206" t="str">
        <f>'NILAI-RAPOR'!K405</f>
        <v/>
      </c>
      <c r="F406" s="206" t="str">
        <f>'NILAI-RAPOR'!R405</f>
        <v/>
      </c>
      <c r="G406" s="206" t="str">
        <f>'NILAI-RAPOR'!Y405</f>
        <v/>
      </c>
      <c r="H406" s="206" t="str">
        <f>'NILAI-RAPOR'!AF405</f>
        <v/>
      </c>
      <c r="I406" s="206" t="str">
        <f>'NILAI-RAPOR'!AM405</f>
        <v/>
      </c>
      <c r="J406" s="206" t="str">
        <f>'NILAI-RAPOR'!AT405</f>
        <v/>
      </c>
      <c r="K406" s="206" t="str">
        <f>'NILAI-RAPOR'!BA405</f>
        <v/>
      </c>
      <c r="L406" s="206" t="str">
        <f>'NILAI-RAPOR'!BH405</f>
        <v/>
      </c>
      <c r="M406" s="206" t="str">
        <f>'NILAI-RAPOR'!BO405</f>
        <v/>
      </c>
      <c r="N406" s="206" t="str">
        <f>'NILAI-RAPOR'!BV405</f>
        <v/>
      </c>
      <c r="O406" s="206" t="str">
        <f>'NILAI-RAPOR'!CC405</f>
        <v/>
      </c>
      <c r="P406" s="206" t="str">
        <f>'NILAI-RAPOR'!CJ405</f>
        <v/>
      </c>
      <c r="Q406" s="206" t="str">
        <f>'NILAI-RAPOR'!CQ405</f>
        <v/>
      </c>
      <c r="R406" s="206" t="str">
        <f>'NILAI-RAPOR'!CX405</f>
        <v/>
      </c>
      <c r="S406" s="206" t="str">
        <f>'NILAI-RAPOR'!DE405</f>
        <v/>
      </c>
      <c r="T406" s="206" t="str">
        <f>'NILAI-RAPOR'!DL405</f>
        <v/>
      </c>
      <c r="U406" s="206" t="str">
        <f>'NILAI-RAPOR'!DS405</f>
        <v/>
      </c>
      <c r="V406" s="206" t="str">
        <f>IF('NILAI-USBN'!E405="","",'NILAI-USBN'!E405)</f>
        <v/>
      </c>
      <c r="W406" s="206" t="str">
        <f>IF('NILAI-USBN'!F405="","",'NILAI-USBN'!F405)</f>
        <v/>
      </c>
      <c r="X406" s="206" t="str">
        <f>IF('NILAI-USBN'!G405="","",'NILAI-USBN'!G405)</f>
        <v/>
      </c>
      <c r="Y406" s="206" t="str">
        <f>IF('NILAI-USBN'!H405="","",'NILAI-USBN'!H405)</f>
        <v/>
      </c>
      <c r="Z406" s="206" t="str">
        <f>IF('NILAI-USBN'!I405="","",'NILAI-USBN'!I405)</f>
        <v/>
      </c>
      <c r="AA406" s="206" t="str">
        <f>IF('NILAI-USBN'!J405="","",'NILAI-USBN'!J405)</f>
        <v/>
      </c>
      <c r="AB406" s="206" t="str">
        <f>IF('NILAI-USBN'!K405="","",'NILAI-USBN'!K405)</f>
        <v/>
      </c>
      <c r="AC406" s="206" t="str">
        <f>IF('NILAI-USBN'!L405="","",'NILAI-USBN'!L405)</f>
        <v/>
      </c>
      <c r="AD406" s="206" t="str">
        <f>IF('NILAI-USBN'!M405="","",'NILAI-USBN'!M405)</f>
        <v/>
      </c>
      <c r="AE406" s="206" t="str">
        <f>IF('NILAI-USBN'!N405="","",'NILAI-USBN'!N405)</f>
        <v/>
      </c>
      <c r="AF406" s="206" t="str">
        <f>IF('NILAI-USBN'!O405="","",'NILAI-USBN'!O405)</f>
        <v/>
      </c>
      <c r="AG406" s="206" t="str">
        <f>IF('NILAI-USBN'!P405="","",'NILAI-USBN'!P405)</f>
        <v/>
      </c>
      <c r="AH406" s="206" t="str">
        <f>IF('NILAI-USBN'!Q405="","",'NILAI-USBN'!Q405)</f>
        <v/>
      </c>
      <c r="AI406" s="206" t="str">
        <f>IF('NILAI-USBN'!R405="","",'NILAI-USBN'!R405)</f>
        <v/>
      </c>
      <c r="AJ406" s="206" t="str">
        <f>IF('NILAI-USBN'!S405="","",'NILAI-USBN'!S405)</f>
        <v/>
      </c>
      <c r="AK406" s="206" t="str">
        <f>IF('NILAI-USBN'!T405="","",'NILAI-USBN'!T405)</f>
        <v/>
      </c>
      <c r="AL406" s="206" t="str">
        <f>IF('NILAI-USBN'!U405="","",'NILAI-USBN'!U405)</f>
        <v/>
      </c>
      <c r="AM406" s="206" t="str">
        <f>IF('NILAI-UN'!E405="","",'NILAI-UN'!E405)</f>
        <v/>
      </c>
      <c r="AN406" s="206" t="str">
        <f>IF('NILAI-UN'!F405="","",'NILAI-UN'!F405)</f>
        <v/>
      </c>
      <c r="AO406" s="206" t="str">
        <f>IF('NILAI-UN'!G405="","",'NILAI-UN'!G405)</f>
        <v/>
      </c>
      <c r="AP406" s="206" t="str">
        <f>IF('NILAI-UN'!H405="","",'NILAI-UN'!H405)</f>
        <v/>
      </c>
      <c r="AQ406" s="207" t="str">
        <f t="shared" si="13"/>
        <v/>
      </c>
      <c r="AR406" s="208" t="str">
        <f t="shared" si="14"/>
        <v/>
      </c>
      <c r="AS406" s="196" t="str">
        <f>IF(OR(C406="",E406=""),"",RANK(AQ406,$AQ$10:$AQ$409)+COUNTIF(AQ$10:AQ406,AQ406)-1)</f>
        <v/>
      </c>
      <c r="AT406" s="173"/>
    </row>
    <row r="407" spans="1:46" ht="20.100000000000001" customHeight="1">
      <c r="A407" s="173"/>
      <c r="B407" s="190" t="str">
        <f>BIODATA_SISWA!B407</f>
        <v/>
      </c>
      <c r="C407" s="191" t="str">
        <f>IF(BIODATA_SISWA!C407="","",BIODATA_SISWA!C407)</f>
        <v/>
      </c>
      <c r="D407" s="191" t="str">
        <f>IF(BIODATA_SISWA!L407="","",BIODATA_SISWA!L407)</f>
        <v/>
      </c>
      <c r="E407" s="206" t="str">
        <f>'NILAI-RAPOR'!K406</f>
        <v/>
      </c>
      <c r="F407" s="206" t="str">
        <f>'NILAI-RAPOR'!R406</f>
        <v/>
      </c>
      <c r="G407" s="206" t="str">
        <f>'NILAI-RAPOR'!Y406</f>
        <v/>
      </c>
      <c r="H407" s="206" t="str">
        <f>'NILAI-RAPOR'!AF406</f>
        <v/>
      </c>
      <c r="I407" s="206" t="str">
        <f>'NILAI-RAPOR'!AM406</f>
        <v/>
      </c>
      <c r="J407" s="206" t="str">
        <f>'NILAI-RAPOR'!AT406</f>
        <v/>
      </c>
      <c r="K407" s="206" t="str">
        <f>'NILAI-RAPOR'!BA406</f>
        <v/>
      </c>
      <c r="L407" s="206" t="str">
        <f>'NILAI-RAPOR'!BH406</f>
        <v/>
      </c>
      <c r="M407" s="206" t="str">
        <f>'NILAI-RAPOR'!BO406</f>
        <v/>
      </c>
      <c r="N407" s="206" t="str">
        <f>'NILAI-RAPOR'!BV406</f>
        <v/>
      </c>
      <c r="O407" s="206" t="str">
        <f>'NILAI-RAPOR'!CC406</f>
        <v/>
      </c>
      <c r="P407" s="206" t="str">
        <f>'NILAI-RAPOR'!CJ406</f>
        <v/>
      </c>
      <c r="Q407" s="206" t="str">
        <f>'NILAI-RAPOR'!CQ406</f>
        <v/>
      </c>
      <c r="R407" s="206" t="str">
        <f>'NILAI-RAPOR'!CX406</f>
        <v/>
      </c>
      <c r="S407" s="206" t="str">
        <f>'NILAI-RAPOR'!DE406</f>
        <v/>
      </c>
      <c r="T407" s="206" t="str">
        <f>'NILAI-RAPOR'!DL406</f>
        <v/>
      </c>
      <c r="U407" s="206" t="str">
        <f>'NILAI-RAPOR'!DS406</f>
        <v/>
      </c>
      <c r="V407" s="206" t="str">
        <f>IF('NILAI-USBN'!E406="","",'NILAI-USBN'!E406)</f>
        <v/>
      </c>
      <c r="W407" s="206" t="str">
        <f>IF('NILAI-USBN'!F406="","",'NILAI-USBN'!F406)</f>
        <v/>
      </c>
      <c r="X407" s="206" t="str">
        <f>IF('NILAI-USBN'!G406="","",'NILAI-USBN'!G406)</f>
        <v/>
      </c>
      <c r="Y407" s="206" t="str">
        <f>IF('NILAI-USBN'!H406="","",'NILAI-USBN'!H406)</f>
        <v/>
      </c>
      <c r="Z407" s="206" t="str">
        <f>IF('NILAI-USBN'!I406="","",'NILAI-USBN'!I406)</f>
        <v/>
      </c>
      <c r="AA407" s="206" t="str">
        <f>IF('NILAI-USBN'!J406="","",'NILAI-USBN'!J406)</f>
        <v/>
      </c>
      <c r="AB407" s="206" t="str">
        <f>IF('NILAI-USBN'!K406="","",'NILAI-USBN'!K406)</f>
        <v/>
      </c>
      <c r="AC407" s="206" t="str">
        <f>IF('NILAI-USBN'!L406="","",'NILAI-USBN'!L406)</f>
        <v/>
      </c>
      <c r="AD407" s="206" t="str">
        <f>IF('NILAI-USBN'!M406="","",'NILAI-USBN'!M406)</f>
        <v/>
      </c>
      <c r="AE407" s="206" t="str">
        <f>IF('NILAI-USBN'!N406="","",'NILAI-USBN'!N406)</f>
        <v/>
      </c>
      <c r="AF407" s="206" t="str">
        <f>IF('NILAI-USBN'!O406="","",'NILAI-USBN'!O406)</f>
        <v/>
      </c>
      <c r="AG407" s="206" t="str">
        <f>IF('NILAI-USBN'!P406="","",'NILAI-USBN'!P406)</f>
        <v/>
      </c>
      <c r="AH407" s="206" t="str">
        <f>IF('NILAI-USBN'!Q406="","",'NILAI-USBN'!Q406)</f>
        <v/>
      </c>
      <c r="AI407" s="206" t="str">
        <f>IF('NILAI-USBN'!R406="","",'NILAI-USBN'!R406)</f>
        <v/>
      </c>
      <c r="AJ407" s="206" t="str">
        <f>IF('NILAI-USBN'!S406="","",'NILAI-USBN'!S406)</f>
        <v/>
      </c>
      <c r="AK407" s="206" t="str">
        <f>IF('NILAI-USBN'!T406="","",'NILAI-USBN'!T406)</f>
        <v/>
      </c>
      <c r="AL407" s="206" t="str">
        <f>IF('NILAI-USBN'!U406="","",'NILAI-USBN'!U406)</f>
        <v/>
      </c>
      <c r="AM407" s="206" t="str">
        <f>IF('NILAI-UN'!E406="","",'NILAI-UN'!E406)</f>
        <v/>
      </c>
      <c r="AN407" s="206" t="str">
        <f>IF('NILAI-UN'!F406="","",'NILAI-UN'!F406)</f>
        <v/>
      </c>
      <c r="AO407" s="206" t="str">
        <f>IF('NILAI-UN'!G406="","",'NILAI-UN'!G406)</f>
        <v/>
      </c>
      <c r="AP407" s="206" t="str">
        <f>IF('NILAI-UN'!H406="","",'NILAI-UN'!H406)</f>
        <v/>
      </c>
      <c r="AQ407" s="207" t="str">
        <f t="shared" si="13"/>
        <v/>
      </c>
      <c r="AR407" s="208" t="str">
        <f t="shared" si="14"/>
        <v/>
      </c>
      <c r="AS407" s="196" t="str">
        <f>IF(OR(C407="",E407=""),"",RANK(AQ407,$AQ$10:$AQ$409)+COUNTIF(AQ$10:AQ407,AQ407)-1)</f>
        <v/>
      </c>
      <c r="AT407" s="173"/>
    </row>
    <row r="408" spans="1:46" ht="20.100000000000001" customHeight="1">
      <c r="A408" s="173"/>
      <c r="B408" s="190" t="str">
        <f>BIODATA_SISWA!B408</f>
        <v/>
      </c>
      <c r="C408" s="191" t="str">
        <f>IF(BIODATA_SISWA!C408="","",BIODATA_SISWA!C408)</f>
        <v/>
      </c>
      <c r="D408" s="191" t="str">
        <f>IF(BIODATA_SISWA!L408="","",BIODATA_SISWA!L408)</f>
        <v/>
      </c>
      <c r="E408" s="206" t="str">
        <f>'NILAI-RAPOR'!K407</f>
        <v/>
      </c>
      <c r="F408" s="206" t="str">
        <f>'NILAI-RAPOR'!R407</f>
        <v/>
      </c>
      <c r="G408" s="206" t="str">
        <f>'NILAI-RAPOR'!Y407</f>
        <v/>
      </c>
      <c r="H408" s="206" t="str">
        <f>'NILAI-RAPOR'!AF407</f>
        <v/>
      </c>
      <c r="I408" s="206" t="str">
        <f>'NILAI-RAPOR'!AM407</f>
        <v/>
      </c>
      <c r="J408" s="206" t="str">
        <f>'NILAI-RAPOR'!AT407</f>
        <v/>
      </c>
      <c r="K408" s="206" t="str">
        <f>'NILAI-RAPOR'!BA407</f>
        <v/>
      </c>
      <c r="L408" s="206" t="str">
        <f>'NILAI-RAPOR'!BH407</f>
        <v/>
      </c>
      <c r="M408" s="206" t="str">
        <f>'NILAI-RAPOR'!BO407</f>
        <v/>
      </c>
      <c r="N408" s="206" t="str">
        <f>'NILAI-RAPOR'!BV407</f>
        <v/>
      </c>
      <c r="O408" s="206" t="str">
        <f>'NILAI-RAPOR'!CC407</f>
        <v/>
      </c>
      <c r="P408" s="206" t="str">
        <f>'NILAI-RAPOR'!CJ407</f>
        <v/>
      </c>
      <c r="Q408" s="206" t="str">
        <f>'NILAI-RAPOR'!CQ407</f>
        <v/>
      </c>
      <c r="R408" s="206" t="str">
        <f>'NILAI-RAPOR'!CX407</f>
        <v/>
      </c>
      <c r="S408" s="206" t="str">
        <f>'NILAI-RAPOR'!DE407</f>
        <v/>
      </c>
      <c r="T408" s="206" t="str">
        <f>'NILAI-RAPOR'!DL407</f>
        <v/>
      </c>
      <c r="U408" s="206" t="str">
        <f>'NILAI-RAPOR'!DS407</f>
        <v/>
      </c>
      <c r="V408" s="206" t="str">
        <f>IF('NILAI-USBN'!E407="","",'NILAI-USBN'!E407)</f>
        <v/>
      </c>
      <c r="W408" s="206" t="str">
        <f>IF('NILAI-USBN'!F407="","",'NILAI-USBN'!F407)</f>
        <v/>
      </c>
      <c r="X408" s="206" t="str">
        <f>IF('NILAI-USBN'!G407="","",'NILAI-USBN'!G407)</f>
        <v/>
      </c>
      <c r="Y408" s="206" t="str">
        <f>IF('NILAI-USBN'!H407="","",'NILAI-USBN'!H407)</f>
        <v/>
      </c>
      <c r="Z408" s="206" t="str">
        <f>IF('NILAI-USBN'!I407="","",'NILAI-USBN'!I407)</f>
        <v/>
      </c>
      <c r="AA408" s="206" t="str">
        <f>IF('NILAI-USBN'!J407="","",'NILAI-USBN'!J407)</f>
        <v/>
      </c>
      <c r="AB408" s="206" t="str">
        <f>IF('NILAI-USBN'!K407="","",'NILAI-USBN'!K407)</f>
        <v/>
      </c>
      <c r="AC408" s="206" t="str">
        <f>IF('NILAI-USBN'!L407="","",'NILAI-USBN'!L407)</f>
        <v/>
      </c>
      <c r="AD408" s="206" t="str">
        <f>IF('NILAI-USBN'!M407="","",'NILAI-USBN'!M407)</f>
        <v/>
      </c>
      <c r="AE408" s="206" t="str">
        <f>IF('NILAI-USBN'!N407="","",'NILAI-USBN'!N407)</f>
        <v/>
      </c>
      <c r="AF408" s="206" t="str">
        <f>IF('NILAI-USBN'!O407="","",'NILAI-USBN'!O407)</f>
        <v/>
      </c>
      <c r="AG408" s="206" t="str">
        <f>IF('NILAI-USBN'!P407="","",'NILAI-USBN'!P407)</f>
        <v/>
      </c>
      <c r="AH408" s="206" t="str">
        <f>IF('NILAI-USBN'!Q407="","",'NILAI-USBN'!Q407)</f>
        <v/>
      </c>
      <c r="AI408" s="206" t="str">
        <f>IF('NILAI-USBN'!R407="","",'NILAI-USBN'!R407)</f>
        <v/>
      </c>
      <c r="AJ408" s="206" t="str">
        <f>IF('NILAI-USBN'!S407="","",'NILAI-USBN'!S407)</f>
        <v/>
      </c>
      <c r="AK408" s="206" t="str">
        <f>IF('NILAI-USBN'!T407="","",'NILAI-USBN'!T407)</f>
        <v/>
      </c>
      <c r="AL408" s="206" t="str">
        <f>IF('NILAI-USBN'!U407="","",'NILAI-USBN'!U407)</f>
        <v/>
      </c>
      <c r="AM408" s="206" t="str">
        <f>IF('NILAI-UN'!E407="","",'NILAI-UN'!E407)</f>
        <v/>
      </c>
      <c r="AN408" s="206" t="str">
        <f>IF('NILAI-UN'!F407="","",'NILAI-UN'!F407)</f>
        <v/>
      </c>
      <c r="AO408" s="206" t="str">
        <f>IF('NILAI-UN'!G407="","",'NILAI-UN'!G407)</f>
        <v/>
      </c>
      <c r="AP408" s="206" t="str">
        <f>IF('NILAI-UN'!H407="","",'NILAI-UN'!H407)</f>
        <v/>
      </c>
      <c r="AQ408" s="207" t="str">
        <f t="shared" si="13"/>
        <v/>
      </c>
      <c r="AR408" s="208" t="str">
        <f t="shared" si="14"/>
        <v/>
      </c>
      <c r="AS408" s="196" t="str">
        <f>IF(OR(C408="",E408=""),"",RANK(AQ408,$AQ$10:$AQ$409)+COUNTIF(AQ$10:AQ408,AQ408)-1)</f>
        <v/>
      </c>
      <c r="AT408" s="173"/>
    </row>
    <row r="409" spans="1:46" ht="20.100000000000001" customHeight="1">
      <c r="A409" s="173"/>
      <c r="B409" s="190" t="str">
        <f>BIODATA_SISWA!B409</f>
        <v/>
      </c>
      <c r="C409" s="191" t="str">
        <f>IF(BIODATA_SISWA!C409="","",BIODATA_SISWA!C409)</f>
        <v/>
      </c>
      <c r="D409" s="191" t="str">
        <f>IF(BIODATA_SISWA!L409="","",BIODATA_SISWA!L409)</f>
        <v/>
      </c>
      <c r="E409" s="206" t="str">
        <f>'NILAI-RAPOR'!K408</f>
        <v/>
      </c>
      <c r="F409" s="206" t="str">
        <f>'NILAI-RAPOR'!R408</f>
        <v/>
      </c>
      <c r="G409" s="206" t="str">
        <f>'NILAI-RAPOR'!Y408</f>
        <v/>
      </c>
      <c r="H409" s="206" t="str">
        <f>'NILAI-RAPOR'!AF408</f>
        <v/>
      </c>
      <c r="I409" s="206" t="str">
        <f>'NILAI-RAPOR'!AM408</f>
        <v/>
      </c>
      <c r="J409" s="206" t="str">
        <f>'NILAI-RAPOR'!AT408</f>
        <v/>
      </c>
      <c r="K409" s="206" t="str">
        <f>'NILAI-RAPOR'!BA408</f>
        <v/>
      </c>
      <c r="L409" s="206" t="str">
        <f>'NILAI-RAPOR'!BH408</f>
        <v/>
      </c>
      <c r="M409" s="206" t="str">
        <f>'NILAI-RAPOR'!BO408</f>
        <v/>
      </c>
      <c r="N409" s="206" t="str">
        <f>'NILAI-RAPOR'!BV408</f>
        <v/>
      </c>
      <c r="O409" s="206" t="str">
        <f>'NILAI-RAPOR'!CC408</f>
        <v/>
      </c>
      <c r="P409" s="206" t="str">
        <f>'NILAI-RAPOR'!CJ408</f>
        <v/>
      </c>
      <c r="Q409" s="206" t="str">
        <f>'NILAI-RAPOR'!CQ408</f>
        <v/>
      </c>
      <c r="R409" s="206" t="str">
        <f>'NILAI-RAPOR'!CX408</f>
        <v/>
      </c>
      <c r="S409" s="206" t="str">
        <f>'NILAI-RAPOR'!DE408</f>
        <v/>
      </c>
      <c r="T409" s="206" t="str">
        <f>'NILAI-RAPOR'!DL408</f>
        <v/>
      </c>
      <c r="U409" s="206" t="str">
        <f>'NILAI-RAPOR'!DS408</f>
        <v/>
      </c>
      <c r="V409" s="206" t="str">
        <f>IF('NILAI-USBN'!E408="","",'NILAI-USBN'!E408)</f>
        <v/>
      </c>
      <c r="W409" s="206" t="str">
        <f>IF('NILAI-USBN'!F408="","",'NILAI-USBN'!F408)</f>
        <v/>
      </c>
      <c r="X409" s="206" t="str">
        <f>IF('NILAI-USBN'!G408="","",'NILAI-USBN'!G408)</f>
        <v/>
      </c>
      <c r="Y409" s="206" t="str">
        <f>IF('NILAI-USBN'!H408="","",'NILAI-USBN'!H408)</f>
        <v/>
      </c>
      <c r="Z409" s="206" t="str">
        <f>IF('NILAI-USBN'!I408="","",'NILAI-USBN'!I408)</f>
        <v/>
      </c>
      <c r="AA409" s="206" t="str">
        <f>IF('NILAI-USBN'!J408="","",'NILAI-USBN'!J408)</f>
        <v/>
      </c>
      <c r="AB409" s="206" t="str">
        <f>IF('NILAI-USBN'!K408="","",'NILAI-USBN'!K408)</f>
        <v/>
      </c>
      <c r="AC409" s="206" t="str">
        <f>IF('NILAI-USBN'!L408="","",'NILAI-USBN'!L408)</f>
        <v/>
      </c>
      <c r="AD409" s="206" t="str">
        <f>IF('NILAI-USBN'!M408="","",'NILAI-USBN'!M408)</f>
        <v/>
      </c>
      <c r="AE409" s="206" t="str">
        <f>IF('NILAI-USBN'!N408="","",'NILAI-USBN'!N408)</f>
        <v/>
      </c>
      <c r="AF409" s="206" t="str">
        <f>IF('NILAI-USBN'!O408="","",'NILAI-USBN'!O408)</f>
        <v/>
      </c>
      <c r="AG409" s="206" t="str">
        <f>IF('NILAI-USBN'!P408="","",'NILAI-USBN'!P408)</f>
        <v/>
      </c>
      <c r="AH409" s="206" t="str">
        <f>IF('NILAI-USBN'!Q408="","",'NILAI-USBN'!Q408)</f>
        <v/>
      </c>
      <c r="AI409" s="206" t="str">
        <f>IF('NILAI-USBN'!R408="","",'NILAI-USBN'!R408)</f>
        <v/>
      </c>
      <c r="AJ409" s="206" t="str">
        <f>IF('NILAI-USBN'!S408="","",'NILAI-USBN'!S408)</f>
        <v/>
      </c>
      <c r="AK409" s="206" t="str">
        <f>IF('NILAI-USBN'!T408="","",'NILAI-USBN'!T408)</f>
        <v/>
      </c>
      <c r="AL409" s="206" t="str">
        <f>IF('NILAI-USBN'!U408="","",'NILAI-USBN'!U408)</f>
        <v/>
      </c>
      <c r="AM409" s="206" t="str">
        <f>IF('NILAI-UN'!E408="","",'NILAI-UN'!E408)</f>
        <v/>
      </c>
      <c r="AN409" s="206" t="str">
        <f>IF('NILAI-UN'!F408="","",'NILAI-UN'!F408)</f>
        <v/>
      </c>
      <c r="AO409" s="206" t="str">
        <f>IF('NILAI-UN'!G408="","",'NILAI-UN'!G408)</f>
        <v/>
      </c>
      <c r="AP409" s="206" t="str">
        <f>IF('NILAI-UN'!H408="","",'NILAI-UN'!H408)</f>
        <v/>
      </c>
      <c r="AQ409" s="207" t="str">
        <f t="shared" si="13"/>
        <v/>
      </c>
      <c r="AR409" s="208" t="str">
        <f t="shared" si="14"/>
        <v/>
      </c>
      <c r="AS409" s="196" t="str">
        <f>IF(OR(C409="",E409=""),"",RANK(AQ409,$AQ$10:$AQ$409)+COUNTIF(AQ$10:AQ409,AQ409)-1)</f>
        <v/>
      </c>
      <c r="AT409" s="173"/>
    </row>
    <row r="410" spans="1:46" ht="20.100000000000001" customHeight="1">
      <c r="A410" s="173"/>
      <c r="B410" s="178"/>
      <c r="C410" s="179"/>
      <c r="D410" s="179"/>
      <c r="E410" s="198"/>
      <c r="F410" s="198"/>
      <c r="G410" s="198"/>
      <c r="H410" s="198"/>
      <c r="I410" s="198"/>
      <c r="J410" s="198"/>
      <c r="K410" s="198"/>
      <c r="L410" s="198"/>
      <c r="M410" s="198"/>
      <c r="N410" s="198"/>
      <c r="O410" s="198"/>
      <c r="P410" s="198"/>
      <c r="Q410" s="198"/>
      <c r="R410" s="198"/>
      <c r="S410" s="198"/>
      <c r="T410" s="198"/>
      <c r="U410" s="198"/>
      <c r="V410" s="198"/>
      <c r="W410" s="198"/>
      <c r="X410" s="198"/>
      <c r="Y410" s="198"/>
      <c r="Z410" s="198"/>
      <c r="AA410" s="198"/>
      <c r="AB410" s="198"/>
      <c r="AC410" s="198"/>
      <c r="AD410" s="198"/>
      <c r="AE410" s="198"/>
      <c r="AF410" s="198"/>
      <c r="AG410" s="198"/>
      <c r="AH410" s="198"/>
      <c r="AI410" s="198"/>
      <c r="AJ410" s="198"/>
      <c r="AK410" s="198"/>
      <c r="AL410" s="198"/>
      <c r="AM410" s="198"/>
      <c r="AN410" s="198"/>
      <c r="AO410" s="198"/>
      <c r="AP410" s="198"/>
      <c r="AQ410" s="198"/>
      <c r="AR410" s="198"/>
      <c r="AS410" s="198"/>
      <c r="AT410" s="173"/>
    </row>
    <row r="411" spans="1:46" ht="20.100000000000001" customHeight="1">
      <c r="A411" s="173"/>
      <c r="B411" s="178"/>
      <c r="C411" s="179"/>
      <c r="D411" s="179"/>
      <c r="E411" s="198"/>
      <c r="F411" s="198"/>
      <c r="G411" s="198"/>
      <c r="H411" s="198"/>
      <c r="I411" s="198"/>
      <c r="J411" s="198"/>
      <c r="K411" s="198"/>
      <c r="L411" s="198"/>
      <c r="M411" s="198"/>
      <c r="N411" s="198"/>
      <c r="O411" s="198"/>
      <c r="P411" s="198"/>
      <c r="Q411" s="198"/>
      <c r="R411" s="198"/>
      <c r="S411" s="198"/>
      <c r="T411" s="198"/>
      <c r="U411" s="198"/>
      <c r="V411" s="198"/>
      <c r="W411" s="198"/>
      <c r="X411" s="198"/>
      <c r="Y411" s="198"/>
      <c r="Z411" s="198"/>
      <c r="AA411" s="198"/>
      <c r="AB411" s="198"/>
      <c r="AC411" s="198"/>
      <c r="AD411" s="198"/>
      <c r="AE411" s="198"/>
      <c r="AF411" s="198"/>
      <c r="AG411" s="198"/>
      <c r="AH411" s="198"/>
      <c r="AI411" s="198"/>
      <c r="AJ411" s="198"/>
      <c r="AK411" s="198"/>
      <c r="AL411" s="198"/>
      <c r="AM411" s="198"/>
      <c r="AN411" s="198"/>
      <c r="AO411" s="198"/>
      <c r="AP411" s="198"/>
      <c r="AQ411" s="198"/>
      <c r="AR411" s="198"/>
      <c r="AS411" s="198"/>
      <c r="AT411" s="173"/>
    </row>
  </sheetData>
  <sheetProtection algorithmName="SHA-512" hashValue="Mt0iPC4/AS1LXGxbawgCcPwpCyzVAMxduAZUW6zeBVIMoGjMDHcTylAxlCj97QnMNTIeEyAdKZLPWDt2x8oYpQ==" saltValue="fiAIyTpay2/mxIWZjiWt8w==" spinCount="100000" sheet="1" objects="1" scenarios="1" selectLockedCells="1" selectUnlockedCells="1"/>
  <mergeCells count="15">
    <mergeCell ref="B4:AS4"/>
    <mergeCell ref="B5:AS5"/>
    <mergeCell ref="E8:I8"/>
    <mergeCell ref="J8:S8"/>
    <mergeCell ref="T8:U8"/>
    <mergeCell ref="B7:B9"/>
    <mergeCell ref="V7:AL7"/>
    <mergeCell ref="V8:Z8"/>
    <mergeCell ref="AA8:AJ8"/>
    <mergeCell ref="AK8:AL8"/>
    <mergeCell ref="AM7:AP8"/>
    <mergeCell ref="AQ7:AS8"/>
    <mergeCell ref="E7:U7"/>
    <mergeCell ref="C7:C9"/>
    <mergeCell ref="D7:D9"/>
  </mergeCells>
  <conditionalFormatting sqref="B10:AS409">
    <cfRule type="expression" dxfId="7" priority="60">
      <formula>$B10&lt;&gt;""</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X137"/>
  <sheetViews>
    <sheetView showGridLines="0" showRowColHeaders="0" workbookViewId="0">
      <selection activeCell="R15" sqref="R15:T19"/>
    </sheetView>
  </sheetViews>
  <sheetFormatPr defaultColWidth="0" defaultRowHeight="15" zeroHeight="1"/>
  <cols>
    <col min="1" max="1" width="1.140625" style="2" customWidth="1"/>
    <col min="2" max="2" width="13" style="2" customWidth="1"/>
    <col min="3" max="3" width="4.85546875" style="2" customWidth="1"/>
    <col min="4" max="4" width="2.28515625" style="2" customWidth="1"/>
    <col min="5" max="5" width="19.42578125" style="2" customWidth="1"/>
    <col min="6" max="6" width="2.140625" style="2" customWidth="1"/>
    <col min="7" max="7" width="2.42578125" style="2" customWidth="1"/>
    <col min="8" max="8" width="1.42578125" style="2" customWidth="1"/>
    <col min="9" max="9" width="11" style="2" customWidth="1"/>
    <col min="10" max="10" width="6.28515625" style="2" customWidth="1"/>
    <col min="11" max="11" width="10.42578125" style="2" customWidth="1"/>
    <col min="12" max="12" width="12.5703125" style="2" customWidth="1"/>
    <col min="13" max="13" width="11.85546875" style="2" customWidth="1"/>
    <col min="14" max="14" width="7.42578125" style="2" customWidth="1"/>
    <col min="15" max="15" width="1" style="2" customWidth="1"/>
    <col min="16" max="16" width="9.140625" style="2" customWidth="1"/>
    <col min="17" max="17" width="18" style="2" customWidth="1"/>
    <col min="18" max="18" width="9.140625" style="2" customWidth="1"/>
    <col min="19" max="19" width="8.5703125" style="2" customWidth="1"/>
    <col min="20" max="20" width="10.85546875" style="2" customWidth="1"/>
    <col min="21" max="21" width="1" style="2" customWidth="1"/>
    <col min="22" max="22" width="9.140625" style="2" customWidth="1"/>
    <col min="23" max="24" width="0" style="2" hidden="1" customWidth="1"/>
    <col min="25" max="16384" width="9.140625" style="2" hidden="1"/>
  </cols>
  <sheetData>
    <row r="1" spans="2:22" ht="11.25" customHeight="1" thickBot="1">
      <c r="N1" s="6"/>
      <c r="O1" s="31"/>
      <c r="P1" s="31"/>
      <c r="Q1" s="31"/>
      <c r="R1" s="31"/>
      <c r="S1" s="31"/>
      <c r="T1" s="31"/>
      <c r="U1" s="31"/>
      <c r="V1" s="6"/>
    </row>
    <row r="2" spans="2:22">
      <c r="N2" s="6"/>
      <c r="O2" s="31"/>
      <c r="P2" s="31"/>
      <c r="Q2" s="560"/>
      <c r="R2" s="563"/>
      <c r="S2" s="564"/>
      <c r="T2" s="31"/>
      <c r="U2" s="31"/>
      <c r="V2" s="6"/>
    </row>
    <row r="3" spans="2:22" ht="18" customHeight="1">
      <c r="N3" s="6"/>
      <c r="O3" s="31"/>
      <c r="P3" s="31"/>
      <c r="Q3" s="561"/>
      <c r="R3" s="565"/>
      <c r="S3" s="566"/>
      <c r="T3" s="31"/>
      <c r="U3" s="31"/>
      <c r="V3" s="6"/>
    </row>
    <row r="4" spans="2:22" ht="15" customHeight="1">
      <c r="B4" s="44"/>
      <c r="C4" s="569" t="str">
        <f>UPPER("Pemerintah Provinsi "&amp;MENU!F9)</f>
        <v>PEMERINTAH PROVINSI JAWA BARAT</v>
      </c>
      <c r="D4" s="569"/>
      <c r="E4" s="569"/>
      <c r="F4" s="569"/>
      <c r="G4" s="569"/>
      <c r="H4" s="569"/>
      <c r="I4" s="569"/>
      <c r="J4" s="569"/>
      <c r="K4" s="569"/>
      <c r="L4" s="569"/>
      <c r="M4" s="163"/>
      <c r="N4" s="6"/>
      <c r="O4" s="31"/>
      <c r="P4" s="31"/>
      <c r="Q4" s="561"/>
      <c r="R4" s="565"/>
      <c r="S4" s="566"/>
      <c r="T4" s="31"/>
      <c r="U4" s="31"/>
      <c r="V4" s="6"/>
    </row>
    <row r="5" spans="2:22" ht="16.5" customHeight="1">
      <c r="B5" s="44"/>
      <c r="C5" s="570" t="str">
        <f>UPPER(MENU!F11)</f>
        <v>DINAS PENDIDIK DAN KEBUDAYAAN</v>
      </c>
      <c r="D5" s="570"/>
      <c r="E5" s="570"/>
      <c r="F5" s="570"/>
      <c r="G5" s="570"/>
      <c r="H5" s="570"/>
      <c r="I5" s="570"/>
      <c r="J5" s="570"/>
      <c r="K5" s="570"/>
      <c r="L5" s="570"/>
      <c r="M5" s="164"/>
      <c r="N5" s="6"/>
      <c r="O5" s="31"/>
      <c r="P5" s="31"/>
      <c r="Q5" s="561"/>
      <c r="R5" s="565"/>
      <c r="S5" s="566"/>
      <c r="T5" s="31"/>
      <c r="U5" s="31"/>
      <c r="V5" s="6"/>
    </row>
    <row r="6" spans="2:22" ht="18.75" customHeight="1">
      <c r="B6" s="44"/>
      <c r="C6" s="571" t="str">
        <f>UPPER(MENU!F8)</f>
        <v>SMKN 1 MAJALENGKA</v>
      </c>
      <c r="D6" s="571"/>
      <c r="E6" s="571"/>
      <c r="F6" s="571"/>
      <c r="G6" s="571"/>
      <c r="H6" s="571"/>
      <c r="I6" s="571"/>
      <c r="J6" s="571"/>
      <c r="K6" s="571"/>
      <c r="L6" s="571"/>
      <c r="M6" s="165"/>
      <c r="N6" s="6"/>
      <c r="O6" s="32"/>
      <c r="P6" s="31"/>
      <c r="Q6" s="561"/>
      <c r="R6" s="565"/>
      <c r="S6" s="566"/>
      <c r="T6" s="31"/>
      <c r="U6" s="31"/>
      <c r="V6" s="6"/>
    </row>
    <row r="7" spans="2:22" ht="12.95" customHeight="1" thickBot="1">
      <c r="B7" s="44"/>
      <c r="C7" s="572" t="str">
        <f>MENU!F15</f>
        <v>Jl. Cibiru No. 01</v>
      </c>
      <c r="D7" s="572"/>
      <c r="E7" s="572"/>
      <c r="F7" s="572"/>
      <c r="G7" s="572"/>
      <c r="H7" s="572"/>
      <c r="I7" s="572"/>
      <c r="J7" s="572"/>
      <c r="K7" s="572"/>
      <c r="L7" s="572"/>
      <c r="M7" s="160"/>
      <c r="N7" s="6"/>
      <c r="O7" s="32"/>
      <c r="P7" s="31"/>
      <c r="Q7" s="562"/>
      <c r="R7" s="567"/>
      <c r="S7" s="568"/>
      <c r="T7" s="31"/>
      <c r="U7" s="31"/>
      <c r="V7" s="6"/>
    </row>
    <row r="8" spans="2:22" ht="12.95" customHeight="1">
      <c r="B8" s="44"/>
      <c r="C8" s="572" t="str">
        <f>"Email / Web : "&amp;MENU!F17</f>
        <v>Email / Web : http://sman1meukek.sch.id/. Email : sman_1_meukek@yahoo.com</v>
      </c>
      <c r="D8" s="572"/>
      <c r="E8" s="572"/>
      <c r="F8" s="572"/>
      <c r="G8" s="572"/>
      <c r="H8" s="572"/>
      <c r="I8" s="572"/>
      <c r="J8" s="572"/>
      <c r="K8" s="572"/>
      <c r="L8" s="572"/>
      <c r="M8" s="160"/>
      <c r="N8" s="6"/>
      <c r="O8" s="32"/>
      <c r="P8" s="31"/>
      <c r="Q8" s="31"/>
      <c r="R8" s="31"/>
      <c r="S8" s="31"/>
      <c r="T8" s="31"/>
      <c r="U8" s="31"/>
      <c r="V8" s="6"/>
    </row>
    <row r="9" spans="2:22" ht="10.5" customHeight="1">
      <c r="B9" s="44"/>
      <c r="C9" s="44"/>
      <c r="D9" s="44"/>
      <c r="E9" s="45"/>
      <c r="F9" s="45"/>
      <c r="G9" s="45"/>
      <c r="H9" s="45"/>
      <c r="I9" s="45"/>
      <c r="J9" s="45"/>
      <c r="K9" s="45"/>
      <c r="L9" s="45"/>
      <c r="M9" s="45"/>
      <c r="N9" s="6"/>
      <c r="O9" s="31"/>
      <c r="P9" s="31"/>
      <c r="Q9" s="31"/>
      <c r="R9" s="31"/>
      <c r="S9" s="31"/>
      <c r="T9" s="31"/>
      <c r="U9" s="31"/>
      <c r="V9" s="6"/>
    </row>
    <row r="10" spans="2:22" ht="12" customHeight="1">
      <c r="B10" s="44"/>
      <c r="C10" s="573" t="s">
        <v>77</v>
      </c>
      <c r="D10" s="573"/>
      <c r="E10" s="573"/>
      <c r="F10" s="573"/>
      <c r="G10" s="573"/>
      <c r="H10" s="573"/>
      <c r="I10" s="573"/>
      <c r="J10" s="573"/>
      <c r="K10" s="573"/>
      <c r="L10" s="573"/>
      <c r="M10" s="161"/>
      <c r="N10" s="6"/>
      <c r="O10" s="33"/>
      <c r="P10" s="33"/>
      <c r="Q10" s="33"/>
      <c r="R10" s="33"/>
      <c r="S10" s="33"/>
      <c r="T10" s="33"/>
      <c r="U10" s="33"/>
      <c r="V10" s="6"/>
    </row>
    <row r="11" spans="2:22" ht="12" customHeight="1">
      <c r="B11" s="44"/>
      <c r="C11" s="573" t="str">
        <f>UPPER(MENU!F7)</f>
        <v>SEKOLAH MENENGAH KEJURUAN</v>
      </c>
      <c r="D11" s="573"/>
      <c r="E11" s="573"/>
      <c r="F11" s="573"/>
      <c r="G11" s="573"/>
      <c r="H11" s="573"/>
      <c r="I11" s="573"/>
      <c r="J11" s="573"/>
      <c r="K11" s="573"/>
      <c r="L11" s="573"/>
      <c r="M11" s="161"/>
      <c r="N11" s="6"/>
      <c r="O11" s="574" t="s">
        <v>78</v>
      </c>
      <c r="P11" s="574"/>
      <c r="Q11" s="574"/>
      <c r="R11" s="574"/>
      <c r="S11" s="574"/>
      <c r="T11" s="574"/>
      <c r="U11" s="574"/>
      <c r="V11" s="6"/>
    </row>
    <row r="12" spans="2:22" ht="12" hidden="1" customHeight="1">
      <c r="B12" s="44"/>
      <c r="C12" s="575" t="str">
        <f>UPPER(MENU!F18)</f>
        <v>PROGRAM 3 TAHUN</v>
      </c>
      <c r="D12" s="575"/>
      <c r="E12" s="575"/>
      <c r="F12" s="575"/>
      <c r="G12" s="575"/>
      <c r="H12" s="575"/>
      <c r="I12" s="575"/>
      <c r="J12" s="575"/>
      <c r="K12" s="575"/>
      <c r="L12" s="575"/>
      <c r="M12" s="162"/>
      <c r="N12" s="6"/>
      <c r="O12" s="574"/>
      <c r="P12" s="574"/>
      <c r="Q12" s="574"/>
      <c r="R12" s="574"/>
      <c r="S12" s="574"/>
      <c r="T12" s="574"/>
      <c r="U12" s="574"/>
      <c r="V12" s="6"/>
    </row>
    <row r="13" spans="2:22" ht="16.5" customHeight="1">
      <c r="B13" s="44"/>
      <c r="C13" s="576" t="str">
        <f>"NO. "&amp;MENU!F24</f>
        <v>NO. 422.7/445/2019</v>
      </c>
      <c r="D13" s="576"/>
      <c r="E13" s="576"/>
      <c r="F13" s="576"/>
      <c r="G13" s="576"/>
      <c r="H13" s="576"/>
      <c r="I13" s="576"/>
      <c r="J13" s="576"/>
      <c r="K13" s="576"/>
      <c r="L13" s="576"/>
      <c r="M13" s="46"/>
      <c r="N13" s="6"/>
      <c r="O13" s="574"/>
      <c r="P13" s="574"/>
      <c r="Q13" s="574"/>
      <c r="R13" s="574"/>
      <c r="S13" s="574"/>
      <c r="T13" s="574"/>
      <c r="U13" s="574"/>
      <c r="V13" s="6"/>
    </row>
    <row r="14" spans="2:22" ht="5.0999999999999996" customHeight="1" thickBot="1">
      <c r="B14" s="44"/>
      <c r="C14" s="44"/>
      <c r="D14" s="44"/>
      <c r="E14" s="44"/>
      <c r="F14" s="44"/>
      <c r="G14" s="44"/>
      <c r="H14" s="44"/>
      <c r="I14" s="44"/>
      <c r="J14" s="44"/>
      <c r="K14" s="44"/>
      <c r="L14" s="44"/>
      <c r="M14" s="44"/>
      <c r="N14" s="6"/>
      <c r="O14" s="34"/>
      <c r="P14" s="34"/>
      <c r="Q14" s="34"/>
      <c r="R14" s="34"/>
      <c r="S14" s="34"/>
      <c r="T14" s="34"/>
      <c r="U14" s="34"/>
      <c r="V14" s="6"/>
    </row>
    <row r="15" spans="2:22" ht="12" customHeight="1" thickTop="1">
      <c r="B15" s="44"/>
      <c r="C15" s="44" t="str">
        <f>"Yang Bertanda tangan di bawah ini, Kepala "&amp;MENU!F8&amp;" menerangkan bahwa : "</f>
        <v xml:space="preserve">Yang Bertanda tangan di bawah ini, Kepala SMKN 1 Majalengka menerangkan bahwa : </v>
      </c>
      <c r="D15" s="44"/>
      <c r="E15" s="44"/>
      <c r="F15" s="44"/>
      <c r="G15" s="44"/>
      <c r="H15" s="44"/>
      <c r="I15" s="44"/>
      <c r="J15" s="44"/>
      <c r="K15" s="44"/>
      <c r="L15" s="44"/>
      <c r="M15" s="44"/>
      <c r="N15" s="35" t="s">
        <v>79</v>
      </c>
      <c r="O15" s="34"/>
      <c r="P15" s="6"/>
      <c r="Q15" s="532" t="s">
        <v>80</v>
      </c>
      <c r="R15" s="577">
        <v>3</v>
      </c>
      <c r="S15" s="577"/>
      <c r="T15" s="577"/>
      <c r="U15" s="34"/>
      <c r="V15" s="6"/>
    </row>
    <row r="16" spans="2:22" ht="3.75" customHeight="1">
      <c r="B16" s="44"/>
      <c r="C16" s="44"/>
      <c r="D16" s="44"/>
      <c r="E16" s="44"/>
      <c r="F16" s="44"/>
      <c r="G16" s="44"/>
      <c r="H16" s="44"/>
      <c r="I16" s="44"/>
      <c r="J16" s="44"/>
      <c r="K16" s="44"/>
      <c r="L16" s="44"/>
      <c r="M16" s="44"/>
      <c r="N16" s="6"/>
      <c r="O16" s="34"/>
      <c r="P16" s="6"/>
      <c r="Q16" s="533"/>
      <c r="R16" s="578"/>
      <c r="S16" s="578"/>
      <c r="T16" s="578"/>
      <c r="U16" s="34"/>
      <c r="V16" s="6"/>
    </row>
    <row r="17" spans="2:22" ht="12.6" customHeight="1">
      <c r="B17" s="44"/>
      <c r="C17" s="44" t="s">
        <v>26</v>
      </c>
      <c r="D17" s="44"/>
      <c r="E17" s="44"/>
      <c r="F17" s="45" t="s">
        <v>2</v>
      </c>
      <c r="G17" s="579" t="str">
        <f>IFERROR(VLOOKUP(loop,biodata_siswa,2,FALSE),"")</f>
        <v>Wanita</v>
      </c>
      <c r="H17" s="579"/>
      <c r="I17" s="579"/>
      <c r="J17" s="579"/>
      <c r="K17" s="579"/>
      <c r="L17" s="579"/>
      <c r="M17" s="47"/>
      <c r="N17" s="154"/>
      <c r="O17" s="34"/>
      <c r="P17" s="36"/>
      <c r="Q17" s="533"/>
      <c r="R17" s="578"/>
      <c r="S17" s="578"/>
      <c r="T17" s="578"/>
      <c r="U17" s="34"/>
      <c r="V17" s="6"/>
    </row>
    <row r="18" spans="2:22" ht="12.6" customHeight="1">
      <c r="B18" s="44"/>
      <c r="C18" s="44" t="s">
        <v>81</v>
      </c>
      <c r="D18" s="44"/>
      <c r="E18" s="44"/>
      <c r="F18" s="45" t="s">
        <v>2</v>
      </c>
      <c r="G18" s="531" t="str">
        <f>IFERROR(PROPER(VLOOKUP(loop,biodata_siswa,6,FALSE)&amp;", "&amp;TEXT(VLOOKUP(loop,biodata_siswa,7,FALSE),"dd mmmm yyyy")),"")</f>
        <v>Meukek, 25 Januari 2003</v>
      </c>
      <c r="H18" s="531"/>
      <c r="I18" s="531"/>
      <c r="J18" s="531"/>
      <c r="K18" s="531"/>
      <c r="L18" s="531"/>
      <c r="M18" s="48"/>
      <c r="N18" s="154"/>
      <c r="O18" s="34"/>
      <c r="P18" s="36"/>
      <c r="Q18" s="533"/>
      <c r="R18" s="578"/>
      <c r="S18" s="578"/>
      <c r="T18" s="578"/>
      <c r="U18" s="34"/>
      <c r="V18" s="6"/>
    </row>
    <row r="19" spans="2:22" ht="12.6" customHeight="1">
      <c r="B19" s="44"/>
      <c r="C19" s="44" t="s">
        <v>27</v>
      </c>
      <c r="D19" s="44"/>
      <c r="E19" s="44"/>
      <c r="F19" s="45" t="s">
        <v>2</v>
      </c>
      <c r="G19" s="531" t="str">
        <f>IFERROR(VLOOKUP(loop,biodata_siswa,3,FALSE),"")</f>
        <v>Perempuan</v>
      </c>
      <c r="H19" s="531"/>
      <c r="I19" s="531"/>
      <c r="J19" s="531"/>
      <c r="K19" s="531"/>
      <c r="L19" s="158"/>
      <c r="M19" s="48"/>
      <c r="N19" s="154"/>
      <c r="O19" s="34"/>
      <c r="P19" s="36"/>
      <c r="Q19" s="534"/>
      <c r="R19" s="578"/>
      <c r="S19" s="578"/>
      <c r="T19" s="578"/>
      <c r="U19" s="34"/>
      <c r="V19" s="6"/>
    </row>
    <row r="20" spans="2:22" ht="12.6" customHeight="1">
      <c r="B20" s="44"/>
      <c r="C20" s="44" t="s">
        <v>82</v>
      </c>
      <c r="D20" s="44"/>
      <c r="E20" s="44"/>
      <c r="F20" s="45" t="s">
        <v>2</v>
      </c>
      <c r="G20" s="531" t="str">
        <f>IFERROR(VLOOKUP(loop,biodata_siswa,9,FALSE),"")</f>
        <v>kagak tau</v>
      </c>
      <c r="H20" s="531"/>
      <c r="I20" s="531"/>
      <c r="J20" s="531"/>
      <c r="K20" s="531"/>
      <c r="L20" s="531"/>
      <c r="M20" s="48"/>
      <c r="N20" s="154"/>
      <c r="O20" s="34"/>
      <c r="P20" s="36"/>
      <c r="Q20" s="540" t="s">
        <v>83</v>
      </c>
      <c r="R20" s="542" t="str">
        <f>G23</f>
        <v>3-17-06-21-016-001-10</v>
      </c>
      <c r="S20" s="543"/>
      <c r="T20" s="544"/>
      <c r="U20" s="34"/>
      <c r="V20" s="6"/>
    </row>
    <row r="21" spans="2:22" ht="12.6" customHeight="1">
      <c r="B21" s="44"/>
      <c r="C21" s="44" t="s">
        <v>84</v>
      </c>
      <c r="D21" s="44"/>
      <c r="E21" s="44"/>
      <c r="F21" s="45" t="s">
        <v>2</v>
      </c>
      <c r="G21" s="531" t="str">
        <f>IFERROR(VLOOKUP(loop,biodata_siswa,4,FALSE),"")</f>
        <v>2536</v>
      </c>
      <c r="H21" s="531"/>
      <c r="I21" s="531"/>
      <c r="J21" s="531"/>
      <c r="K21" s="531"/>
      <c r="L21" s="531"/>
      <c r="M21" s="49"/>
      <c r="N21" s="154"/>
      <c r="O21" s="34"/>
      <c r="P21" s="37"/>
      <c r="Q21" s="541"/>
      <c r="R21" s="545"/>
      <c r="S21" s="546"/>
      <c r="T21" s="547"/>
      <c r="U21" s="34"/>
      <c r="V21" s="6"/>
    </row>
    <row r="22" spans="2:22" ht="12.6" customHeight="1">
      <c r="B22" s="44"/>
      <c r="C22" s="44" t="s">
        <v>85</v>
      </c>
      <c r="D22" s="44"/>
      <c r="E22" s="44"/>
      <c r="F22" s="45" t="s">
        <v>2</v>
      </c>
      <c r="G22" s="531" t="str">
        <f>IFERROR(VLOOKUP(loop,biodata_siswa,5,FALSE),"")</f>
        <v>0002356894</v>
      </c>
      <c r="H22" s="531"/>
      <c r="I22" s="531"/>
      <c r="J22" s="531"/>
      <c r="K22" s="531"/>
      <c r="L22" s="531"/>
      <c r="M22" s="50"/>
      <c r="N22" s="154"/>
      <c r="O22" s="34"/>
      <c r="P22" s="37"/>
      <c r="Q22" s="535" t="s">
        <v>86</v>
      </c>
      <c r="R22" s="548" t="str">
        <f>G17</f>
        <v>Wanita</v>
      </c>
      <c r="S22" s="548"/>
      <c r="T22" s="548"/>
      <c r="U22" s="34"/>
      <c r="V22" s="6"/>
    </row>
    <row r="23" spans="2:22" ht="12.6" customHeight="1">
      <c r="B23" s="44"/>
      <c r="C23" s="44" t="s">
        <v>87</v>
      </c>
      <c r="D23" s="44"/>
      <c r="E23" s="44"/>
      <c r="F23" s="45" t="s">
        <v>2</v>
      </c>
      <c r="G23" s="531" t="str">
        <f>IFERROR(VLOOKUP(loop,biodata_siswa,8,FALSE),"")</f>
        <v>3-17-06-21-016-001-10</v>
      </c>
      <c r="H23" s="531"/>
      <c r="I23" s="531"/>
      <c r="J23" s="531"/>
      <c r="K23" s="531"/>
      <c r="L23" s="531"/>
      <c r="M23" s="50"/>
      <c r="N23" s="6"/>
      <c r="O23" s="34"/>
      <c r="P23" s="37"/>
      <c r="Q23" s="536"/>
      <c r="R23" s="549"/>
      <c r="S23" s="549"/>
      <c r="T23" s="549"/>
      <c r="U23" s="34"/>
      <c r="V23" s="6"/>
    </row>
    <row r="24" spans="2:22" ht="12.6" customHeight="1">
      <c r="B24" s="44"/>
      <c r="C24" s="44" t="s">
        <v>151</v>
      </c>
      <c r="D24" s="44"/>
      <c r="E24" s="44"/>
      <c r="F24" s="45" t="s">
        <v>2</v>
      </c>
      <c r="G24" s="221" t="str">
        <f>MENU!F8 &amp; " / " &amp; MENU!F12</f>
        <v>SMKN 1 Majalengka / 10102770</v>
      </c>
      <c r="H24" s="221"/>
      <c r="I24" s="221"/>
      <c r="J24" s="221"/>
      <c r="K24" s="221"/>
      <c r="L24" s="221"/>
      <c r="M24" s="50"/>
      <c r="N24" s="6"/>
      <c r="O24" s="34"/>
      <c r="P24" s="37"/>
      <c r="Q24" s="536"/>
      <c r="R24" s="549"/>
      <c r="S24" s="549"/>
      <c r="T24" s="549"/>
      <c r="U24" s="34"/>
      <c r="V24" s="6"/>
    </row>
    <row r="25" spans="2:22" ht="12.6" customHeight="1">
      <c r="B25" s="44"/>
      <c r="C25" s="315" t="str">
        <f>BIODATA_SISWA!K8</f>
        <v>Program Studi Keahlian</v>
      </c>
      <c r="D25" s="44"/>
      <c r="E25" s="44"/>
      <c r="F25" s="45" t="s">
        <v>2</v>
      </c>
      <c r="G25" s="531" t="str">
        <f>IFERROR(VLOOKUP(loop,biodata_siswa,10,FALSE),"")</f>
        <v>Teknik Otomotif</v>
      </c>
      <c r="H25" s="531"/>
      <c r="I25" s="531"/>
      <c r="J25" s="531"/>
      <c r="K25" s="531"/>
      <c r="L25" s="531"/>
      <c r="M25" s="50"/>
      <c r="N25" s="6"/>
      <c r="O25" s="34"/>
      <c r="P25" s="37"/>
      <c r="Q25" s="537"/>
      <c r="R25" s="550"/>
      <c r="S25" s="550"/>
      <c r="T25" s="550"/>
      <c r="U25" s="34"/>
      <c r="V25" s="6"/>
    </row>
    <row r="26" spans="2:22" ht="12.6" customHeight="1">
      <c r="B26" s="44"/>
      <c r="C26" s="315" t="str">
        <f>BIODATA_SISWA!L8</f>
        <v>Kompetensi Keahlian</v>
      </c>
      <c r="D26" s="44"/>
      <c r="E26" s="44"/>
      <c r="F26" s="45" t="s">
        <v>2</v>
      </c>
      <c r="G26" s="530" t="str">
        <f>IFERROR(VLOOKUP(loop,biodata_siswa,11,FALSE),"")</f>
        <v>Teknik Kendaraan Ringan</v>
      </c>
      <c r="H26" s="530"/>
      <c r="I26" s="530"/>
      <c r="J26" s="530"/>
      <c r="K26" s="530"/>
      <c r="L26" s="51"/>
      <c r="M26" s="52"/>
      <c r="N26" s="6"/>
      <c r="O26" s="34"/>
      <c r="P26" s="538" t="s">
        <v>89</v>
      </c>
      <c r="Q26" s="538"/>
      <c r="R26" s="538"/>
      <c r="S26" s="538"/>
      <c r="T26" s="539"/>
      <c r="U26" s="34"/>
      <c r="V26" s="6"/>
    </row>
    <row r="27" spans="2:22" ht="5.0999999999999996" customHeight="1">
      <c r="B27" s="44"/>
      <c r="C27" s="44"/>
      <c r="D27" s="44"/>
      <c r="E27" s="44"/>
      <c r="F27" s="44"/>
      <c r="G27" s="44"/>
      <c r="H27" s="44"/>
      <c r="I27" s="44"/>
      <c r="J27" s="44"/>
      <c r="K27" s="44"/>
      <c r="L27" s="44"/>
      <c r="M27" s="44"/>
      <c r="N27" s="6"/>
      <c r="O27" s="34"/>
      <c r="P27" s="34"/>
      <c r="Q27" s="34"/>
      <c r="R27" s="34"/>
      <c r="S27" s="34"/>
      <c r="T27" s="34"/>
      <c r="U27" s="34"/>
      <c r="V27" s="6"/>
    </row>
    <row r="28" spans="2:22" ht="12.95" customHeight="1" thickBot="1">
      <c r="B28" s="44"/>
      <c r="C28" s="497" t="str">
        <f>"Telah mengikuti Ujian Sekolah dan Ujian Nasional Tahun Ajaran "&amp;MENU!F23 &amp;" dan dinyatakan LULUS dengan hasil sebagai berikut :"</f>
        <v>Telah mengikuti Ujian Sekolah dan Ujian Nasional Tahun Ajaran 2018/2019 dan dinyatakan LULUS dengan hasil sebagai berikut :</v>
      </c>
      <c r="D28" s="497"/>
      <c r="E28" s="497"/>
      <c r="F28" s="497"/>
      <c r="G28" s="497"/>
      <c r="H28" s="497"/>
      <c r="I28" s="497"/>
      <c r="J28" s="497"/>
      <c r="K28" s="497"/>
      <c r="L28" s="497"/>
      <c r="M28" s="53"/>
      <c r="N28" s="6"/>
      <c r="O28" s="35"/>
      <c r="P28" s="38"/>
      <c r="Q28" s="38"/>
      <c r="R28" s="38"/>
      <c r="S28" s="38"/>
      <c r="T28" s="38"/>
      <c r="U28" s="6"/>
      <c r="V28" s="6"/>
    </row>
    <row r="29" spans="2:22" ht="18.75" customHeight="1" thickTop="1">
      <c r="B29" s="44"/>
      <c r="C29" s="497"/>
      <c r="D29" s="497"/>
      <c r="E29" s="497"/>
      <c r="F29" s="497"/>
      <c r="G29" s="497"/>
      <c r="H29" s="497"/>
      <c r="I29" s="497"/>
      <c r="J29" s="497"/>
      <c r="K29" s="497"/>
      <c r="L29" s="497"/>
      <c r="M29" s="53"/>
      <c r="N29" s="6"/>
      <c r="O29" s="6"/>
      <c r="P29" s="524" t="s">
        <v>90</v>
      </c>
      <c r="Q29" s="525"/>
      <c r="R29" s="528">
        <f>loop</f>
        <v>3</v>
      </c>
      <c r="S29" s="6"/>
      <c r="T29" s="6"/>
      <c r="U29" s="6"/>
      <c r="V29" s="6"/>
    </row>
    <row r="30" spans="2:22" ht="6.75" customHeight="1" thickBot="1">
      <c r="B30" s="44"/>
      <c r="C30" s="44"/>
      <c r="D30" s="44"/>
      <c r="E30" s="44"/>
      <c r="F30" s="44"/>
      <c r="G30" s="44"/>
      <c r="H30" s="44"/>
      <c r="I30" s="44"/>
      <c r="J30" s="44"/>
      <c r="K30" s="44"/>
      <c r="L30" s="44"/>
      <c r="M30" s="44"/>
      <c r="N30" s="6"/>
      <c r="O30" s="6"/>
      <c r="P30" s="526"/>
      <c r="Q30" s="527"/>
      <c r="R30" s="529"/>
      <c r="S30" s="6"/>
      <c r="T30" s="6"/>
      <c r="U30" s="6"/>
      <c r="V30" s="6"/>
    </row>
    <row r="31" spans="2:22" ht="14.25" customHeight="1" thickTop="1">
      <c r="B31" s="44"/>
      <c r="C31" s="453" t="s">
        <v>25</v>
      </c>
      <c r="D31" s="463" t="s">
        <v>91</v>
      </c>
      <c r="E31" s="464"/>
      <c r="F31" s="464"/>
      <c r="G31" s="464"/>
      <c r="H31" s="464"/>
      <c r="I31" s="464"/>
      <c r="J31" s="465"/>
      <c r="K31" s="455" t="s">
        <v>92</v>
      </c>
      <c r="L31" s="457" t="s">
        <v>93</v>
      </c>
      <c r="M31" s="54"/>
      <c r="N31" s="6"/>
      <c r="O31" s="6"/>
      <c r="P31" s="459" t="s">
        <v>94</v>
      </c>
      <c r="Q31" s="459"/>
      <c r="R31" s="461">
        <v>2</v>
      </c>
      <c r="S31" s="6"/>
      <c r="T31" s="6"/>
      <c r="U31" s="6"/>
      <c r="V31" s="6"/>
    </row>
    <row r="32" spans="2:22" s="39" customFormat="1" ht="15.75" customHeight="1" thickBot="1">
      <c r="B32" s="55"/>
      <c r="C32" s="454"/>
      <c r="D32" s="466" t="str">
        <f>"Kurikulum ("&amp; MENU!F25&amp;")"</f>
        <v>Kurikulum (2006)</v>
      </c>
      <c r="E32" s="467"/>
      <c r="F32" s="467"/>
      <c r="G32" s="467"/>
      <c r="H32" s="467"/>
      <c r="I32" s="467"/>
      <c r="J32" s="468"/>
      <c r="K32" s="456"/>
      <c r="L32" s="458"/>
      <c r="M32" s="56"/>
      <c r="N32" s="40"/>
      <c r="O32" s="40"/>
      <c r="P32" s="460"/>
      <c r="Q32" s="460"/>
      <c r="R32" s="462"/>
      <c r="S32" s="40"/>
      <c r="T32" s="40"/>
      <c r="U32" s="40"/>
      <c r="V32" s="40"/>
    </row>
    <row r="33" spans="2:22" ht="15" customHeight="1">
      <c r="B33" s="44"/>
      <c r="C33" s="473" t="str">
        <f>IF('MAPPING-MAPEL'!C8="","",'MAPPING-MAPEL'!C8)</f>
        <v>I. Normatif</v>
      </c>
      <c r="D33" s="474"/>
      <c r="E33" s="474"/>
      <c r="F33" s="474"/>
      <c r="G33" s="474"/>
      <c r="H33" s="474"/>
      <c r="I33" s="474"/>
      <c r="J33" s="474"/>
      <c r="K33" s="474"/>
      <c r="L33" s="475"/>
      <c r="M33" s="57"/>
      <c r="N33" s="6"/>
      <c r="O33" s="6"/>
      <c r="P33" s="6"/>
      <c r="Q33" s="6"/>
      <c r="R33" s="6"/>
      <c r="S33" s="6"/>
      <c r="T33" s="6"/>
      <c r="U33" s="6"/>
      <c r="V33" s="6"/>
    </row>
    <row r="34" spans="2:22" ht="12.95" customHeight="1">
      <c r="B34" s="44"/>
      <c r="C34" s="73">
        <f>IF('MAPPING-MAPEL'!B9="","",'MAPPING-MAPEL'!B9)</f>
        <v>1</v>
      </c>
      <c r="D34" s="477" t="str">
        <f>IF('MAPPING-MAPEL'!C9="","",'MAPPING-MAPEL'!C9)</f>
        <v>Pendidikan Agama</v>
      </c>
      <c r="E34" s="478"/>
      <c r="F34" s="478"/>
      <c r="G34" s="478"/>
      <c r="H34" s="478"/>
      <c r="I34" s="478"/>
      <c r="J34" s="479"/>
      <c r="K34" s="209">
        <f>IFERROR(VLOOKUP(loop,rekap,4,FALSE),"")</f>
        <v>80</v>
      </c>
      <c r="L34" s="228">
        <f>IFERROR(VLOOKUP(loop,rekap,21,FALSE),"")</f>
        <v>80</v>
      </c>
      <c r="M34" s="58"/>
      <c r="N34" s="41"/>
      <c r="O34" s="6"/>
      <c r="P34" s="476"/>
      <c r="Q34" s="476"/>
      <c r="R34" s="476"/>
      <c r="S34" s="476"/>
      <c r="T34" s="476"/>
      <c r="U34" s="6"/>
      <c r="V34" s="6"/>
    </row>
    <row r="35" spans="2:22" ht="12.95" customHeight="1">
      <c r="B35" s="44"/>
      <c r="C35" s="73">
        <f>IF('MAPPING-MAPEL'!B10="","",'MAPPING-MAPEL'!B10)</f>
        <v>2</v>
      </c>
      <c r="D35" s="477" t="str">
        <f>IF('MAPPING-MAPEL'!C10="","",'MAPPING-MAPEL'!C10)</f>
        <v>Pendidikan Kewarganegaraan</v>
      </c>
      <c r="E35" s="478"/>
      <c r="F35" s="478"/>
      <c r="G35" s="478"/>
      <c r="H35" s="478"/>
      <c r="I35" s="478"/>
      <c r="J35" s="479"/>
      <c r="K35" s="209">
        <f>IFERROR(VLOOKUP(loop,rekap,5,FALSE),"")</f>
        <v>80</v>
      </c>
      <c r="L35" s="228">
        <f>IFERROR(VLOOKUP(loop,rekap,22,FALSE),"")</f>
        <v>80</v>
      </c>
      <c r="M35" s="58"/>
      <c r="N35" s="41"/>
      <c r="O35" s="6"/>
      <c r="P35" s="476"/>
      <c r="Q35" s="476"/>
      <c r="R35" s="476"/>
      <c r="S35" s="476"/>
      <c r="T35" s="476"/>
      <c r="U35" s="6"/>
      <c r="V35" s="6"/>
    </row>
    <row r="36" spans="2:22" ht="12.95" customHeight="1">
      <c r="B36" s="44"/>
      <c r="C36" s="73">
        <f>IF('MAPPING-MAPEL'!B11="","",'MAPPING-MAPEL'!B11)</f>
        <v>3</v>
      </c>
      <c r="D36" s="477" t="str">
        <f>IF('MAPPING-MAPEL'!C11="","",'MAPPING-MAPEL'!C11)</f>
        <v>Bahasa Indonesia</v>
      </c>
      <c r="E36" s="478"/>
      <c r="F36" s="478"/>
      <c r="G36" s="478"/>
      <c r="H36" s="478"/>
      <c r="I36" s="478"/>
      <c r="J36" s="479"/>
      <c r="K36" s="209">
        <f>IFERROR(VLOOKUP(loop,rekap,6,FALSE),"")</f>
        <v>80</v>
      </c>
      <c r="L36" s="228">
        <f>IFERROR(VLOOKUP(loop,rekap,23,FALSE),"")</f>
        <v>80</v>
      </c>
      <c r="M36" s="58"/>
      <c r="N36" s="41"/>
      <c r="O36" s="6"/>
      <c r="P36" s="476"/>
      <c r="Q36" s="476"/>
      <c r="R36" s="476"/>
      <c r="S36" s="476"/>
      <c r="T36" s="476"/>
      <c r="U36" s="6"/>
      <c r="V36" s="6"/>
    </row>
    <row r="37" spans="2:22" ht="12.95" customHeight="1">
      <c r="B37" s="44"/>
      <c r="C37" s="73">
        <f>IF('MAPPING-MAPEL'!B12="","",'MAPPING-MAPEL'!B12)</f>
        <v>4</v>
      </c>
      <c r="D37" s="477" t="str">
        <f>IF('MAPPING-MAPEL'!C12="","",'MAPPING-MAPEL'!C12)</f>
        <v>Penjaskes</v>
      </c>
      <c r="E37" s="478"/>
      <c r="F37" s="478"/>
      <c r="G37" s="478"/>
      <c r="H37" s="478"/>
      <c r="I37" s="478"/>
      <c r="J37" s="479"/>
      <c r="K37" s="209">
        <f>IFERROR(VLOOKUP(loop,rekap,7,FALSE),"")</f>
        <v>80</v>
      </c>
      <c r="L37" s="228">
        <f>IFERROR(VLOOKUP(loop,rekap,24,FALSE),"")</f>
        <v>80</v>
      </c>
      <c r="M37" s="58"/>
      <c r="N37" s="41"/>
      <c r="O37" s="6"/>
      <c r="P37" s="469"/>
      <c r="Q37" s="469"/>
      <c r="R37" s="469"/>
      <c r="S37" s="469"/>
      <c r="T37" s="469"/>
      <c r="U37" s="6"/>
      <c r="V37" s="6"/>
    </row>
    <row r="38" spans="2:22" ht="12.95" customHeight="1">
      <c r="B38" s="44"/>
      <c r="C38" s="73">
        <f>IF('MAPPING-MAPEL'!B13="","",'MAPPING-MAPEL'!B13)</f>
        <v>5</v>
      </c>
      <c r="D38" s="477" t="str">
        <f>IF('MAPPING-MAPEL'!C13="","",'MAPPING-MAPEL'!C13)</f>
        <v>Seni Budaya</v>
      </c>
      <c r="E38" s="478"/>
      <c r="F38" s="478"/>
      <c r="G38" s="478"/>
      <c r="H38" s="478"/>
      <c r="I38" s="478"/>
      <c r="J38" s="479"/>
      <c r="K38" s="209">
        <f>IFERROR(VLOOKUP(loop,rekap,8,FALSE),"")</f>
        <v>80</v>
      </c>
      <c r="L38" s="228">
        <f>IFERROR(VLOOKUP(loop,rekap,25,FALSE),"")</f>
        <v>80</v>
      </c>
      <c r="M38" s="58"/>
      <c r="N38" s="41"/>
      <c r="O38" s="6"/>
      <c r="P38" s="469"/>
      <c r="Q38" s="469"/>
      <c r="R38" s="469"/>
      <c r="S38" s="469"/>
      <c r="T38" s="469"/>
      <c r="U38" s="6"/>
      <c r="V38" s="6"/>
    </row>
    <row r="39" spans="2:22" ht="12.95" customHeight="1">
      <c r="B39" s="44"/>
      <c r="C39" s="518" t="str">
        <f>IF('MAPPING-MAPEL'!C14="","",'MAPPING-MAPEL'!C14)</f>
        <v>II. Adaptif</v>
      </c>
      <c r="D39" s="519"/>
      <c r="E39" s="519"/>
      <c r="F39" s="519"/>
      <c r="G39" s="519"/>
      <c r="H39" s="519"/>
      <c r="I39" s="519"/>
      <c r="J39" s="519"/>
      <c r="K39" s="519"/>
      <c r="L39" s="520"/>
      <c r="M39" s="58"/>
      <c r="N39" s="41"/>
      <c r="O39" s="6"/>
      <c r="P39" s="469"/>
      <c r="Q39" s="469"/>
      <c r="R39" s="469"/>
      <c r="S39" s="469"/>
      <c r="T39" s="469"/>
      <c r="U39" s="6"/>
      <c r="V39" s="6"/>
    </row>
    <row r="40" spans="2:22" ht="15" customHeight="1" thickBot="1">
      <c r="B40" s="44"/>
      <c r="C40" s="316">
        <f>IF('MAPPING-MAPEL'!B15="","",'MAPPING-MAPEL'!B15)</f>
        <v>1</v>
      </c>
      <c r="D40" s="480" t="str">
        <f>IF('MAPPING-MAPEL'!C15="","",'MAPPING-MAPEL'!C15)</f>
        <v>Matematika</v>
      </c>
      <c r="E40" s="480"/>
      <c r="F40" s="480"/>
      <c r="G40" s="480"/>
      <c r="H40" s="480"/>
      <c r="I40" s="480"/>
      <c r="J40" s="480"/>
      <c r="K40" s="209">
        <f>IFERROR(VLOOKUP(loop,rekap,9,FALSE),"")</f>
        <v>80</v>
      </c>
      <c r="L40" s="228">
        <f>IFERROR(VLOOKUP(loop,rekap,26,FALSE),"")</f>
        <v>80</v>
      </c>
      <c r="M40" s="57"/>
      <c r="N40" s="41"/>
      <c r="O40" s="6"/>
      <c r="P40" s="470" t="s">
        <v>43</v>
      </c>
      <c r="Q40" s="471"/>
      <c r="R40" s="471"/>
      <c r="S40" s="471"/>
      <c r="T40" s="472"/>
      <c r="U40" s="6"/>
      <c r="V40" s="6"/>
    </row>
    <row r="41" spans="2:22" ht="12.95" customHeight="1">
      <c r="B41" s="44"/>
      <c r="C41" s="316">
        <f>IF('MAPPING-MAPEL'!B16="","",'MAPPING-MAPEL'!B16)</f>
        <v>2</v>
      </c>
      <c r="D41" s="480" t="str">
        <f>IF('MAPPING-MAPEL'!C16="","",'MAPPING-MAPEL'!C16)</f>
        <v>Bahasa Inggris</v>
      </c>
      <c r="E41" s="480"/>
      <c r="F41" s="480"/>
      <c r="G41" s="480"/>
      <c r="H41" s="480"/>
      <c r="I41" s="480"/>
      <c r="J41" s="480"/>
      <c r="K41" s="209">
        <f>IFERROR(VLOOKUP(loop,rekap,10,FALSE),"")</f>
        <v>80</v>
      </c>
      <c r="L41" s="228">
        <f>IFERROR(VLOOKUP(loop,rekap,27,FALSE),"")</f>
        <v>80</v>
      </c>
      <c r="M41" s="58"/>
      <c r="N41" s="41"/>
      <c r="O41" s="6"/>
      <c r="P41" s="551" t="s">
        <v>95</v>
      </c>
      <c r="Q41" s="552"/>
      <c r="R41" s="552"/>
      <c r="S41" s="552"/>
      <c r="T41" s="553"/>
      <c r="U41" s="6"/>
      <c r="V41" s="6"/>
    </row>
    <row r="42" spans="2:22" ht="12.95" customHeight="1">
      <c r="B42" s="44"/>
      <c r="C42" s="316">
        <f>IF('MAPPING-MAPEL'!B17="","",'MAPPING-MAPEL'!B17)</f>
        <v>3</v>
      </c>
      <c r="D42" s="480" t="str">
        <f>IF('MAPPING-MAPEL'!C17="","",'MAPPING-MAPEL'!C17)</f>
        <v>Keterampilan Komputer dan Pengelolaan Informasi (KKPI)</v>
      </c>
      <c r="E42" s="480"/>
      <c r="F42" s="480"/>
      <c r="G42" s="480"/>
      <c r="H42" s="480"/>
      <c r="I42" s="480"/>
      <c r="J42" s="480"/>
      <c r="K42" s="209">
        <f>IFERROR(VLOOKUP(loop,rekap,11,FALSE),"")</f>
        <v>80</v>
      </c>
      <c r="L42" s="228">
        <f>IFERROR(VLOOKUP(loop,rekap,28,FALSE),"")</f>
        <v>80</v>
      </c>
      <c r="M42" s="58"/>
      <c r="N42" s="41"/>
      <c r="O42" s="6"/>
      <c r="P42" s="554"/>
      <c r="Q42" s="555"/>
      <c r="R42" s="555"/>
      <c r="S42" s="555"/>
      <c r="T42" s="556"/>
      <c r="U42" s="6"/>
      <c r="V42" s="6"/>
    </row>
    <row r="43" spans="2:22" ht="12.95" customHeight="1" thickBot="1">
      <c r="B43" s="44"/>
      <c r="C43" s="316">
        <f>IF('MAPPING-MAPEL'!B18="","",'MAPPING-MAPEL'!B18)</f>
        <v>4</v>
      </c>
      <c r="D43" s="480" t="str">
        <f>IF('MAPPING-MAPEL'!C18="","",'MAPPING-MAPEL'!C18)</f>
        <v>Kewira Usahaan</v>
      </c>
      <c r="E43" s="480"/>
      <c r="F43" s="480"/>
      <c r="G43" s="480"/>
      <c r="H43" s="480"/>
      <c r="I43" s="480"/>
      <c r="J43" s="480"/>
      <c r="K43" s="209">
        <f>IFERROR(VLOOKUP(loop,rekap,12,FALSE),"")</f>
        <v>80</v>
      </c>
      <c r="L43" s="228">
        <f>IFERROR(VLOOKUP(loop,rekap,29,FALSE),"")</f>
        <v>80</v>
      </c>
      <c r="M43" s="58"/>
      <c r="N43" s="41"/>
      <c r="O43" s="6"/>
      <c r="P43" s="557"/>
      <c r="Q43" s="558"/>
      <c r="R43" s="558"/>
      <c r="S43" s="558"/>
      <c r="T43" s="559"/>
      <c r="U43" s="6"/>
      <c r="V43" s="6"/>
    </row>
    <row r="44" spans="2:22" ht="12.95" customHeight="1">
      <c r="B44" s="44"/>
      <c r="C44" s="316">
        <f>IF('MAPPING-MAPEL'!B19="","",'MAPPING-MAPEL'!B19)</f>
        <v>5</v>
      </c>
      <c r="D44" s="480" t="str">
        <f>IF('MAPPING-MAPEL'!C19="","",'MAPPING-MAPEL'!C19)</f>
        <v>Ilmu Pengetahuan Alam (IPA)</v>
      </c>
      <c r="E44" s="480"/>
      <c r="F44" s="480"/>
      <c r="G44" s="480"/>
      <c r="H44" s="480"/>
      <c r="I44" s="480"/>
      <c r="J44" s="480"/>
      <c r="K44" s="209">
        <f>IFERROR(VLOOKUP(loop,rekap,13,FALSE),"")</f>
        <v>80</v>
      </c>
      <c r="L44" s="228">
        <f>IFERROR(VLOOKUP(loop,rekap,30,FALSE),"")</f>
        <v>80</v>
      </c>
      <c r="M44" s="58"/>
      <c r="N44" s="41"/>
      <c r="O44" s="6"/>
      <c r="P44" s="321"/>
      <c r="Q44" s="321"/>
      <c r="R44" s="321"/>
      <c r="S44" s="321"/>
      <c r="T44" s="321"/>
      <c r="U44" s="6"/>
      <c r="V44" s="6"/>
    </row>
    <row r="45" spans="2:22" ht="12.95" customHeight="1">
      <c r="B45" s="44"/>
      <c r="C45" s="316">
        <f>IF('MAPPING-MAPEL'!B20="","",'MAPPING-MAPEL'!B20)</f>
        <v>6</v>
      </c>
      <c r="D45" s="480" t="str">
        <f>IF('MAPPING-MAPEL'!C20="","",'MAPPING-MAPEL'!C20)</f>
        <v>Ilmu Pengetahuan Sosial (IPS)</v>
      </c>
      <c r="E45" s="480"/>
      <c r="F45" s="480"/>
      <c r="G45" s="480"/>
      <c r="H45" s="480"/>
      <c r="I45" s="480"/>
      <c r="J45" s="480"/>
      <c r="K45" s="209">
        <f>IFERROR(VLOOKUP(loop,rekap,14,FALSE),"")</f>
        <v>80</v>
      </c>
      <c r="L45" s="228">
        <f>IFERROR(VLOOKUP(loop,rekap,31,FALSE),"")</f>
        <v>80</v>
      </c>
      <c r="M45" s="58"/>
      <c r="N45" s="41"/>
      <c r="O45" s="6"/>
      <c r="P45" s="38"/>
      <c r="Q45" s="38"/>
      <c r="R45" s="38"/>
      <c r="S45" s="38"/>
      <c r="T45" s="38"/>
      <c r="U45" s="6"/>
      <c r="V45" s="6"/>
    </row>
    <row r="46" spans="2:22" ht="12.95" customHeight="1">
      <c r="B46" s="44"/>
      <c r="C46" s="316">
        <f>IF(G26="Akuntansi","7",IF(G26="Teknik Kendaraan Ringan",'MAPPING-MAPEL'!B21,'MAPPING-MAPEL'!B21))</f>
        <v>7</v>
      </c>
      <c r="D46" s="480" t="str">
        <f>IF(G26="Akuntansi",'MAPPING-MAPEL'!C23,IF(G26="Teknik Kendaraan Ringan",'MAPPING-MAPEL'!C21,'MAPPING-MAPEL'!C21))</f>
        <v>Fisika</v>
      </c>
      <c r="E46" s="480"/>
      <c r="F46" s="480"/>
      <c r="G46" s="480"/>
      <c r="H46" s="480"/>
      <c r="I46" s="480"/>
      <c r="J46" s="480"/>
      <c r="K46" s="209">
        <f>IF(G26="Akuntansi","",IF(G26="Teknik Kendaraan Ringan",IFERROR(VLOOKUP(loop,rekap,15,FALSE),""),IFERROR(VLOOKUP(loop,rekap,15,FALSE),"")))</f>
        <v>80</v>
      </c>
      <c r="L46" s="228">
        <f>IF(G26="Akuntansi","",IF(G26="Teknik Kendaraan Ringan",IFERROR(VLOOKUP(loop,rekap,32,FALSE),""),IFERROR(VLOOKUP(loop,rekap,32,FALSE),"")))</f>
        <v>80</v>
      </c>
      <c r="M46" s="58"/>
      <c r="N46" s="41"/>
      <c r="O46" s="6"/>
      <c r="P46" s="38"/>
      <c r="Q46" s="38"/>
      <c r="R46" s="38"/>
      <c r="S46" s="38"/>
      <c r="T46" s="38"/>
      <c r="U46" s="6"/>
      <c r="V46" s="6"/>
    </row>
    <row r="47" spans="2:22" ht="15" customHeight="1">
      <c r="B47" s="44"/>
      <c r="C47" s="316">
        <f>IF(G26="Akuntansi","",IF(G26="Teknik Kendaraan Ringan",'MAPPING-MAPEL'!B22,'MAPPING-MAPEL'!B22))</f>
        <v>8</v>
      </c>
      <c r="D47" s="480" t="str">
        <f>IF(G26="Akuntansi",'MAPPING-MAPEL'!C24,IF(G26="Teknik Kendaraan Ringan",'MAPPING-MAPEL'!C22,'MAPPING-MAPEL'!C22))</f>
        <v>Kimia</v>
      </c>
      <c r="E47" s="480"/>
      <c r="F47" s="480"/>
      <c r="G47" s="480"/>
      <c r="H47" s="480"/>
      <c r="I47" s="480"/>
      <c r="J47" s="480"/>
      <c r="K47" s="209">
        <f>IF(G26="Akuntansi",IFERROR(VLOOKUP(loop,rekap,17,FALSE),""),IF(G26="Teknik Kendaraan Ringan",IFERROR(VLOOKUP(loop,rekap,16,FALSE),""),IFERROR(VLOOKUP(loop,rekap,16,FALSE),"")))</f>
        <v>80</v>
      </c>
      <c r="L47" s="228">
        <f>IF(G26="Akuntansi",IFERROR(VLOOKUP(loop,rekap,34,FALSE),""),IF(G26="Teknik Kendaraan Ringan",IFERROR(VLOOKUP(loop,rekap,33,FALSE),""),IFERROR(VLOOKUP(loop,rekap,33,FALSE),"")))</f>
        <v>80</v>
      </c>
      <c r="M47" s="59"/>
      <c r="N47" s="6"/>
      <c r="O47" s="6"/>
      <c r="P47" s="38"/>
      <c r="Q47" s="38"/>
      <c r="R47" s="38"/>
      <c r="S47" s="38"/>
      <c r="T47" s="38"/>
      <c r="U47" s="6"/>
      <c r="V47" s="6"/>
    </row>
    <row r="48" spans="2:22" ht="15" customHeight="1">
      <c r="B48" s="44"/>
      <c r="C48" s="316">
        <f>IF(G26="Akuntansi","",IF(G26="Teknik Kendaraan Ringan",'MAPPING-MAPEL'!B23,'MAPPING-MAPEL'!B23))</f>
        <v>9</v>
      </c>
      <c r="D48" s="480" t="str">
        <f>IF(G26="Akuntansi",'MAPPING-MAPEL'!C25,IF(G26="Teknik Kendaraan Ringan",'MAPPING-MAPEL'!C23,'MAPPING-MAPEL'!C23))</f>
        <v>Muatan Lokal</v>
      </c>
      <c r="E48" s="480"/>
      <c r="F48" s="480"/>
      <c r="G48" s="480"/>
      <c r="H48" s="480"/>
      <c r="I48" s="480"/>
      <c r="J48" s="480"/>
      <c r="K48" s="209" t="str">
        <f>IF(G26="Akuntansi",IFERROR(VLOOKUP(loop,rekap,18,FALSE),""),IF(G26="Teknik Kendaraan Ringan","",""))</f>
        <v/>
      </c>
      <c r="L48" s="228" t="str">
        <f>IF(G26="Akuntansi",IFERROR(VLOOKUP(loop,rekap,35,FALSE),""),IF(G26="Teknik Kendaraan Ringan","",""))</f>
        <v/>
      </c>
      <c r="M48" s="59"/>
      <c r="N48" s="6"/>
      <c r="O48" s="6"/>
      <c r="P48" s="322"/>
      <c r="Q48" s="322"/>
      <c r="R48" s="322"/>
      <c r="S48" s="322"/>
      <c r="T48" s="322"/>
      <c r="U48" s="6"/>
      <c r="V48" s="6"/>
    </row>
    <row r="49" spans="2:22" ht="12.95" customHeight="1">
      <c r="B49" s="44"/>
      <c r="C49" s="317"/>
      <c r="D49" s="480" t="str">
        <f>IF(G26="Akuntansi","c. ..........................",IF(G26="Teknik Kendaraan Ringan",'MAPPING-MAPEL'!C24,'MAPPING-MAPEL'!C24))</f>
        <v>a. Bahasa Sunda</v>
      </c>
      <c r="E49" s="480"/>
      <c r="F49" s="480"/>
      <c r="G49" s="480"/>
      <c r="H49" s="480"/>
      <c r="I49" s="480"/>
      <c r="J49" s="480"/>
      <c r="K49" s="209">
        <f>IF(G26="Akuntansi","",IF(G26="Teknik Kendaraan Ringan",IFERROR(VLOOKUP(loop,rekap,17,FALSE),""),IFERROR(VLOOKUP(loop,rekap,17,FALSE),"")))</f>
        <v>80</v>
      </c>
      <c r="L49" s="228">
        <f>IF(G26="Akuntansi","",IF(G26="Teknik Kendaraan Ringan",IFERROR(VLOOKUP(loop,rekap,34,FALSE),""),IFERROR(VLOOKUP(loop,rekap,34,FALSE),"")))</f>
        <v>80</v>
      </c>
      <c r="M49" s="58"/>
      <c r="N49" s="6"/>
      <c r="O49" s="6"/>
      <c r="P49" s="452"/>
      <c r="Q49" s="452"/>
      <c r="R49" s="452"/>
      <c r="S49" s="452"/>
      <c r="T49" s="452"/>
      <c r="U49" s="6"/>
      <c r="V49" s="6"/>
    </row>
    <row r="50" spans="2:22" ht="12.95" customHeight="1">
      <c r="B50" s="44"/>
      <c r="C50" s="318"/>
      <c r="D50" s="480" t="str">
        <f>IF(G26="Akuntansi","d. ..........................",IF(G26="Teknik Kendaraan Ringan",'MAPPING-MAPEL'!C25,'MAPPING-MAPEL'!C25))</f>
        <v>b. ..................</v>
      </c>
      <c r="E50" s="480"/>
      <c r="F50" s="480"/>
      <c r="G50" s="480"/>
      <c r="H50" s="480"/>
      <c r="I50" s="480"/>
      <c r="J50" s="480"/>
      <c r="K50" s="209" t="str">
        <f>IF(G26="Akuntansi","",IF(G26="Teknik Kendaraan Ringan",IFERROR(VLOOKUP(loop,rekap,18,FALSE),""),IFERROR(VLOOKUP(loop,rekap,18,FALSE),"")))</f>
        <v/>
      </c>
      <c r="L50" s="228" t="str">
        <f>IF(G26="Akuntansi","",IF(G26="Teknik Kendaraan Ringan",IFERROR(VLOOKUP(loop,rekap,35,FALSE),""),IFERROR(VLOOKUP(loop,rekap,35,FALSE),"")))</f>
        <v/>
      </c>
      <c r="M50" s="58"/>
      <c r="N50" s="6"/>
      <c r="O50" s="6"/>
      <c r="P50" s="452"/>
      <c r="Q50" s="452"/>
      <c r="R50" s="452"/>
      <c r="S50" s="452"/>
      <c r="T50" s="452"/>
      <c r="U50" s="6"/>
      <c r="V50" s="6"/>
    </row>
    <row r="51" spans="2:22" ht="12.95" customHeight="1">
      <c r="B51" s="44"/>
      <c r="C51" s="521" t="str">
        <f>IF('MAPPING-MAPEL'!F8="","",'MAPPING-MAPEL'!F8)</f>
        <v>III. Produktif</v>
      </c>
      <c r="D51" s="522"/>
      <c r="E51" s="522"/>
      <c r="F51" s="522"/>
      <c r="G51" s="522"/>
      <c r="H51" s="522"/>
      <c r="I51" s="522"/>
      <c r="J51" s="522"/>
      <c r="K51" s="522"/>
      <c r="L51" s="523"/>
      <c r="M51" s="58"/>
      <c r="N51" s="6"/>
      <c r="O51" s="6"/>
      <c r="P51" s="6"/>
      <c r="Q51" s="6"/>
      <c r="R51" s="6"/>
      <c r="S51" s="6"/>
      <c r="T51" s="166"/>
      <c r="U51" s="6"/>
      <c r="V51" s="6"/>
    </row>
    <row r="52" spans="2:22" ht="12.95" customHeight="1">
      <c r="B52" s="44"/>
      <c r="C52" s="73">
        <f>IF('MAPPING-MAPEL'!E9="","",'MAPPING-MAPEL'!E9)</f>
        <v>1</v>
      </c>
      <c r="D52" s="477" t="str">
        <f>IF('MAPPING-MAPEL'!F9="","",'MAPPING-MAPEL'!F9)</f>
        <v>Dasar Kompetensi Kejuruan</v>
      </c>
      <c r="E52" s="478"/>
      <c r="F52" s="478"/>
      <c r="G52" s="478"/>
      <c r="H52" s="478"/>
      <c r="I52" s="478"/>
      <c r="J52" s="479"/>
      <c r="K52" s="209">
        <f>IFERROR(VLOOKUP(loop,rekap,19,FALSE),"")</f>
        <v>80</v>
      </c>
      <c r="L52" s="228">
        <f>IFERROR(VLOOKUP(loop,rekap,36,FALSE),"")</f>
        <v>80</v>
      </c>
      <c r="M52" s="58"/>
      <c r="N52" s="35"/>
      <c r="O52" s="6"/>
      <c r="P52" s="6"/>
      <c r="Q52" s="6"/>
      <c r="R52" s="6"/>
      <c r="S52" s="6"/>
      <c r="T52" s="166"/>
      <c r="U52" s="6"/>
      <c r="V52" s="6"/>
    </row>
    <row r="53" spans="2:22" ht="12.95" customHeight="1" thickBot="1">
      <c r="B53" s="44"/>
      <c r="C53" s="73">
        <f>IF('MAPPING-MAPEL'!E10="","",'MAPPING-MAPEL'!E10)</f>
        <v>2</v>
      </c>
      <c r="D53" s="477" t="str">
        <f>IF('MAPPING-MAPEL'!F10="","",'MAPPING-MAPEL'!F10)</f>
        <v>Kompetensi Kejuruan</v>
      </c>
      <c r="E53" s="478"/>
      <c r="F53" s="478"/>
      <c r="G53" s="478"/>
      <c r="H53" s="478"/>
      <c r="I53" s="478"/>
      <c r="J53" s="479"/>
      <c r="K53" s="209">
        <f>IFERROR(VLOOKUP(loop,rekap,20,FALSE),"")</f>
        <v>80</v>
      </c>
      <c r="L53" s="228">
        <f>IFERROR(VLOOKUP(loop,rekap,37,FALSE),"")</f>
        <v>80</v>
      </c>
      <c r="M53" s="58"/>
      <c r="N53" s="6"/>
      <c r="O53" s="6"/>
      <c r="P53" s="6"/>
      <c r="Q53" s="6"/>
      <c r="R53" s="6"/>
      <c r="S53" s="6"/>
      <c r="T53" s="166"/>
      <c r="U53" s="6"/>
      <c r="V53" s="6"/>
    </row>
    <row r="54" spans="2:22" ht="15" customHeight="1" thickBot="1">
      <c r="B54" s="44"/>
      <c r="C54" s="516" t="s">
        <v>96</v>
      </c>
      <c r="D54" s="517"/>
      <c r="E54" s="517"/>
      <c r="F54" s="517"/>
      <c r="G54" s="517"/>
      <c r="H54" s="517"/>
      <c r="I54" s="517"/>
      <c r="J54" s="517"/>
      <c r="K54" s="60">
        <f>IFERROR(AVERAGE(K34:K38,K40:K50,K52:K53),"  ")</f>
        <v>80</v>
      </c>
      <c r="L54" s="61">
        <f>IFERROR(AVERAGE(L34:L38,L40:L50,L52:L53),"  ")</f>
        <v>80</v>
      </c>
      <c r="M54" s="62"/>
      <c r="N54" s="6"/>
      <c r="O54" s="35"/>
      <c r="P54" s="6"/>
      <c r="Q54" s="6"/>
      <c r="R54" s="6"/>
      <c r="S54" s="6"/>
      <c r="T54" s="6"/>
      <c r="U54" s="6"/>
      <c r="V54" s="6"/>
    </row>
    <row r="55" spans="2:22" ht="6" customHeight="1" thickBot="1">
      <c r="B55" s="44"/>
      <c r="C55" s="44"/>
      <c r="D55" s="44"/>
      <c r="E55" s="44"/>
      <c r="F55" s="44"/>
      <c r="G55" s="44"/>
      <c r="H55" s="44"/>
      <c r="I55" s="44"/>
      <c r="J55" s="44"/>
      <c r="K55" s="44"/>
      <c r="L55" s="44"/>
      <c r="M55" s="44"/>
      <c r="N55" s="6"/>
      <c r="O55" s="6"/>
      <c r="P55" s="6"/>
      <c r="Q55" s="6"/>
      <c r="R55" s="6"/>
      <c r="S55" s="6"/>
      <c r="T55" s="6"/>
      <c r="U55" s="6"/>
      <c r="V55" s="6"/>
    </row>
    <row r="56" spans="2:22" ht="9" customHeight="1">
      <c r="B56" s="44"/>
      <c r="C56" s="502" t="s">
        <v>97</v>
      </c>
      <c r="D56" s="502"/>
      <c r="E56" s="502"/>
      <c r="F56" s="502"/>
      <c r="G56" s="502"/>
      <c r="H56" s="503"/>
      <c r="I56" s="506"/>
      <c r="J56" s="508" t="s">
        <v>98</v>
      </c>
      <c r="K56" s="508"/>
      <c r="L56" s="509"/>
      <c r="M56" s="63"/>
      <c r="N56" s="6"/>
      <c r="O56" s="35"/>
      <c r="P56" s="6"/>
      <c r="Q56" s="6"/>
      <c r="R56" s="6"/>
      <c r="S56" s="6"/>
      <c r="T56" s="6"/>
      <c r="U56" s="6"/>
      <c r="V56" s="6"/>
    </row>
    <row r="57" spans="2:22" ht="9.75" customHeight="1" thickBot="1">
      <c r="B57" s="44"/>
      <c r="C57" s="504"/>
      <c r="D57" s="504"/>
      <c r="E57" s="504"/>
      <c r="F57" s="504"/>
      <c r="G57" s="504"/>
      <c r="H57" s="505"/>
      <c r="I57" s="507"/>
      <c r="J57" s="510"/>
      <c r="K57" s="510"/>
      <c r="L57" s="511"/>
      <c r="M57" s="63"/>
      <c r="N57" s="6"/>
      <c r="O57" s="6"/>
      <c r="P57" s="6"/>
      <c r="Q57" s="6"/>
      <c r="R57" s="6"/>
      <c r="S57" s="6"/>
      <c r="T57" s="6"/>
      <c r="U57" s="6"/>
      <c r="V57" s="6"/>
    </row>
    <row r="58" spans="2:22" ht="12.95" customHeight="1">
      <c r="B58" s="44"/>
      <c r="C58" s="512" t="s">
        <v>99</v>
      </c>
      <c r="D58" s="513"/>
      <c r="E58" s="513"/>
      <c r="F58" s="513"/>
      <c r="G58" s="513"/>
      <c r="H58" s="513"/>
      <c r="I58" s="74">
        <f>IFERROR(VLOOKUP(loop,rekap,38,FALSE),"")</f>
        <v>70</v>
      </c>
      <c r="J58" s="514" t="str">
        <f>IFERROR(VLOOKUP(loop,kategoriun,8,FALSE),"")</f>
        <v>Cukup</v>
      </c>
      <c r="K58" s="514"/>
      <c r="L58" s="515"/>
      <c r="M58" s="64"/>
      <c r="N58" s="35"/>
      <c r="O58" s="6"/>
      <c r="P58" s="6"/>
      <c r="Q58" s="6"/>
      <c r="R58" s="6"/>
      <c r="S58" s="6"/>
      <c r="T58" s="6"/>
      <c r="U58" s="6"/>
      <c r="V58" s="6"/>
    </row>
    <row r="59" spans="2:22" ht="12.95" customHeight="1">
      <c r="B59" s="44"/>
      <c r="C59" s="482" t="s">
        <v>100</v>
      </c>
      <c r="D59" s="483"/>
      <c r="E59" s="483"/>
      <c r="F59" s="483"/>
      <c r="G59" s="483"/>
      <c r="H59" s="483"/>
      <c r="I59" s="75">
        <f>IFERROR(VLOOKUP(loop,rekap,39,FALSE),"")</f>
        <v>70</v>
      </c>
      <c r="J59" s="484" t="str">
        <f>IFERROR(VLOOKUP(loop,kategoriun,9,FALSE),"")</f>
        <v>Cukup</v>
      </c>
      <c r="K59" s="484"/>
      <c r="L59" s="485"/>
      <c r="M59" s="64"/>
      <c r="N59" s="6"/>
      <c r="O59" s="6"/>
      <c r="P59" s="6"/>
      <c r="Q59" s="6"/>
      <c r="R59" s="6"/>
      <c r="S59" s="6"/>
      <c r="T59" s="6"/>
      <c r="U59" s="6"/>
      <c r="V59" s="6"/>
    </row>
    <row r="60" spans="2:22" ht="12.95" customHeight="1" thickBot="1">
      <c r="B60" s="44"/>
      <c r="C60" s="482" t="s">
        <v>101</v>
      </c>
      <c r="D60" s="483"/>
      <c r="E60" s="483"/>
      <c r="F60" s="483"/>
      <c r="G60" s="483"/>
      <c r="H60" s="483"/>
      <c r="I60" s="75">
        <f>IFERROR(VLOOKUP(loop,rekap,40,FALSE),"")</f>
        <v>70</v>
      </c>
      <c r="J60" s="484" t="str">
        <f>IFERROR(VLOOKUP(loop,kategoriun,10,FALSE),"")</f>
        <v>Cukup</v>
      </c>
      <c r="K60" s="484"/>
      <c r="L60" s="485"/>
      <c r="M60" s="64"/>
      <c r="N60" s="6"/>
      <c r="O60" s="6"/>
      <c r="P60" s="6"/>
      <c r="Q60" s="6"/>
      <c r="R60" s="6"/>
      <c r="S60" s="6"/>
      <c r="T60" s="6"/>
      <c r="U60" s="6"/>
      <c r="V60" s="6"/>
    </row>
    <row r="61" spans="2:22" ht="12.95" customHeight="1" thickTop="1" thickBot="1">
      <c r="B61" s="44"/>
      <c r="C61" s="498" t="s">
        <v>105</v>
      </c>
      <c r="D61" s="499"/>
      <c r="E61" s="499"/>
      <c r="F61" s="499"/>
      <c r="G61" s="499"/>
      <c r="H61" s="499"/>
      <c r="I61" s="76">
        <f>IFERROR(VLOOKUP(loop,rekap,41,FALSE),"")</f>
        <v>70</v>
      </c>
      <c r="J61" s="500" t="str">
        <f>IFERROR(VLOOKUP(loop,kategoriun,11,FALSE),"")</f>
        <v>Cukup</v>
      </c>
      <c r="K61" s="500"/>
      <c r="L61" s="501"/>
      <c r="M61" s="65"/>
      <c r="N61" s="6"/>
      <c r="O61" s="486" t="s">
        <v>102</v>
      </c>
      <c r="P61" s="487"/>
      <c r="Q61" s="488"/>
      <c r="R61" s="42"/>
      <c r="S61" s="6"/>
      <c r="T61" s="6"/>
      <c r="U61" s="6"/>
      <c r="V61" s="6"/>
    </row>
    <row r="62" spans="2:22" ht="15" customHeight="1" thickBot="1">
      <c r="B62" s="44"/>
      <c r="C62" s="495" t="s">
        <v>103</v>
      </c>
      <c r="D62" s="496"/>
      <c r="E62" s="496"/>
      <c r="F62" s="496"/>
      <c r="G62" s="496"/>
      <c r="H62" s="496"/>
      <c r="I62" s="229">
        <f>IFERROR(AVERAGE(I58:I61),"")</f>
        <v>70</v>
      </c>
      <c r="J62" s="77"/>
      <c r="K62" s="77"/>
      <c r="L62" s="78"/>
      <c r="M62" s="44"/>
      <c r="N62" s="6"/>
      <c r="O62" s="489"/>
      <c r="P62" s="490"/>
      <c r="Q62" s="491"/>
      <c r="R62" s="42"/>
      <c r="S62" s="6"/>
      <c r="T62" s="6"/>
      <c r="U62" s="6"/>
      <c r="V62" s="6"/>
    </row>
    <row r="63" spans="2:22" ht="6" customHeight="1">
      <c r="B63" s="44"/>
      <c r="C63" s="66"/>
      <c r="D63" s="66"/>
      <c r="E63" s="66"/>
      <c r="F63" s="66"/>
      <c r="G63" s="66"/>
      <c r="H63" s="66"/>
      <c r="I63" s="67"/>
      <c r="J63" s="44"/>
      <c r="K63" s="44"/>
      <c r="L63" s="44"/>
      <c r="M63" s="44"/>
      <c r="N63" s="6"/>
      <c r="O63" s="489"/>
      <c r="P63" s="490"/>
      <c r="Q63" s="491"/>
      <c r="R63" s="42"/>
      <c r="S63" s="6"/>
      <c r="T63" s="6"/>
      <c r="U63" s="6"/>
      <c r="V63" s="6"/>
    </row>
    <row r="64" spans="2:22" ht="12" customHeight="1">
      <c r="B64" s="44"/>
      <c r="C64" s="497" t="str">
        <f>"SHU Sementara ini dapat digunakan untuk keperluan Penerimaan Mahasiswa Baru (PMB), atau Keperluan lain yang sesuai dengan ketentuan, dan hanya berlaku sampai dengan diterbitkannya Ijazah dan Sertifikat Hasil Ujian Nasional (SHUN) Tahun Ajaran "&amp;MENU!F23</f>
        <v>SHU Sementara ini dapat digunakan untuk keperluan Penerimaan Mahasiswa Baru (PMB), atau Keperluan lain yang sesuai dengan ketentuan, dan hanya berlaku sampai dengan diterbitkannya Ijazah dan Sertifikat Hasil Ujian Nasional (SHUN) Tahun Ajaran 2018/2019</v>
      </c>
      <c r="D64" s="497"/>
      <c r="E64" s="497"/>
      <c r="F64" s="497"/>
      <c r="G64" s="497"/>
      <c r="H64" s="497"/>
      <c r="I64" s="497"/>
      <c r="J64" s="497"/>
      <c r="K64" s="497"/>
      <c r="L64" s="497"/>
      <c r="M64" s="53"/>
      <c r="N64" s="6"/>
      <c r="O64" s="489"/>
      <c r="P64" s="490"/>
      <c r="Q64" s="491"/>
      <c r="R64" s="42"/>
      <c r="S64" s="6"/>
      <c r="T64" s="6"/>
      <c r="U64" s="6"/>
      <c r="V64" s="6"/>
    </row>
    <row r="65" spans="1:22" ht="12" customHeight="1" thickBot="1">
      <c r="B65" s="44"/>
      <c r="C65" s="497"/>
      <c r="D65" s="497"/>
      <c r="E65" s="497"/>
      <c r="F65" s="497"/>
      <c r="G65" s="497"/>
      <c r="H65" s="497"/>
      <c r="I65" s="497"/>
      <c r="J65" s="497"/>
      <c r="K65" s="497"/>
      <c r="L65" s="497"/>
      <c r="M65" s="53"/>
      <c r="N65" s="6"/>
      <c r="O65" s="492"/>
      <c r="P65" s="493"/>
      <c r="Q65" s="494"/>
      <c r="R65" s="42"/>
      <c r="S65" s="6"/>
      <c r="T65" s="6"/>
      <c r="U65" s="6"/>
      <c r="V65" s="6"/>
    </row>
    <row r="66" spans="1:22" ht="12" customHeight="1" thickTop="1">
      <c r="B66" s="44"/>
      <c r="C66" s="497"/>
      <c r="D66" s="497"/>
      <c r="E66" s="497"/>
      <c r="F66" s="497"/>
      <c r="G66" s="497"/>
      <c r="H66" s="497"/>
      <c r="I66" s="497"/>
      <c r="J66" s="497"/>
      <c r="K66" s="497"/>
      <c r="L66" s="497"/>
      <c r="M66" s="53"/>
      <c r="N66" s="42"/>
      <c r="O66" s="42"/>
      <c r="P66" s="42"/>
      <c r="Q66" s="42"/>
      <c r="R66" s="42"/>
      <c r="S66" s="42"/>
      <c r="T66" s="6"/>
      <c r="U66" s="6"/>
      <c r="V66" s="6"/>
    </row>
    <row r="67" spans="1:22" ht="8.25" customHeight="1">
      <c r="B67" s="44"/>
      <c r="C67" s="44"/>
      <c r="D67" s="44"/>
      <c r="E67" s="44"/>
      <c r="F67" s="44"/>
      <c r="G67" s="44"/>
      <c r="H67" s="44"/>
      <c r="I67" s="44"/>
      <c r="J67" s="44"/>
      <c r="K67" s="44"/>
      <c r="L67" s="44"/>
      <c r="M67" s="44"/>
      <c r="N67" s="6"/>
      <c r="O67" s="6"/>
      <c r="P67" s="6"/>
      <c r="Q67" s="6"/>
      <c r="R67" s="6"/>
      <c r="S67" s="6"/>
      <c r="T67" s="6"/>
      <c r="U67" s="6"/>
      <c r="V67" s="6"/>
    </row>
    <row r="68" spans="1:22" ht="12" customHeight="1">
      <c r="B68" s="44"/>
      <c r="C68" s="44"/>
      <c r="D68" s="44"/>
      <c r="E68" s="44"/>
      <c r="F68" s="44"/>
      <c r="G68" s="44"/>
      <c r="H68" s="44"/>
      <c r="I68" s="44"/>
      <c r="J68" s="68" t="str">
        <f>MENU!F21&amp;", "&amp;TEXT(MENU!F22,"dd mmmm yyyy")</f>
        <v>Meukek, 23 Mei 2019</v>
      </c>
      <c r="K68" s="44"/>
      <c r="L68" s="44"/>
      <c r="M68" s="44"/>
      <c r="N68" s="6"/>
      <c r="O68" s="481" t="s">
        <v>104</v>
      </c>
      <c r="P68" s="481"/>
      <c r="Q68" s="481"/>
      <c r="R68" s="6"/>
      <c r="S68" s="6"/>
      <c r="T68" s="6"/>
      <c r="U68" s="6"/>
      <c r="V68" s="6"/>
    </row>
    <row r="69" spans="1:22" ht="12" customHeight="1">
      <c r="B69" s="44"/>
      <c r="C69" s="44"/>
      <c r="D69" s="44"/>
      <c r="E69" s="44"/>
      <c r="F69" s="44"/>
      <c r="G69" s="44"/>
      <c r="H69" s="44"/>
      <c r="I69" s="44"/>
      <c r="J69" s="44" t="str">
        <f>O68</f>
        <v>Kepala Sekolah,</v>
      </c>
      <c r="K69" s="44"/>
      <c r="L69" s="44"/>
      <c r="M69" s="44"/>
      <c r="N69" s="6"/>
      <c r="O69" s="481"/>
      <c r="P69" s="481"/>
      <c r="Q69" s="481"/>
      <c r="R69" s="6"/>
      <c r="S69" s="6"/>
      <c r="T69" s="6"/>
      <c r="U69" s="6"/>
      <c r="V69" s="6"/>
    </row>
    <row r="70" spans="1:22" ht="8.25" customHeight="1">
      <c r="B70" s="44"/>
      <c r="C70" s="44"/>
      <c r="D70" s="44"/>
      <c r="E70" s="44"/>
      <c r="F70" s="44"/>
      <c r="G70" s="44"/>
      <c r="H70" s="44"/>
      <c r="I70" s="44"/>
      <c r="J70" s="44"/>
      <c r="K70" s="44"/>
      <c r="L70" s="44"/>
      <c r="M70" s="44"/>
      <c r="N70" s="6"/>
      <c r="O70" s="6"/>
      <c r="P70" s="6"/>
      <c r="Q70" s="6"/>
      <c r="R70" s="6"/>
      <c r="S70" s="6"/>
      <c r="T70" s="6"/>
      <c r="U70" s="6"/>
      <c r="V70" s="6"/>
    </row>
    <row r="71" spans="1:22" ht="9.75" customHeight="1">
      <c r="B71" s="44"/>
      <c r="C71" s="44"/>
      <c r="D71" s="44"/>
      <c r="E71" s="44"/>
      <c r="F71" s="44"/>
      <c r="G71" s="44"/>
      <c r="H71" s="44"/>
      <c r="I71" s="44"/>
      <c r="J71" s="44"/>
      <c r="K71" s="44"/>
      <c r="L71" s="44"/>
      <c r="M71" s="44"/>
      <c r="N71" s="6"/>
      <c r="O71" s="6"/>
      <c r="P71" s="6"/>
      <c r="Q71" s="6"/>
      <c r="R71" s="6"/>
      <c r="S71" s="6"/>
      <c r="T71" s="6"/>
      <c r="U71" s="6"/>
      <c r="V71" s="6"/>
    </row>
    <row r="72" spans="1:22" ht="9" customHeight="1">
      <c r="B72" s="44"/>
      <c r="C72" s="44"/>
      <c r="D72" s="44"/>
      <c r="E72" s="44"/>
      <c r="F72" s="44"/>
      <c r="G72" s="44"/>
      <c r="H72" s="44"/>
      <c r="I72" s="44"/>
      <c r="J72" s="44"/>
      <c r="K72" s="44"/>
      <c r="L72" s="44"/>
      <c r="M72" s="44"/>
      <c r="N72" s="6"/>
      <c r="O72" s="6"/>
      <c r="P72" s="6"/>
      <c r="Q72" s="6"/>
      <c r="R72" s="6"/>
      <c r="S72" s="6"/>
      <c r="T72" s="6"/>
      <c r="U72" s="6"/>
      <c r="V72" s="6"/>
    </row>
    <row r="73" spans="1:22" ht="12" customHeight="1">
      <c r="B73" s="44"/>
      <c r="C73" s="44"/>
      <c r="D73" s="44"/>
      <c r="E73" s="44"/>
      <c r="F73" s="44"/>
      <c r="G73" s="44"/>
      <c r="H73" s="44"/>
      <c r="I73" s="44"/>
      <c r="J73" s="69" t="str">
        <f>MENU!F19</f>
        <v>Drs. IRWADI</v>
      </c>
      <c r="K73" s="44"/>
      <c r="L73" s="44"/>
      <c r="M73" s="44"/>
      <c r="N73" s="35"/>
      <c r="O73" s="6"/>
      <c r="P73" s="6"/>
      <c r="Q73" s="6"/>
      <c r="R73" s="6"/>
      <c r="S73" s="6"/>
      <c r="T73" s="6"/>
      <c r="U73" s="6"/>
      <c r="V73" s="6"/>
    </row>
    <row r="74" spans="1:22" ht="12" customHeight="1">
      <c r="B74" s="44"/>
      <c r="C74" s="44"/>
      <c r="D74" s="44"/>
      <c r="E74" s="44"/>
      <c r="F74" s="44"/>
      <c r="G74" s="44"/>
      <c r="H74" s="44"/>
      <c r="I74" s="44"/>
      <c r="J74" s="44" t="str">
        <f>"NIP." &amp;MENU!F20</f>
        <v>NIP.19681012 199702 1 004</v>
      </c>
      <c r="K74" s="44"/>
      <c r="L74" s="44"/>
      <c r="M74" s="44"/>
      <c r="N74" s="6"/>
      <c r="O74" s="6"/>
      <c r="P74" s="6"/>
      <c r="Q74" s="6"/>
      <c r="R74" s="6"/>
      <c r="S74" s="6"/>
      <c r="T74" s="6"/>
      <c r="U74" s="6"/>
      <c r="V74" s="6"/>
    </row>
    <row r="75" spans="1:22" ht="9.75" customHeight="1">
      <c r="N75" s="6"/>
      <c r="O75" s="6"/>
      <c r="P75" s="6"/>
      <c r="Q75" s="6"/>
      <c r="R75" s="6"/>
      <c r="S75" s="6"/>
      <c r="T75" s="6"/>
      <c r="U75" s="6"/>
      <c r="V75" s="6"/>
    </row>
    <row r="76" spans="1:22" ht="12.95" customHeight="1">
      <c r="N76" s="6"/>
      <c r="O76" s="6"/>
      <c r="P76" s="6"/>
      <c r="Q76" s="6"/>
      <c r="R76" s="6"/>
      <c r="S76" s="6"/>
      <c r="T76" s="6"/>
      <c r="U76" s="6"/>
      <c r="V76" s="6"/>
    </row>
    <row r="77" spans="1:22" ht="10.5" customHeight="1">
      <c r="N77" s="6"/>
      <c r="O77" s="35"/>
      <c r="P77" s="6"/>
      <c r="Q77" s="6"/>
      <c r="R77" s="6"/>
      <c r="S77" s="6"/>
      <c r="T77" s="6"/>
      <c r="U77" s="6"/>
      <c r="V77" s="6"/>
    </row>
    <row r="78" spans="1:22" ht="13.5" customHeight="1">
      <c r="N78" s="6"/>
      <c r="O78" s="6"/>
      <c r="P78" s="6"/>
      <c r="Q78" s="6"/>
      <c r="R78" s="6"/>
      <c r="S78" s="6"/>
      <c r="T78" s="6"/>
      <c r="U78" s="6"/>
      <c r="V78" s="6"/>
    </row>
    <row r="79" spans="1:22" ht="14.25" customHeight="1">
      <c r="A79" s="6"/>
      <c r="B79" s="6"/>
      <c r="C79" s="6"/>
      <c r="D79" s="6"/>
      <c r="E79" s="6"/>
      <c r="F79" s="6"/>
      <c r="G79" s="6"/>
      <c r="H79" s="6"/>
      <c r="I79" s="6"/>
      <c r="J79" s="6"/>
      <c r="K79" s="6"/>
      <c r="L79" s="6"/>
      <c r="M79" s="6"/>
      <c r="N79" s="6"/>
      <c r="O79" s="6"/>
      <c r="P79" s="6"/>
      <c r="Q79" s="6"/>
      <c r="R79" s="6"/>
      <c r="S79" s="6"/>
      <c r="T79" s="6"/>
      <c r="U79" s="6"/>
      <c r="V79" s="6"/>
    </row>
    <row r="80" spans="1:22">
      <c r="A80" s="6"/>
      <c r="B80" s="35" t="s">
        <v>79</v>
      </c>
      <c r="C80" s="6"/>
      <c r="D80" s="6"/>
      <c r="E80" s="6"/>
      <c r="F80" s="6"/>
      <c r="G80" s="6"/>
      <c r="H80" s="6"/>
      <c r="I80" s="6"/>
      <c r="J80" s="6"/>
      <c r="K80" s="6"/>
      <c r="L80" s="6"/>
      <c r="M80" s="6"/>
      <c r="N80" s="6"/>
      <c r="O80" s="6"/>
      <c r="P80" s="6"/>
      <c r="Q80" s="6"/>
      <c r="R80" s="6"/>
      <c r="S80" s="6"/>
      <c r="T80" s="6"/>
      <c r="U80" s="6"/>
      <c r="V80" s="6"/>
    </row>
    <row r="81" spans="1:22">
      <c r="A81" s="6"/>
      <c r="B81" s="6"/>
      <c r="C81" s="6"/>
      <c r="D81" s="6"/>
      <c r="E81" s="6"/>
      <c r="F81" s="6"/>
      <c r="G81" s="6"/>
      <c r="H81" s="6"/>
      <c r="I81" s="6"/>
      <c r="J81" s="6"/>
      <c r="K81" s="6"/>
      <c r="L81" s="6"/>
      <c r="M81" s="6"/>
      <c r="N81" s="6"/>
      <c r="O81" s="6"/>
      <c r="P81" s="6"/>
      <c r="Q81" s="6"/>
      <c r="R81" s="6"/>
      <c r="S81" s="6"/>
      <c r="T81" s="6"/>
      <c r="U81" s="6"/>
      <c r="V81" s="6"/>
    </row>
    <row r="82" spans="1:22" hidden="1"/>
    <row r="83" spans="1:22" hidden="1"/>
    <row r="84" spans="1:22" hidden="1"/>
    <row r="85" spans="1:22" hidden="1"/>
    <row r="86" spans="1:22" hidden="1"/>
    <row r="87" spans="1:22" hidden="1"/>
    <row r="88" spans="1:22" hidden="1"/>
    <row r="89" spans="1:22" hidden="1"/>
    <row r="90" spans="1:22" hidden="1"/>
    <row r="91" spans="1:22" hidden="1"/>
    <row r="92" spans="1:22" hidden="1"/>
    <row r="93" spans="1:22" hidden="1"/>
    <row r="94" spans="1:22" hidden="1"/>
    <row r="95" spans="1:22" hidden="1"/>
    <row r="96" spans="1:22"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sheetData>
  <sheetProtection algorithmName="SHA-512" hashValue="ZNaczv+lfI1OTF4BihmaEYWXEJbttenUE9Amb166orkXnz0U3myxi3vZ3Fjnkx6ZDr4YnO2nt+JPER9BhLp8tg==" saltValue="id9ejHEI+y/0l9clUx82gA==" spinCount="100000" sheet="1" objects="1" scenarios="1" selectLockedCells="1"/>
  <mergeCells count="80">
    <mergeCell ref="D48:J48"/>
    <mergeCell ref="P41:T43"/>
    <mergeCell ref="Q2:Q7"/>
    <mergeCell ref="R2:S7"/>
    <mergeCell ref="C4:L4"/>
    <mergeCell ref="C5:L5"/>
    <mergeCell ref="C6:L6"/>
    <mergeCell ref="C7:L7"/>
    <mergeCell ref="C8:L8"/>
    <mergeCell ref="C10:L10"/>
    <mergeCell ref="C11:L11"/>
    <mergeCell ref="O11:U13"/>
    <mergeCell ref="C12:L12"/>
    <mergeCell ref="C13:L13"/>
    <mergeCell ref="R15:T19"/>
    <mergeCell ref="G17:L17"/>
    <mergeCell ref="Q15:Q19"/>
    <mergeCell ref="Q22:Q25"/>
    <mergeCell ref="P26:T26"/>
    <mergeCell ref="G25:L25"/>
    <mergeCell ref="G18:L18"/>
    <mergeCell ref="G20:L20"/>
    <mergeCell ref="Q20:Q21"/>
    <mergeCell ref="G19:K19"/>
    <mergeCell ref="G23:L23"/>
    <mergeCell ref="R20:T21"/>
    <mergeCell ref="G21:L21"/>
    <mergeCell ref="R22:T25"/>
    <mergeCell ref="P29:Q30"/>
    <mergeCell ref="R29:R30"/>
    <mergeCell ref="C28:L29"/>
    <mergeCell ref="G26:K26"/>
    <mergeCell ref="G22:L22"/>
    <mergeCell ref="C54:J54"/>
    <mergeCell ref="D35:J35"/>
    <mergeCell ref="D36:J36"/>
    <mergeCell ref="D37:J37"/>
    <mergeCell ref="D38:J38"/>
    <mergeCell ref="D40:J40"/>
    <mergeCell ref="D41:J41"/>
    <mergeCell ref="D42:J42"/>
    <mergeCell ref="D43:J43"/>
    <mergeCell ref="D47:J47"/>
    <mergeCell ref="D49:J49"/>
    <mergeCell ref="C39:L39"/>
    <mergeCell ref="C51:L51"/>
    <mergeCell ref="D50:J50"/>
    <mergeCell ref="D52:J52"/>
    <mergeCell ref="D53:J53"/>
    <mergeCell ref="C56:H57"/>
    <mergeCell ref="I56:I57"/>
    <mergeCell ref="J56:L57"/>
    <mergeCell ref="C58:H58"/>
    <mergeCell ref="J58:L58"/>
    <mergeCell ref="O68:Q69"/>
    <mergeCell ref="C59:H59"/>
    <mergeCell ref="J59:L59"/>
    <mergeCell ref="C60:H60"/>
    <mergeCell ref="J60:L60"/>
    <mergeCell ref="O61:Q65"/>
    <mergeCell ref="C62:H62"/>
    <mergeCell ref="C64:L66"/>
    <mergeCell ref="C61:H61"/>
    <mergeCell ref="J61:L61"/>
    <mergeCell ref="P49:T50"/>
    <mergeCell ref="C31:C32"/>
    <mergeCell ref="K31:K32"/>
    <mergeCell ref="L31:L32"/>
    <mergeCell ref="P31:Q32"/>
    <mergeCell ref="R31:R32"/>
    <mergeCell ref="D31:J31"/>
    <mergeCell ref="D32:J32"/>
    <mergeCell ref="P37:T39"/>
    <mergeCell ref="P40:T40"/>
    <mergeCell ref="C33:L33"/>
    <mergeCell ref="P34:T36"/>
    <mergeCell ref="D34:J34"/>
    <mergeCell ref="D44:J44"/>
    <mergeCell ref="D45:J45"/>
    <mergeCell ref="D46:J46"/>
  </mergeCells>
  <conditionalFormatting sqref="C47:C49">
    <cfRule type="expression" dxfId="6" priority="6">
      <formula>$C47=""</formula>
    </cfRule>
  </conditionalFormatting>
  <conditionalFormatting sqref="K46">
    <cfRule type="expression" dxfId="5" priority="2">
      <formula>$K$46=""</formula>
    </cfRule>
  </conditionalFormatting>
  <conditionalFormatting sqref="K48">
    <cfRule type="expression" dxfId="4" priority="1">
      <formula>$K$48=""</formula>
    </cfRule>
  </conditionalFormatting>
  <pageMargins left="0.73" right="0.25" top="0.11" bottom="0.08" header="0.11" footer="0.03"/>
  <pageSetup paperSize="9" scale="90"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4338" r:id="rId4" name="Spinner 2">
              <controlPr defaultSize="0" autoPict="0">
                <anchor moveWithCells="1" sizeWithCells="1">
                  <from>
                    <xdr:col>15</xdr:col>
                    <xdr:colOff>0</xdr:colOff>
                    <xdr:row>13</xdr:row>
                    <xdr:rowOff>47625</xdr:rowOff>
                  </from>
                  <to>
                    <xdr:col>15</xdr:col>
                    <xdr:colOff>600075</xdr:colOff>
                    <xdr:row>25</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W109"/>
  <sheetViews>
    <sheetView showGridLines="0" showRowColHeaders="0" workbookViewId="0">
      <selection activeCell="S26" sqref="S26:S27"/>
    </sheetView>
  </sheetViews>
  <sheetFormatPr defaultColWidth="0" defaultRowHeight="15" zeroHeight="1"/>
  <cols>
    <col min="1" max="1" width="8.42578125" style="81" customWidth="1"/>
    <col min="2" max="2" width="5" style="81" customWidth="1"/>
    <col min="3" max="3" width="2.5703125" style="81" customWidth="1"/>
    <col min="4" max="4" width="2.28515625" style="81" customWidth="1"/>
    <col min="5" max="5" width="21.85546875" style="81" customWidth="1"/>
    <col min="6" max="6" width="2.140625" style="81" customWidth="1"/>
    <col min="7" max="7" width="2" style="81" customWidth="1"/>
    <col min="8" max="8" width="3.5703125" style="81" customWidth="1"/>
    <col min="9" max="9" width="11" style="81" customWidth="1"/>
    <col min="10" max="10" width="3.7109375" style="81" customWidth="1"/>
    <col min="11" max="11" width="10.42578125" style="81" customWidth="1"/>
    <col min="12" max="12" width="12.5703125" style="81" customWidth="1"/>
    <col min="13" max="13" width="7.28515625" style="81" customWidth="1"/>
    <col min="14" max="14" width="5.5703125" style="81" customWidth="1"/>
    <col min="15" max="15" width="7.42578125" style="81" customWidth="1"/>
    <col min="16" max="16" width="1" style="81" customWidth="1"/>
    <col min="17" max="17" width="9.140625" style="81" customWidth="1"/>
    <col min="18" max="18" width="18" style="81" customWidth="1"/>
    <col min="19" max="19" width="9.140625" style="81" customWidth="1"/>
    <col min="20" max="20" width="8.5703125" style="81" customWidth="1"/>
    <col min="21" max="21" width="10.85546875" style="81" customWidth="1"/>
    <col min="22" max="22" width="1" style="81" customWidth="1"/>
    <col min="23" max="23" width="9.140625" style="81" customWidth="1"/>
    <col min="24" max="16384" width="9.140625" style="81" hidden="1"/>
  </cols>
  <sheetData>
    <row r="1" spans="2:23">
      <c r="O1" s="82"/>
      <c r="P1" s="82"/>
      <c r="Q1" s="82"/>
      <c r="R1" s="82"/>
      <c r="S1" s="82"/>
      <c r="T1" s="82"/>
      <c r="U1" s="82"/>
      <c r="V1" s="82"/>
      <c r="W1" s="82"/>
    </row>
    <row r="2" spans="2:23">
      <c r="O2" s="82"/>
      <c r="P2" s="82"/>
      <c r="Q2" s="82"/>
      <c r="R2" s="82"/>
      <c r="S2" s="82"/>
      <c r="T2" s="82"/>
      <c r="U2" s="82"/>
      <c r="V2" s="82"/>
      <c r="W2" s="82"/>
    </row>
    <row r="3" spans="2:23" ht="9" customHeight="1">
      <c r="O3" s="82"/>
      <c r="P3" s="82"/>
      <c r="Q3" s="82"/>
      <c r="R3" s="82"/>
      <c r="S3" s="82"/>
      <c r="T3" s="82"/>
      <c r="U3" s="82"/>
      <c r="V3" s="82"/>
      <c r="W3" s="82"/>
    </row>
    <row r="4" spans="2:23" ht="15" customHeight="1">
      <c r="B4" s="44"/>
      <c r="C4" s="647" t="str">
        <f>'C-SHU'!C4</f>
        <v>PEMERINTAH PROVINSI JAWA BARAT</v>
      </c>
      <c r="D4" s="647"/>
      <c r="E4" s="647"/>
      <c r="F4" s="647"/>
      <c r="G4" s="647"/>
      <c r="H4" s="647"/>
      <c r="I4" s="647"/>
      <c r="J4" s="647"/>
      <c r="K4" s="647"/>
      <c r="L4" s="647"/>
      <c r="M4" s="163"/>
      <c r="O4" s="82"/>
      <c r="P4" s="82"/>
      <c r="Q4" s="82"/>
      <c r="R4" s="82"/>
      <c r="S4" s="82"/>
      <c r="T4" s="82"/>
      <c r="U4" s="82"/>
      <c r="V4" s="82"/>
      <c r="W4" s="82"/>
    </row>
    <row r="5" spans="2:23" ht="16.5" customHeight="1">
      <c r="B5" s="44"/>
      <c r="C5" s="570" t="str">
        <f>'C-SHU'!C5</f>
        <v>DINAS PENDIDIK DAN KEBUDAYAAN</v>
      </c>
      <c r="D5" s="570"/>
      <c r="E5" s="570"/>
      <c r="F5" s="570"/>
      <c r="G5" s="570"/>
      <c r="H5" s="570"/>
      <c r="I5" s="570"/>
      <c r="J5" s="570"/>
      <c r="K5" s="570"/>
      <c r="L5" s="570"/>
      <c r="M5" s="164"/>
      <c r="O5" s="82"/>
      <c r="P5" s="82"/>
      <c r="Q5" s="82"/>
      <c r="R5" s="82"/>
      <c r="S5" s="82"/>
      <c r="T5" s="82"/>
      <c r="U5" s="82"/>
      <c r="V5" s="82"/>
      <c r="W5" s="82"/>
    </row>
    <row r="6" spans="2:23" ht="18.75" customHeight="1">
      <c r="B6" s="44"/>
      <c r="C6" s="571" t="str">
        <f>'C-SHU'!C6</f>
        <v>SMKN 1 MAJALENGKA</v>
      </c>
      <c r="D6" s="571"/>
      <c r="E6" s="571"/>
      <c r="F6" s="571"/>
      <c r="G6" s="571"/>
      <c r="H6" s="571"/>
      <c r="I6" s="571"/>
      <c r="J6" s="571"/>
      <c r="K6" s="571"/>
      <c r="L6" s="571"/>
      <c r="M6" s="165"/>
      <c r="O6" s="82"/>
      <c r="P6" s="83"/>
      <c r="Q6" s="82"/>
      <c r="R6" s="82"/>
      <c r="S6" s="82"/>
      <c r="T6" s="82"/>
      <c r="U6" s="82"/>
      <c r="V6" s="82"/>
      <c r="W6" s="82"/>
    </row>
    <row r="7" spans="2:23" ht="12.95" customHeight="1">
      <c r="B7" s="44"/>
      <c r="C7" s="572" t="str">
        <f>'C-SHU'!C7</f>
        <v>Jl. Cibiru No. 01</v>
      </c>
      <c r="D7" s="572"/>
      <c r="E7" s="572"/>
      <c r="F7" s="572"/>
      <c r="G7" s="572"/>
      <c r="H7" s="572"/>
      <c r="I7" s="572"/>
      <c r="J7" s="572"/>
      <c r="K7" s="572"/>
      <c r="L7" s="572"/>
      <c r="M7" s="160"/>
      <c r="O7" s="82"/>
      <c r="P7" s="83"/>
      <c r="Q7" s="82"/>
      <c r="R7" s="82"/>
      <c r="S7" s="82"/>
      <c r="T7" s="82"/>
      <c r="U7" s="82"/>
      <c r="V7" s="82"/>
      <c r="W7" s="82"/>
    </row>
    <row r="8" spans="2:23" ht="12.95" customHeight="1">
      <c r="B8" s="44"/>
      <c r="C8" s="572" t="str">
        <f>'C-SHU'!C8</f>
        <v>Email / Web : http://sman1meukek.sch.id/. Email : sman_1_meukek@yahoo.com</v>
      </c>
      <c r="D8" s="572"/>
      <c r="E8" s="572"/>
      <c r="F8" s="572"/>
      <c r="G8" s="572"/>
      <c r="H8" s="572"/>
      <c r="I8" s="572"/>
      <c r="J8" s="572"/>
      <c r="K8" s="572"/>
      <c r="L8" s="572"/>
      <c r="M8" s="160"/>
      <c r="O8" s="82"/>
      <c r="P8" s="83"/>
      <c r="Q8" s="82"/>
      <c r="R8" s="82"/>
      <c r="S8" s="82"/>
      <c r="T8" s="82"/>
      <c r="U8" s="82"/>
      <c r="V8" s="82"/>
      <c r="W8" s="82"/>
    </row>
    <row r="9" spans="2:23" ht="18" customHeight="1" thickBot="1">
      <c r="B9" s="44"/>
      <c r="C9" s="44"/>
      <c r="D9" s="44"/>
      <c r="E9" s="45"/>
      <c r="F9" s="45"/>
      <c r="G9" s="45"/>
      <c r="H9" s="45"/>
      <c r="I9" s="45"/>
      <c r="J9" s="45"/>
      <c r="K9" s="45"/>
      <c r="L9" s="45"/>
      <c r="M9" s="45"/>
      <c r="O9" s="82"/>
      <c r="P9" s="82"/>
      <c r="Q9" s="82"/>
      <c r="R9" s="82"/>
      <c r="S9" s="82"/>
      <c r="T9" s="82"/>
      <c r="U9" s="82"/>
      <c r="V9" s="82"/>
      <c r="W9" s="82"/>
    </row>
    <row r="10" spans="2:23" ht="17.100000000000001" customHeight="1" thickTop="1">
      <c r="B10" s="44"/>
      <c r="C10" s="637" t="s">
        <v>106</v>
      </c>
      <c r="D10" s="637"/>
      <c r="E10" s="637"/>
      <c r="F10" s="637"/>
      <c r="G10" s="637"/>
      <c r="H10" s="637"/>
      <c r="I10" s="637"/>
      <c r="J10" s="637"/>
      <c r="K10" s="637"/>
      <c r="L10" s="637"/>
      <c r="M10" s="161"/>
      <c r="O10" s="82"/>
      <c r="P10" s="628" t="s">
        <v>78</v>
      </c>
      <c r="Q10" s="629"/>
      <c r="R10" s="629"/>
      <c r="S10" s="629"/>
      <c r="T10" s="629"/>
      <c r="U10" s="629"/>
      <c r="V10" s="630"/>
      <c r="W10" s="82"/>
    </row>
    <row r="11" spans="2:23" ht="17.100000000000001" customHeight="1">
      <c r="B11" s="44"/>
      <c r="C11" s="637" t="str">
        <f>'C-SHU'!C11</f>
        <v>SEKOLAH MENENGAH KEJURUAN</v>
      </c>
      <c r="D11" s="637"/>
      <c r="E11" s="637"/>
      <c r="F11" s="637"/>
      <c r="G11" s="637"/>
      <c r="H11" s="637"/>
      <c r="I11" s="637"/>
      <c r="J11" s="637"/>
      <c r="K11" s="637"/>
      <c r="L11" s="637"/>
      <c r="M11" s="161"/>
      <c r="O11" s="82"/>
      <c r="P11" s="631"/>
      <c r="Q11" s="632"/>
      <c r="R11" s="632"/>
      <c r="S11" s="632"/>
      <c r="T11" s="632"/>
      <c r="U11" s="632"/>
      <c r="V11" s="633"/>
      <c r="W11" s="82"/>
    </row>
    <row r="12" spans="2:23" ht="17.100000000000001" customHeight="1" thickBot="1">
      <c r="B12" s="44"/>
      <c r="C12" s="638" t="str">
        <f>'C-SHU'!C13</f>
        <v>NO. 422.7/445/2019</v>
      </c>
      <c r="D12" s="638"/>
      <c r="E12" s="638"/>
      <c r="F12" s="638"/>
      <c r="G12" s="638"/>
      <c r="H12" s="638"/>
      <c r="I12" s="638"/>
      <c r="J12" s="638"/>
      <c r="K12" s="638"/>
      <c r="L12" s="638"/>
      <c r="M12" s="46"/>
      <c r="O12" s="82"/>
      <c r="P12" s="634"/>
      <c r="Q12" s="635"/>
      <c r="R12" s="635"/>
      <c r="S12" s="635"/>
      <c r="T12" s="635"/>
      <c r="U12" s="635"/>
      <c r="V12" s="636"/>
      <c r="W12" s="82"/>
    </row>
    <row r="13" spans="2:23" ht="5.0999999999999996" customHeight="1" thickTop="1" thickBot="1">
      <c r="B13" s="44"/>
      <c r="C13" s="44"/>
      <c r="D13" s="44"/>
      <c r="E13" s="44"/>
      <c r="F13" s="44"/>
      <c r="G13" s="44"/>
      <c r="H13" s="44"/>
      <c r="I13" s="44"/>
      <c r="J13" s="44"/>
      <c r="K13" s="44"/>
      <c r="L13" s="44"/>
      <c r="M13" s="44"/>
      <c r="O13" s="82"/>
      <c r="P13" s="82"/>
      <c r="Q13" s="82"/>
      <c r="R13" s="82"/>
      <c r="S13" s="82"/>
      <c r="T13" s="82"/>
      <c r="U13" s="82"/>
      <c r="V13" s="82"/>
      <c r="W13" s="82"/>
    </row>
    <row r="14" spans="2:23" ht="15" customHeight="1" thickTop="1">
      <c r="B14" s="639" t="str">
        <f>"Yang Bertanda tangan di bawah ini, Kepala "&amp;MENU!F8&amp;" menerangkan bahwa : "</f>
        <v xml:space="preserve">Yang Bertanda tangan di bawah ini, Kepala SMKN 1 Majalengka menerangkan bahwa : </v>
      </c>
      <c r="C14" s="639"/>
      <c r="D14" s="639"/>
      <c r="E14" s="639"/>
      <c r="F14" s="639"/>
      <c r="G14" s="639"/>
      <c r="H14" s="639"/>
      <c r="I14" s="639"/>
      <c r="J14" s="639"/>
      <c r="K14" s="639"/>
      <c r="L14" s="639"/>
      <c r="M14" s="639"/>
      <c r="O14" s="35" t="s">
        <v>79</v>
      </c>
      <c r="P14" s="82"/>
      <c r="Q14" s="84"/>
      <c r="R14" s="640" t="s">
        <v>80</v>
      </c>
      <c r="S14" s="642">
        <v>1</v>
      </c>
      <c r="T14" s="642"/>
      <c r="U14" s="643"/>
      <c r="V14" s="82"/>
      <c r="W14" s="82"/>
    </row>
    <row r="15" spans="2:23" ht="12" customHeight="1">
      <c r="B15" s="44"/>
      <c r="C15" s="85"/>
      <c r="D15" s="85"/>
      <c r="E15" s="85"/>
      <c r="F15" s="85"/>
      <c r="G15" s="85"/>
      <c r="H15" s="85"/>
      <c r="I15" s="85"/>
      <c r="J15" s="85"/>
      <c r="K15" s="85"/>
      <c r="L15" s="85"/>
      <c r="M15" s="85"/>
      <c r="O15" s="82"/>
      <c r="P15" s="82"/>
      <c r="Q15" s="86"/>
      <c r="R15" s="641"/>
      <c r="S15" s="644"/>
      <c r="T15" s="644"/>
      <c r="U15" s="645"/>
      <c r="V15" s="82"/>
      <c r="W15" s="82"/>
    </row>
    <row r="16" spans="2:23" ht="17.100000000000001" customHeight="1">
      <c r="B16" s="44"/>
      <c r="C16" s="210" t="s">
        <v>26</v>
      </c>
      <c r="D16" s="210"/>
      <c r="E16" s="210"/>
      <c r="F16" s="210" t="s">
        <v>2</v>
      </c>
      <c r="G16" s="646" t="str">
        <f>IFERROR(VLOOKUP(loop2,biodata_siswa,2,FALSE),"")</f>
        <v>Maulidaini</v>
      </c>
      <c r="H16" s="646"/>
      <c r="I16" s="646"/>
      <c r="J16" s="646"/>
      <c r="K16" s="646"/>
      <c r="L16" s="646"/>
      <c r="M16" s="211"/>
      <c r="O16" s="82"/>
      <c r="P16" s="82"/>
      <c r="Q16" s="87"/>
      <c r="R16" s="641"/>
      <c r="S16" s="644"/>
      <c r="T16" s="644"/>
      <c r="U16" s="645"/>
      <c r="V16" s="82"/>
      <c r="W16" s="82"/>
    </row>
    <row r="17" spans="2:23" ht="17.100000000000001" customHeight="1">
      <c r="B17" s="44"/>
      <c r="C17" s="210" t="s">
        <v>81</v>
      </c>
      <c r="D17" s="210"/>
      <c r="E17" s="210"/>
      <c r="F17" s="210" t="s">
        <v>2</v>
      </c>
      <c r="G17" s="616" t="str">
        <f>IFERROR(PROPER(VLOOKUP(loop2,biodata_siswa,6,FALSE)&amp;", "&amp;TEXT(VLOOKUP(loop2,biodata_siswa,7,FALSE),"dd mmmm yyyy")),"")</f>
        <v>Tapaktuan, 14 Desember 2000</v>
      </c>
      <c r="H17" s="616"/>
      <c r="I17" s="616"/>
      <c r="J17" s="616"/>
      <c r="K17" s="616"/>
      <c r="L17" s="616"/>
      <c r="M17" s="212"/>
      <c r="O17" s="82"/>
      <c r="P17" s="82"/>
      <c r="Q17" s="87"/>
      <c r="R17" s="641"/>
      <c r="S17" s="644"/>
      <c r="T17" s="644"/>
      <c r="U17" s="645"/>
      <c r="V17" s="82"/>
      <c r="W17" s="82"/>
    </row>
    <row r="18" spans="2:23" ht="17.100000000000001" customHeight="1">
      <c r="B18" s="44"/>
      <c r="C18" s="210" t="s">
        <v>82</v>
      </c>
      <c r="D18" s="210"/>
      <c r="E18" s="210"/>
      <c r="F18" s="210" t="s">
        <v>2</v>
      </c>
      <c r="G18" s="616" t="str">
        <f>IFERROR(VLOOKUP(loop2,biodata_siswa,9,FALSE),"")</f>
        <v>Afdhal doang</v>
      </c>
      <c r="H18" s="616"/>
      <c r="I18" s="616"/>
      <c r="J18" s="616"/>
      <c r="K18" s="616"/>
      <c r="L18" s="616"/>
      <c r="M18" s="212"/>
      <c r="O18" s="82"/>
      <c r="P18" s="82"/>
      <c r="Q18" s="87"/>
      <c r="R18" s="617" t="s">
        <v>83</v>
      </c>
      <c r="S18" s="619" t="str">
        <f>IF(VLOOKUP(loop2,biodata_siswa,8)="","",VLOOKUP(loop2,biodata_siswa,8))</f>
        <v>3-17-06-21-016-001-8</v>
      </c>
      <c r="T18" s="620"/>
      <c r="U18" s="621"/>
      <c r="V18" s="82"/>
      <c r="W18" s="82"/>
    </row>
    <row r="19" spans="2:23" ht="17.100000000000001" customHeight="1">
      <c r="B19" s="44"/>
      <c r="C19" s="210" t="s">
        <v>84</v>
      </c>
      <c r="D19" s="210"/>
      <c r="E19" s="210"/>
      <c r="F19" s="210" t="s">
        <v>2</v>
      </c>
      <c r="G19" s="616" t="str">
        <f>IFERROR(VLOOKUP(loop2,biodata_siswa,4,FALSE),"")</f>
        <v>2568</v>
      </c>
      <c r="H19" s="616"/>
      <c r="I19" s="616"/>
      <c r="J19" s="616"/>
      <c r="K19" s="616"/>
      <c r="L19" s="616"/>
      <c r="M19" s="212"/>
      <c r="O19" s="82"/>
      <c r="P19" s="82"/>
      <c r="Q19" s="88"/>
      <c r="R19" s="618"/>
      <c r="S19" s="622"/>
      <c r="T19" s="623"/>
      <c r="U19" s="624"/>
      <c r="V19" s="82"/>
      <c r="W19" s="82"/>
    </row>
    <row r="20" spans="2:23" ht="17.100000000000001" customHeight="1">
      <c r="B20" s="44"/>
      <c r="C20" s="210" t="s">
        <v>85</v>
      </c>
      <c r="D20" s="210"/>
      <c r="E20" s="210"/>
      <c r="F20" s="210" t="s">
        <v>2</v>
      </c>
      <c r="G20" s="616" t="str">
        <f>IFERROR(VLOOKUP(loop2,biodata_siswa,5,FALSE),"")</f>
        <v>0001245630</v>
      </c>
      <c r="H20" s="616"/>
      <c r="I20" s="616"/>
      <c r="J20" s="616"/>
      <c r="K20" s="616"/>
      <c r="L20" s="616"/>
      <c r="M20" s="212"/>
      <c r="O20" s="82"/>
      <c r="P20" s="82"/>
      <c r="Q20" s="88"/>
      <c r="R20" s="89" t="s">
        <v>86</v>
      </c>
      <c r="S20" s="625" t="str">
        <f>G16</f>
        <v>Maulidaini</v>
      </c>
      <c r="T20" s="626"/>
      <c r="U20" s="627"/>
      <c r="V20" s="82"/>
      <c r="W20" s="82"/>
    </row>
    <row r="21" spans="2:23" ht="17.100000000000001" customHeight="1" thickBot="1">
      <c r="B21" s="44"/>
      <c r="C21" s="210" t="s">
        <v>151</v>
      </c>
      <c r="D21" s="210"/>
      <c r="E21" s="210"/>
      <c r="F21" s="210" t="s">
        <v>2</v>
      </c>
      <c r="G21" s="213" t="str">
        <f>'C-SHU'!G24</f>
        <v>SMKN 1 Majalengka / 10102770</v>
      </c>
      <c r="H21" s="214"/>
      <c r="I21" s="214"/>
      <c r="J21" s="214"/>
      <c r="K21" s="214"/>
      <c r="L21" s="215"/>
      <c r="M21" s="215"/>
      <c r="O21" s="82"/>
      <c r="P21" s="82"/>
      <c r="Q21" s="90"/>
      <c r="R21" s="613" t="s">
        <v>89</v>
      </c>
      <c r="S21" s="614"/>
      <c r="T21" s="614"/>
      <c r="U21" s="615"/>
      <c r="V21" s="82"/>
      <c r="W21" s="82"/>
    </row>
    <row r="22" spans="2:23" ht="17.100000000000001" customHeight="1" thickTop="1">
      <c r="B22" s="44"/>
      <c r="C22" s="210" t="str">
        <f>'C-SHU'!C25</f>
        <v>Program Studi Keahlian</v>
      </c>
      <c r="D22" s="210"/>
      <c r="E22" s="210"/>
      <c r="F22" s="210" t="s">
        <v>2</v>
      </c>
      <c r="G22" s="213" t="str">
        <f>IFERROR(VLOOKUP(loop2,biodata_siswa,10,FALSE),"")</f>
        <v>Keuangan</v>
      </c>
      <c r="H22" s="214"/>
      <c r="I22" s="214"/>
      <c r="J22" s="214"/>
      <c r="K22" s="214"/>
      <c r="L22" s="215"/>
      <c r="M22" s="215"/>
      <c r="O22" s="82"/>
      <c r="P22" s="82"/>
      <c r="Q22" s="82"/>
      <c r="R22" s="271"/>
      <c r="S22" s="271"/>
      <c r="T22" s="271"/>
      <c r="U22" s="271"/>
      <c r="V22" s="82"/>
      <c r="W22" s="82"/>
    </row>
    <row r="23" spans="2:23" ht="17.100000000000001" customHeight="1" thickBot="1">
      <c r="B23" s="44"/>
      <c r="C23" s="210" t="str">
        <f>'C-SHU'!C26</f>
        <v>Kompetensi Keahlian</v>
      </c>
      <c r="D23" s="210"/>
      <c r="E23" s="210"/>
      <c r="F23" s="210" t="s">
        <v>2</v>
      </c>
      <c r="G23" s="213" t="str">
        <f>IFERROR(VLOOKUP(loop2,biodata_siswa,11,FALSE),"")</f>
        <v>Akuntansi</v>
      </c>
      <c r="H23" s="214"/>
      <c r="I23" s="214"/>
      <c r="J23" s="214"/>
      <c r="K23" s="214"/>
      <c r="L23" s="215"/>
      <c r="M23" s="215"/>
      <c r="O23" s="82"/>
      <c r="P23" s="82"/>
      <c r="Q23" s="82"/>
      <c r="R23" s="271"/>
      <c r="S23" s="271"/>
      <c r="T23" s="271"/>
      <c r="U23" s="271"/>
      <c r="V23" s="82"/>
      <c r="W23" s="82"/>
    </row>
    <row r="24" spans="2:23" ht="48.75" customHeight="1" thickTop="1">
      <c r="B24" s="612" t="s">
        <v>107</v>
      </c>
      <c r="C24" s="612"/>
      <c r="D24" s="612"/>
      <c r="E24" s="612"/>
      <c r="F24" s="612"/>
      <c r="G24" s="612"/>
      <c r="H24" s="612"/>
      <c r="I24" s="612"/>
      <c r="J24" s="612"/>
      <c r="K24" s="612"/>
      <c r="L24" s="612"/>
      <c r="M24" s="612"/>
      <c r="O24" s="82"/>
      <c r="P24" s="82"/>
      <c r="Q24" s="608" t="s">
        <v>90</v>
      </c>
      <c r="R24" s="609"/>
      <c r="S24" s="528">
        <f>loop2</f>
        <v>1</v>
      </c>
      <c r="T24" s="82"/>
      <c r="U24" s="82"/>
      <c r="V24" s="82"/>
      <c r="W24" s="82"/>
    </row>
    <row r="25" spans="2:23" ht="12.75" customHeight="1" thickBot="1">
      <c r="B25" s="580" t="str">
        <f>"Dari satuan Pendidikan "&amp;MENU!F8&amp;", Berdasarkan Hasil Ujian Nasional Berbasis Komputer (UNBK) dan Ujian Sekolah  Berstandar Nasional (USBN). Telah memenuhi seluruh kriteria sesuai dengan peraturan perundang-undangan yang berlaku, dengan Rincian Nilai UNBK Tahun Ajaran "&amp;MENU!F23&amp;" Sebagai Berikut: "</f>
        <v xml:space="preserve">Dari satuan Pendidikan SMKN 1 Majalengka, Berdasarkan Hasil Ujian Nasional Berbasis Komputer (UNBK) dan Ujian Sekolah  Berstandar Nasional (USBN). Telah memenuhi seluruh kriteria sesuai dengan peraturan perundang-undangan yang berlaku, dengan Rincian Nilai UNBK Tahun Ajaran 2018/2019 Sebagai Berikut: </v>
      </c>
      <c r="C25" s="580"/>
      <c r="D25" s="580"/>
      <c r="E25" s="580"/>
      <c r="F25" s="580"/>
      <c r="G25" s="580"/>
      <c r="H25" s="580"/>
      <c r="I25" s="580"/>
      <c r="J25" s="580"/>
      <c r="K25" s="580"/>
      <c r="L25" s="580"/>
      <c r="M25" s="91"/>
      <c r="O25" s="82"/>
      <c r="P25" s="82"/>
      <c r="Q25" s="610"/>
      <c r="R25" s="611"/>
      <c r="S25" s="529"/>
      <c r="T25" s="82"/>
      <c r="U25" s="82"/>
      <c r="V25" s="82"/>
      <c r="W25" s="82"/>
    </row>
    <row r="26" spans="2:23" ht="48.75" customHeight="1" thickTop="1">
      <c r="B26" s="580"/>
      <c r="C26" s="580"/>
      <c r="D26" s="580"/>
      <c r="E26" s="580"/>
      <c r="F26" s="580"/>
      <c r="G26" s="580"/>
      <c r="H26" s="580"/>
      <c r="I26" s="580"/>
      <c r="J26" s="580"/>
      <c r="K26" s="580"/>
      <c r="L26" s="580"/>
      <c r="M26" s="91"/>
      <c r="O26" s="82"/>
      <c r="P26" s="82"/>
      <c r="Q26" s="608" t="s">
        <v>94</v>
      </c>
      <c r="R26" s="609"/>
      <c r="S26" s="461">
        <v>1</v>
      </c>
      <c r="T26" s="82"/>
      <c r="U26" s="82"/>
      <c r="V26" s="82"/>
      <c r="W26" s="82"/>
    </row>
    <row r="27" spans="2:23" s="92" customFormat="1" ht="16.5" customHeight="1" thickBot="1">
      <c r="B27" s="55"/>
      <c r="C27" s="93"/>
      <c r="D27" s="93"/>
      <c r="E27" s="93"/>
      <c r="F27" s="93"/>
      <c r="G27" s="93"/>
      <c r="H27" s="93"/>
      <c r="I27" s="93"/>
      <c r="J27" s="93"/>
      <c r="K27" s="94"/>
      <c r="L27" s="94"/>
      <c r="M27" s="56"/>
      <c r="O27" s="95"/>
      <c r="P27" s="95"/>
      <c r="Q27" s="610"/>
      <c r="R27" s="611"/>
      <c r="S27" s="462"/>
      <c r="T27" s="95"/>
      <c r="U27" s="95"/>
      <c r="V27" s="95"/>
      <c r="W27" s="95"/>
    </row>
    <row r="28" spans="2:23" ht="17.100000000000001" customHeight="1">
      <c r="B28" s="44"/>
      <c r="C28" s="581" t="s">
        <v>97</v>
      </c>
      <c r="D28" s="581"/>
      <c r="E28" s="581"/>
      <c r="F28" s="581"/>
      <c r="G28" s="581"/>
      <c r="H28" s="581"/>
      <c r="I28" s="583" t="s">
        <v>108</v>
      </c>
      <c r="J28" s="585" t="s">
        <v>98</v>
      </c>
      <c r="K28" s="586"/>
      <c r="L28" s="587"/>
      <c r="M28" s="57"/>
      <c r="O28" s="82"/>
      <c r="P28" s="82"/>
      <c r="Q28" s="82"/>
      <c r="R28" s="82"/>
      <c r="S28" s="82"/>
      <c r="T28" s="82"/>
      <c r="U28" s="82"/>
      <c r="V28" s="82"/>
      <c r="W28" s="82"/>
    </row>
    <row r="29" spans="2:23" ht="17.100000000000001" customHeight="1" thickBot="1">
      <c r="B29" s="44"/>
      <c r="C29" s="582"/>
      <c r="D29" s="582"/>
      <c r="E29" s="582"/>
      <c r="F29" s="582"/>
      <c r="G29" s="582"/>
      <c r="H29" s="582"/>
      <c r="I29" s="584"/>
      <c r="J29" s="588"/>
      <c r="K29" s="589"/>
      <c r="L29" s="590"/>
      <c r="M29" s="58"/>
      <c r="O29" s="82"/>
      <c r="P29" s="82"/>
      <c r="Q29" s="82"/>
      <c r="R29" s="82"/>
      <c r="S29" s="82"/>
      <c r="T29" s="82"/>
      <c r="U29" s="82"/>
      <c r="V29" s="82"/>
      <c r="W29" s="82"/>
    </row>
    <row r="30" spans="2:23" ht="18" customHeight="1">
      <c r="B30" s="44"/>
      <c r="C30" s="591" t="s">
        <v>99</v>
      </c>
      <c r="D30" s="592"/>
      <c r="E30" s="592"/>
      <c r="F30" s="592"/>
      <c r="G30" s="592"/>
      <c r="H30" s="593"/>
      <c r="I30" s="96">
        <f>IFERROR(VLOOKUP(loop2,rekap,38,FALSE),"")</f>
        <v>1</v>
      </c>
      <c r="J30" s="594" t="str">
        <f>IFERROR(VLOOKUP(loop2,kategoriun,8,FALSE),"")</f>
        <v>Kurang</v>
      </c>
      <c r="K30" s="594"/>
      <c r="L30" s="595"/>
      <c r="M30" s="58"/>
      <c r="O30" s="82"/>
      <c r="P30" s="82"/>
      <c r="Q30" s="596"/>
      <c r="R30" s="82"/>
      <c r="S30" s="82"/>
      <c r="T30" s="82"/>
      <c r="U30" s="82"/>
      <c r="V30" s="82"/>
      <c r="W30" s="82"/>
    </row>
    <row r="31" spans="2:23" ht="18" customHeight="1">
      <c r="B31" s="44"/>
      <c r="C31" s="597" t="s">
        <v>100</v>
      </c>
      <c r="D31" s="598"/>
      <c r="E31" s="598"/>
      <c r="F31" s="598"/>
      <c r="G31" s="598"/>
      <c r="H31" s="599"/>
      <c r="I31" s="96">
        <f>IFERROR(VLOOKUP(loop2,rekap,39,FALSE),"")</f>
        <v>2</v>
      </c>
      <c r="J31" s="600" t="str">
        <f>IFERROR(VLOOKUP(loop2,kategoriun,9,FALSE),"")</f>
        <v>Kurang</v>
      </c>
      <c r="K31" s="600"/>
      <c r="L31" s="601"/>
      <c r="M31" s="58"/>
      <c r="O31" s="82"/>
      <c r="P31" s="82"/>
      <c r="Q31" s="596"/>
      <c r="R31" s="82"/>
      <c r="S31" s="82"/>
      <c r="T31" s="82"/>
      <c r="U31" s="82"/>
      <c r="V31" s="82"/>
      <c r="W31" s="82"/>
    </row>
    <row r="32" spans="2:23" ht="18" customHeight="1">
      <c r="B32" s="44"/>
      <c r="C32" s="597" t="s">
        <v>101</v>
      </c>
      <c r="D32" s="598"/>
      <c r="E32" s="598"/>
      <c r="F32" s="598"/>
      <c r="G32" s="598"/>
      <c r="H32" s="599"/>
      <c r="I32" s="96">
        <f>IFERROR(VLOOKUP(loop2,rekap,40,FALSE),"")</f>
        <v>3</v>
      </c>
      <c r="J32" s="600" t="str">
        <f>IFERROR(VLOOKUP(loop2,kategoriun,10,FALSE),"")</f>
        <v>Kurang</v>
      </c>
      <c r="K32" s="600"/>
      <c r="L32" s="601"/>
      <c r="M32" s="58"/>
      <c r="O32" s="82"/>
      <c r="P32" s="82"/>
      <c r="Q32" s="596"/>
      <c r="R32" s="82"/>
      <c r="S32" s="82"/>
      <c r="T32" s="82"/>
      <c r="U32" s="82"/>
      <c r="V32" s="82"/>
      <c r="W32" s="82"/>
    </row>
    <row r="33" spans="2:23" ht="18" customHeight="1" thickBot="1">
      <c r="B33" s="44"/>
      <c r="C33" s="602" t="s">
        <v>105</v>
      </c>
      <c r="D33" s="602"/>
      <c r="E33" s="602"/>
      <c r="F33" s="602"/>
      <c r="G33" s="602"/>
      <c r="H33" s="602"/>
      <c r="I33" s="97">
        <f>IFERROR(VLOOKUP(loop2,rekap,41,FALSE),"")</f>
        <v>4</v>
      </c>
      <c r="J33" s="603" t="str">
        <f>IFERROR(VLOOKUP(loop2,kategoriun,11,FALSE),"")</f>
        <v>Kurang</v>
      </c>
      <c r="K33" s="603"/>
      <c r="L33" s="604"/>
      <c r="M33" s="58"/>
      <c r="O33" s="82"/>
      <c r="P33" s="82"/>
      <c r="Q33" s="596"/>
      <c r="R33" s="82"/>
      <c r="S33" s="82"/>
      <c r="T33" s="82"/>
      <c r="U33" s="82"/>
      <c r="V33" s="82"/>
      <c r="W33" s="82"/>
    </row>
    <row r="34" spans="2:23" ht="18" customHeight="1" thickBot="1">
      <c r="B34" s="44"/>
      <c r="C34" s="605" t="s">
        <v>103</v>
      </c>
      <c r="D34" s="606"/>
      <c r="E34" s="606"/>
      <c r="F34" s="606"/>
      <c r="G34" s="606"/>
      <c r="H34" s="607"/>
      <c r="I34" s="98">
        <f>IFERROR(AVERAGE(I30:I33),"")</f>
        <v>2.5</v>
      </c>
      <c r="J34" s="99"/>
      <c r="K34" s="100"/>
      <c r="L34" s="101"/>
      <c r="M34" s="57"/>
      <c r="O34" s="82"/>
      <c r="P34" s="82"/>
      <c r="Q34" s="596"/>
      <c r="R34" s="82"/>
      <c r="S34" s="82"/>
      <c r="T34" s="82"/>
      <c r="U34" s="82"/>
      <c r="V34" s="82"/>
      <c r="W34" s="82"/>
    </row>
    <row r="35" spans="2:23" ht="6" customHeight="1">
      <c r="B35" s="44"/>
      <c r="C35" s="66"/>
      <c r="D35" s="66"/>
      <c r="E35" s="66"/>
      <c r="F35" s="66"/>
      <c r="G35" s="66"/>
      <c r="H35" s="66"/>
      <c r="I35" s="67"/>
      <c r="J35" s="44"/>
      <c r="K35" s="44"/>
      <c r="L35" s="44"/>
      <c r="M35" s="44"/>
      <c r="O35" s="82"/>
      <c r="P35" s="82"/>
      <c r="Q35" s="82"/>
      <c r="R35" s="82"/>
      <c r="S35" s="82"/>
      <c r="T35" s="82"/>
      <c r="U35" s="82"/>
      <c r="V35" s="82"/>
      <c r="W35" s="82"/>
    </row>
    <row r="36" spans="2:23" ht="12" customHeight="1">
      <c r="B36" s="580" t="s">
        <v>109</v>
      </c>
      <c r="C36" s="580"/>
      <c r="D36" s="580"/>
      <c r="E36" s="580"/>
      <c r="F36" s="580"/>
      <c r="G36" s="580"/>
      <c r="H36" s="580"/>
      <c r="I36" s="580"/>
      <c r="J36" s="580"/>
      <c r="K36" s="580"/>
      <c r="L36" s="580"/>
      <c r="M36" s="580"/>
      <c r="N36" s="43"/>
      <c r="O36" s="82"/>
      <c r="P36" s="82"/>
      <c r="Q36" s="82"/>
      <c r="R36" s="82"/>
      <c r="S36" s="82"/>
      <c r="T36" s="82"/>
      <c r="U36" s="82"/>
      <c r="V36" s="82"/>
      <c r="W36" s="82"/>
    </row>
    <row r="37" spans="2:23" ht="12" customHeight="1">
      <c r="B37" s="580"/>
      <c r="C37" s="580"/>
      <c r="D37" s="580"/>
      <c r="E37" s="580"/>
      <c r="F37" s="580"/>
      <c r="G37" s="580"/>
      <c r="H37" s="580"/>
      <c r="I37" s="580"/>
      <c r="J37" s="580"/>
      <c r="K37" s="580"/>
      <c r="L37" s="580"/>
      <c r="M37" s="580"/>
      <c r="O37" s="82"/>
      <c r="P37" s="82"/>
      <c r="Q37" s="82"/>
      <c r="R37" s="82"/>
      <c r="S37" s="82"/>
      <c r="T37" s="82"/>
      <c r="U37" s="82"/>
      <c r="V37" s="82"/>
      <c r="W37" s="82"/>
    </row>
    <row r="38" spans="2:23" ht="12" customHeight="1">
      <c r="B38" s="580"/>
      <c r="C38" s="580"/>
      <c r="D38" s="580"/>
      <c r="E38" s="580"/>
      <c r="F38" s="580"/>
      <c r="G38" s="580"/>
      <c r="H38" s="580"/>
      <c r="I38" s="580"/>
      <c r="J38" s="580"/>
      <c r="K38" s="580"/>
      <c r="L38" s="580"/>
      <c r="M38" s="580"/>
      <c r="O38" s="82"/>
      <c r="P38" s="82"/>
      <c r="Q38" s="82"/>
      <c r="R38" s="82"/>
      <c r="S38" s="82"/>
      <c r="T38" s="82"/>
      <c r="U38" s="82"/>
      <c r="V38" s="82"/>
      <c r="W38" s="82"/>
    </row>
    <row r="39" spans="2:23" ht="6.75" customHeight="1">
      <c r="B39" s="44"/>
      <c r="C39" s="44"/>
      <c r="D39" s="44"/>
      <c r="E39" s="44"/>
      <c r="F39" s="44"/>
      <c r="G39" s="44"/>
      <c r="H39" s="44"/>
      <c r="I39" s="44"/>
      <c r="J39" s="102"/>
      <c r="K39" s="44"/>
      <c r="L39" s="44"/>
      <c r="M39" s="44"/>
      <c r="O39" s="82"/>
      <c r="P39" s="82"/>
      <c r="Q39" s="82"/>
      <c r="R39" s="82"/>
      <c r="S39" s="82"/>
      <c r="T39" s="82"/>
      <c r="U39" s="82"/>
      <c r="V39" s="82"/>
      <c r="W39" s="82"/>
    </row>
    <row r="40" spans="2:23" ht="18" customHeight="1">
      <c r="B40" s="44"/>
      <c r="C40" s="44"/>
      <c r="D40" s="44"/>
      <c r="E40" s="44"/>
      <c r="F40" s="44"/>
      <c r="G40" s="44"/>
      <c r="H40" s="44"/>
      <c r="I40" s="44"/>
      <c r="J40" s="85" t="str">
        <f>"Dikeluarkan di : "&amp;MENU!F21</f>
        <v>Dikeluarkan di : Meukek</v>
      </c>
      <c r="K40" s="44"/>
      <c r="L40" s="44"/>
      <c r="M40" s="44"/>
      <c r="O40" s="82"/>
      <c r="P40" s="82"/>
      <c r="Q40" s="82"/>
      <c r="R40" s="82"/>
      <c r="S40" s="82"/>
      <c r="T40" s="82"/>
      <c r="U40" s="82"/>
      <c r="V40" s="82"/>
      <c r="W40" s="82"/>
    </row>
    <row r="41" spans="2:23" ht="18" customHeight="1">
      <c r="B41" s="44"/>
      <c r="C41" s="44"/>
      <c r="D41" s="44"/>
      <c r="E41" s="44"/>
      <c r="F41" s="44"/>
      <c r="G41" s="44"/>
      <c r="H41" s="44"/>
      <c r="I41" s="44"/>
      <c r="J41" s="85" t="str">
        <f>"Pada Tanggal : "&amp;TEXT(MENU!F22,"dd mmmm yyyy")</f>
        <v>Pada Tanggal : 23 Mei 2019</v>
      </c>
      <c r="K41" s="44"/>
      <c r="L41" s="44"/>
      <c r="M41" s="44"/>
      <c r="O41" s="82"/>
      <c r="P41" s="82"/>
      <c r="Q41" s="82"/>
      <c r="R41" s="82"/>
      <c r="S41" s="82"/>
      <c r="T41" s="82"/>
      <c r="U41" s="82"/>
      <c r="V41" s="82"/>
      <c r="W41" s="82"/>
    </row>
    <row r="42" spans="2:23" ht="18" customHeight="1">
      <c r="B42" s="44"/>
      <c r="C42" s="44"/>
      <c r="D42" s="44"/>
      <c r="E42" s="44"/>
      <c r="F42" s="44"/>
      <c r="G42" s="44"/>
      <c r="H42" s="44"/>
      <c r="I42" s="44"/>
      <c r="J42" s="85" t="str">
        <f>'C-SHU'!J69</f>
        <v>Kepala Sekolah,</v>
      </c>
      <c r="K42" s="44"/>
      <c r="L42" s="44"/>
      <c r="M42" s="44"/>
      <c r="O42" s="82"/>
      <c r="P42" s="82"/>
      <c r="Q42" s="82"/>
      <c r="R42" s="82"/>
      <c r="S42" s="82"/>
      <c r="T42" s="82"/>
      <c r="U42" s="82"/>
      <c r="V42" s="82"/>
      <c r="W42" s="82"/>
    </row>
    <row r="43" spans="2:23" ht="12.75" customHeight="1">
      <c r="B43" s="44"/>
      <c r="C43" s="44"/>
      <c r="D43" s="44"/>
      <c r="E43" s="44"/>
      <c r="F43" s="44"/>
      <c r="G43" s="44"/>
      <c r="H43" s="44"/>
      <c r="I43" s="44"/>
      <c r="J43" s="85"/>
      <c r="K43" s="44"/>
      <c r="L43" s="44"/>
      <c r="M43" s="44"/>
      <c r="O43" s="82"/>
      <c r="P43" s="82"/>
      <c r="Q43" s="82"/>
      <c r="R43" s="82"/>
      <c r="S43" s="82"/>
      <c r="T43" s="82"/>
      <c r="U43" s="82"/>
      <c r="V43" s="82"/>
      <c r="W43" s="82"/>
    </row>
    <row r="44" spans="2:23" ht="15" customHeight="1">
      <c r="B44" s="44"/>
      <c r="C44" s="44"/>
      <c r="D44" s="44"/>
      <c r="E44" s="44"/>
      <c r="F44" s="44"/>
      <c r="G44" s="44"/>
      <c r="H44" s="44"/>
      <c r="I44" s="44"/>
      <c r="J44" s="85"/>
      <c r="K44" s="44"/>
      <c r="L44" s="44"/>
      <c r="M44" s="44"/>
      <c r="O44" s="82"/>
      <c r="P44" s="82"/>
      <c r="Q44" s="82"/>
      <c r="R44" s="82"/>
      <c r="S44" s="82"/>
      <c r="T44" s="82"/>
      <c r="U44" s="82"/>
      <c r="V44" s="82"/>
      <c r="W44" s="82"/>
    </row>
    <row r="45" spans="2:23" ht="18" customHeight="1">
      <c r="B45" s="44"/>
      <c r="C45" s="44"/>
      <c r="D45" s="44"/>
      <c r="E45" s="44"/>
      <c r="F45" s="44"/>
      <c r="G45" s="44"/>
      <c r="H45" s="44"/>
      <c r="I45" s="44"/>
      <c r="J45" s="85"/>
      <c r="K45" s="44"/>
      <c r="L45" s="44"/>
      <c r="M45" s="44"/>
      <c r="O45" s="82"/>
      <c r="P45" s="82"/>
      <c r="Q45" s="82"/>
      <c r="R45" s="82"/>
      <c r="S45" s="82"/>
      <c r="T45" s="82"/>
      <c r="U45" s="82"/>
      <c r="V45" s="82"/>
      <c r="W45" s="82"/>
    </row>
    <row r="46" spans="2:23" ht="18" customHeight="1">
      <c r="B46" s="44"/>
      <c r="C46" s="44"/>
      <c r="D46" s="44"/>
      <c r="E46" s="44"/>
      <c r="F46" s="44"/>
      <c r="G46" s="44"/>
      <c r="H46" s="44"/>
      <c r="I46" s="44"/>
      <c r="J46" s="103" t="str">
        <f>'C-SHU'!J73</f>
        <v>Drs. IRWADI</v>
      </c>
      <c r="K46" s="44"/>
      <c r="L46" s="44"/>
      <c r="M46" s="44"/>
      <c r="O46" s="82"/>
      <c r="P46" s="82"/>
      <c r="Q46" s="82"/>
      <c r="R46" s="82"/>
      <c r="S46" s="82"/>
      <c r="T46" s="82"/>
      <c r="U46" s="82"/>
      <c r="V46" s="82"/>
      <c r="W46" s="82"/>
    </row>
    <row r="47" spans="2:23" ht="18" customHeight="1">
      <c r="B47" s="44"/>
      <c r="C47" s="44"/>
      <c r="D47" s="44"/>
      <c r="E47" s="44"/>
      <c r="F47" s="44"/>
      <c r="G47" s="44"/>
      <c r="H47" s="44"/>
      <c r="I47" s="44"/>
      <c r="J47" s="85" t="str">
        <f>'C-SHU'!J74</f>
        <v>NIP.19681012 199702 1 004</v>
      </c>
      <c r="K47" s="44"/>
      <c r="L47" s="44"/>
      <c r="M47" s="44"/>
      <c r="O47" s="82"/>
      <c r="P47" s="82"/>
      <c r="Q47" s="82"/>
      <c r="R47" s="82"/>
      <c r="S47" s="82"/>
      <c r="T47" s="82"/>
      <c r="U47" s="82"/>
      <c r="V47" s="82"/>
      <c r="W47" s="82"/>
    </row>
    <row r="48" spans="2:23" ht="9.75" customHeight="1">
      <c r="O48" s="82"/>
      <c r="P48" s="82"/>
      <c r="Q48" s="82"/>
      <c r="R48" s="82"/>
      <c r="S48" s="82"/>
      <c r="T48" s="82"/>
      <c r="U48" s="82"/>
      <c r="V48" s="82"/>
      <c r="W48" s="82"/>
    </row>
    <row r="49" spans="1:23" ht="39" customHeight="1">
      <c r="O49" s="82"/>
      <c r="P49" s="82"/>
      <c r="Q49" s="82"/>
      <c r="R49" s="82"/>
      <c r="S49" s="82"/>
      <c r="T49" s="82"/>
      <c r="U49" s="82"/>
      <c r="V49" s="82"/>
      <c r="W49" s="82"/>
    </row>
    <row r="50" spans="1:23" ht="21.75" customHeight="1">
      <c r="A50" s="277"/>
      <c r="B50" s="277"/>
      <c r="C50" s="277"/>
      <c r="D50" s="277"/>
      <c r="E50" s="277"/>
      <c r="F50" s="277"/>
      <c r="G50" s="277"/>
      <c r="H50" s="277"/>
      <c r="I50" s="277"/>
      <c r="J50" s="277"/>
      <c r="K50" s="277"/>
      <c r="L50" s="277"/>
      <c r="M50" s="277"/>
      <c r="N50" s="277"/>
      <c r="O50" s="82"/>
      <c r="P50" s="35"/>
      <c r="Q50" s="82"/>
      <c r="R50" s="82"/>
      <c r="S50" s="82"/>
      <c r="T50" s="82"/>
      <c r="U50" s="82"/>
      <c r="V50" s="82"/>
      <c r="W50" s="82"/>
    </row>
    <row r="51" spans="1:23" ht="19.5" customHeight="1">
      <c r="A51" s="277"/>
      <c r="B51" s="277"/>
      <c r="C51" s="277"/>
      <c r="D51" s="277"/>
      <c r="E51" s="277"/>
      <c r="F51" s="277"/>
      <c r="G51" s="277"/>
      <c r="H51" s="277"/>
      <c r="I51" s="277"/>
      <c r="J51" s="277"/>
      <c r="K51" s="277"/>
      <c r="L51" s="277"/>
      <c r="M51" s="277"/>
      <c r="N51" s="277"/>
      <c r="O51" s="82"/>
      <c r="P51" s="82"/>
      <c r="Q51" s="82"/>
      <c r="R51" s="82"/>
      <c r="S51" s="82"/>
      <c r="T51" s="82"/>
      <c r="U51" s="82"/>
      <c r="V51" s="82"/>
      <c r="W51" s="82"/>
    </row>
    <row r="52" spans="1:23" s="82" customFormat="1" ht="18.75" customHeight="1"/>
    <row r="53" spans="1:23" hidden="1"/>
    <row r="54" spans="1:23" hidden="1"/>
    <row r="55" spans="1:23" hidden="1"/>
    <row r="56" spans="1:23" hidden="1"/>
    <row r="57" spans="1:23" hidden="1"/>
    <row r="58" spans="1:23" hidden="1"/>
    <row r="59" spans="1:23" hidden="1"/>
    <row r="60" spans="1:23" hidden="1"/>
    <row r="61" spans="1:23" hidden="1"/>
    <row r="62" spans="1:23" hidden="1"/>
    <row r="63" spans="1:23" hidden="1"/>
    <row r="64" spans="1:23"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sheetData>
  <sheetProtection algorithmName="SHA-512" hashValue="NhzwhNWT37CX1c/tJgXHqqAwfXmAOoO/2gH6nY4qtTOhhEKr9iDhT0Gp7GdjTpHDl9pSt8uiVB038D5HCgBuQQ==" saltValue="4UZ7fXblH8CJ+mjXYo4kAA==" spinCount="100000" sheet="1" objects="1" scenarios="1" selectLockedCells="1"/>
  <mergeCells count="41">
    <mergeCell ref="C4:L4"/>
    <mergeCell ref="C5:L5"/>
    <mergeCell ref="C6:L6"/>
    <mergeCell ref="C7:L7"/>
    <mergeCell ref="C8:L8"/>
    <mergeCell ref="P10:V12"/>
    <mergeCell ref="C11:L11"/>
    <mergeCell ref="C12:L12"/>
    <mergeCell ref="B14:M14"/>
    <mergeCell ref="R14:R17"/>
    <mergeCell ref="S14:U17"/>
    <mergeCell ref="G16:L16"/>
    <mergeCell ref="G17:L17"/>
    <mergeCell ref="C10:L10"/>
    <mergeCell ref="R21:U21"/>
    <mergeCell ref="G18:L18"/>
    <mergeCell ref="R18:R19"/>
    <mergeCell ref="S18:U19"/>
    <mergeCell ref="G19:L19"/>
    <mergeCell ref="G20:L20"/>
    <mergeCell ref="S20:U20"/>
    <mergeCell ref="Q24:R25"/>
    <mergeCell ref="S24:S25"/>
    <mergeCell ref="B25:L26"/>
    <mergeCell ref="Q26:R27"/>
    <mergeCell ref="S26:S27"/>
    <mergeCell ref="B24:M24"/>
    <mergeCell ref="Q30:Q34"/>
    <mergeCell ref="C31:H31"/>
    <mergeCell ref="J31:L31"/>
    <mergeCell ref="C32:H32"/>
    <mergeCell ref="J32:L32"/>
    <mergeCell ref="C33:H33"/>
    <mergeCell ref="J33:L33"/>
    <mergeCell ref="C34:H34"/>
    <mergeCell ref="B36:M38"/>
    <mergeCell ref="C28:H29"/>
    <mergeCell ref="I28:I29"/>
    <mergeCell ref="J28:L29"/>
    <mergeCell ref="C30:H30"/>
    <mergeCell ref="J30:L30"/>
  </mergeCells>
  <pageMargins left="0.3" right="0.14000000000000001" top="0.21" bottom="0.2" header="0.12" footer="0.1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425" r:id="rId4" name="Spinner 41">
              <controlPr defaultSize="0" autoPict="0">
                <anchor moveWithCells="1" sizeWithCells="1">
                  <from>
                    <xdr:col>16</xdr:col>
                    <xdr:colOff>19050</xdr:colOff>
                    <xdr:row>13</xdr:row>
                    <xdr:rowOff>9525</xdr:rowOff>
                  </from>
                  <to>
                    <xdr:col>17</xdr:col>
                    <xdr:colOff>9525</xdr:colOff>
                    <xdr:row>20</xdr:row>
                    <xdr:rowOff>238125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W98"/>
  <sheetViews>
    <sheetView showGridLines="0" showRowColHeaders="0" topLeftCell="A11" workbookViewId="0">
      <selection activeCell="S24" sqref="S24"/>
    </sheetView>
  </sheetViews>
  <sheetFormatPr defaultColWidth="0" defaultRowHeight="15" zeroHeight="1"/>
  <cols>
    <col min="1" max="1" width="7.5703125" style="2" customWidth="1"/>
    <col min="2" max="2" width="7.140625" style="2" customWidth="1"/>
    <col min="3" max="3" width="2.5703125" style="2" customWidth="1"/>
    <col min="4" max="4" width="2.28515625" style="2" customWidth="1"/>
    <col min="5" max="5" width="19.42578125" style="2" customWidth="1"/>
    <col min="6" max="6" width="2.140625" style="2" customWidth="1"/>
    <col min="7" max="7" width="2" style="2" customWidth="1"/>
    <col min="8" max="8" width="3.5703125" style="2" customWidth="1"/>
    <col min="9" max="9" width="11" style="2" customWidth="1"/>
    <col min="10" max="10" width="3.7109375" style="2" customWidth="1"/>
    <col min="11" max="11" width="10.42578125" style="2" customWidth="1"/>
    <col min="12" max="12" width="12.5703125" style="2" customWidth="1"/>
    <col min="13" max="13" width="7.28515625" style="2" customWidth="1"/>
    <col min="14" max="14" width="5.5703125" style="2" customWidth="1"/>
    <col min="15" max="15" width="7.42578125" style="2" customWidth="1"/>
    <col min="16" max="16" width="1.42578125" style="2" customWidth="1"/>
    <col min="17" max="17" width="9.140625" style="2" customWidth="1"/>
    <col min="18" max="18" width="19.140625" style="2" customWidth="1"/>
    <col min="19" max="20" width="9.140625" style="2" customWidth="1"/>
    <col min="21" max="21" width="10.85546875" style="2" customWidth="1"/>
    <col min="22" max="22" width="1" style="2" customWidth="1"/>
    <col min="23" max="23" width="9.140625" style="2" customWidth="1"/>
    <col min="24" max="16384" width="9.140625" style="2" hidden="1"/>
  </cols>
  <sheetData>
    <row r="1" spans="2:23">
      <c r="O1" s="6"/>
      <c r="P1" s="6"/>
      <c r="Q1" s="6"/>
      <c r="R1" s="6"/>
      <c r="S1" s="6"/>
      <c r="T1" s="6"/>
      <c r="U1" s="6"/>
      <c r="V1" s="6"/>
      <c r="W1" s="6"/>
    </row>
    <row r="2" spans="2:23">
      <c r="O2" s="6"/>
      <c r="P2" s="6"/>
      <c r="Q2" s="6"/>
      <c r="R2" s="6"/>
      <c r="S2" s="6"/>
      <c r="T2" s="6"/>
      <c r="U2" s="6"/>
      <c r="V2" s="6"/>
      <c r="W2" s="6"/>
    </row>
    <row r="3" spans="2:23" ht="12.75" customHeight="1">
      <c r="O3" s="6"/>
      <c r="P3" s="6"/>
      <c r="Q3" s="6"/>
      <c r="R3" s="6"/>
      <c r="S3" s="6"/>
      <c r="T3" s="6"/>
      <c r="U3" s="6"/>
      <c r="V3" s="6"/>
      <c r="W3" s="6"/>
    </row>
    <row r="4" spans="2:23" ht="15" customHeight="1">
      <c r="B4" s="44"/>
      <c r="C4" s="647" t="str">
        <f>'C-SHU'!C4</f>
        <v>PEMERINTAH PROVINSI JAWA BARAT</v>
      </c>
      <c r="D4" s="647"/>
      <c r="E4" s="647"/>
      <c r="F4" s="647"/>
      <c r="G4" s="647"/>
      <c r="H4" s="647"/>
      <c r="I4" s="647"/>
      <c r="J4" s="647"/>
      <c r="K4" s="647"/>
      <c r="L4" s="647"/>
      <c r="M4" s="223"/>
      <c r="O4" s="6"/>
      <c r="P4" s="6"/>
      <c r="Q4" s="6"/>
      <c r="R4" s="6"/>
      <c r="S4" s="6"/>
      <c r="T4" s="6"/>
      <c r="U4" s="6"/>
      <c r="V4" s="6"/>
      <c r="W4" s="6"/>
    </row>
    <row r="5" spans="2:23" ht="16.5" customHeight="1">
      <c r="B5" s="44"/>
      <c r="C5" s="570" t="str">
        <f>'C-SHU'!C5</f>
        <v>DINAS PENDIDIK DAN KEBUDAYAAN</v>
      </c>
      <c r="D5" s="570"/>
      <c r="E5" s="570"/>
      <c r="F5" s="570"/>
      <c r="G5" s="570"/>
      <c r="H5" s="570"/>
      <c r="I5" s="570"/>
      <c r="J5" s="570"/>
      <c r="K5" s="570"/>
      <c r="L5" s="570"/>
      <c r="M5" s="224"/>
      <c r="O5" s="6"/>
      <c r="P5" s="6"/>
      <c r="Q5" s="6"/>
      <c r="R5" s="6"/>
      <c r="S5" s="6"/>
      <c r="T5" s="6"/>
      <c r="U5" s="6"/>
      <c r="V5" s="6"/>
      <c r="W5" s="6"/>
    </row>
    <row r="6" spans="2:23" ht="18.75" customHeight="1">
      <c r="B6" s="44"/>
      <c r="C6" s="571" t="str">
        <f>'C-SHU'!C6</f>
        <v>SMKN 1 MAJALENGKA</v>
      </c>
      <c r="D6" s="571"/>
      <c r="E6" s="571"/>
      <c r="F6" s="571"/>
      <c r="G6" s="571"/>
      <c r="H6" s="571"/>
      <c r="I6" s="571"/>
      <c r="J6" s="571"/>
      <c r="K6" s="571"/>
      <c r="L6" s="571"/>
      <c r="M6" s="225"/>
      <c r="O6" s="6"/>
      <c r="P6" s="42"/>
      <c r="Q6" s="6"/>
      <c r="R6" s="6"/>
      <c r="S6" s="6"/>
      <c r="T6" s="6"/>
      <c r="U6" s="6"/>
      <c r="V6" s="6"/>
      <c r="W6" s="6"/>
    </row>
    <row r="7" spans="2:23" ht="12.95" customHeight="1">
      <c r="B7" s="44"/>
      <c r="C7" s="572" t="str">
        <f>'C-SHU'!C7</f>
        <v>Jl. Cibiru No. 01</v>
      </c>
      <c r="D7" s="572"/>
      <c r="E7" s="572"/>
      <c r="F7" s="572"/>
      <c r="G7" s="572"/>
      <c r="H7" s="572"/>
      <c r="I7" s="572"/>
      <c r="J7" s="572"/>
      <c r="K7" s="572"/>
      <c r="L7" s="572"/>
      <c r="M7" s="222"/>
      <c r="O7" s="6"/>
      <c r="P7" s="42"/>
      <c r="Q7" s="6"/>
      <c r="R7" s="6"/>
      <c r="S7" s="6"/>
      <c r="T7" s="6"/>
      <c r="U7" s="6"/>
      <c r="V7" s="6"/>
      <c r="W7" s="6"/>
    </row>
    <row r="8" spans="2:23" ht="12.95" customHeight="1">
      <c r="B8" s="44"/>
      <c r="C8" s="572" t="str">
        <f>'C-SHU'!C8</f>
        <v>Email / Web : http://sman1meukek.sch.id/. Email : sman_1_meukek@yahoo.com</v>
      </c>
      <c r="D8" s="572"/>
      <c r="E8" s="572"/>
      <c r="F8" s="572"/>
      <c r="G8" s="572"/>
      <c r="H8" s="572"/>
      <c r="I8" s="572"/>
      <c r="J8" s="572"/>
      <c r="K8" s="572"/>
      <c r="L8" s="572"/>
      <c r="M8" s="222"/>
      <c r="O8" s="6"/>
      <c r="P8" s="42"/>
      <c r="Q8" s="6"/>
      <c r="R8" s="6"/>
      <c r="S8" s="6"/>
      <c r="T8" s="6"/>
      <c r="U8" s="6"/>
      <c r="V8" s="6"/>
      <c r="W8" s="6"/>
    </row>
    <row r="9" spans="2:23" ht="12.95" customHeight="1">
      <c r="B9" s="44"/>
      <c r="C9" s="222"/>
      <c r="D9" s="222"/>
      <c r="E9" s="222"/>
      <c r="F9" s="222"/>
      <c r="G9" s="222"/>
      <c r="H9" s="222"/>
      <c r="I9" s="222"/>
      <c r="J9" s="222"/>
      <c r="K9" s="222"/>
      <c r="L9" s="222"/>
      <c r="M9" s="222"/>
      <c r="O9" s="6"/>
      <c r="P9" s="42"/>
      <c r="Q9" s="6"/>
      <c r="R9" s="6"/>
      <c r="S9" s="6"/>
      <c r="T9" s="6"/>
      <c r="U9" s="6"/>
      <c r="V9" s="6"/>
      <c r="W9" s="6"/>
    </row>
    <row r="10" spans="2:23" ht="20.25" customHeight="1" thickBot="1">
      <c r="B10" s="44"/>
      <c r="C10" s="44"/>
      <c r="D10" s="44"/>
      <c r="E10" s="45"/>
      <c r="F10" s="45"/>
      <c r="G10" s="45"/>
      <c r="H10" s="45"/>
      <c r="I10" s="45"/>
      <c r="J10" s="45"/>
      <c r="K10" s="45"/>
      <c r="L10" s="45"/>
      <c r="M10" s="45"/>
      <c r="O10" s="6"/>
      <c r="P10" s="6"/>
      <c r="Q10" s="6"/>
      <c r="R10" s="6"/>
      <c r="S10" s="6"/>
      <c r="T10" s="6"/>
      <c r="U10" s="6"/>
      <c r="V10" s="6"/>
      <c r="W10" s="6"/>
    </row>
    <row r="11" spans="2:23" ht="15" customHeight="1" thickTop="1">
      <c r="B11" s="68"/>
      <c r="C11" s="657" t="s">
        <v>110</v>
      </c>
      <c r="D11" s="657"/>
      <c r="E11" s="657"/>
      <c r="F11" s="657"/>
      <c r="G11" s="657"/>
      <c r="H11" s="657"/>
      <c r="I11" s="657"/>
      <c r="J11" s="657"/>
      <c r="K11" s="657"/>
      <c r="L11" s="657"/>
      <c r="M11" s="230"/>
      <c r="O11" s="6"/>
      <c r="P11" s="648" t="s">
        <v>78</v>
      </c>
      <c r="Q11" s="649"/>
      <c r="R11" s="649"/>
      <c r="S11" s="649"/>
      <c r="T11" s="649"/>
      <c r="U11" s="649"/>
      <c r="V11" s="650"/>
      <c r="W11" s="6"/>
    </row>
    <row r="12" spans="2:23" ht="15" customHeight="1">
      <c r="B12" s="68"/>
      <c r="C12" s="657" t="str">
        <f>'C-SKL'!C11:L11</f>
        <v>SEKOLAH MENENGAH KEJURUAN</v>
      </c>
      <c r="D12" s="657"/>
      <c r="E12" s="657"/>
      <c r="F12" s="657"/>
      <c r="G12" s="657"/>
      <c r="H12" s="657"/>
      <c r="I12" s="657"/>
      <c r="J12" s="657"/>
      <c r="K12" s="657"/>
      <c r="L12" s="657"/>
      <c r="M12" s="230"/>
      <c r="O12" s="6"/>
      <c r="P12" s="651"/>
      <c r="Q12" s="652"/>
      <c r="R12" s="652"/>
      <c r="S12" s="652"/>
      <c r="T12" s="652"/>
      <c r="U12" s="652"/>
      <c r="V12" s="653"/>
      <c r="W12" s="6"/>
    </row>
    <row r="13" spans="2:23" ht="15" hidden="1" customHeight="1">
      <c r="B13" s="657" t="e">
        <f>'C-SKL'!#REF!</f>
        <v>#REF!</v>
      </c>
      <c r="C13" s="657"/>
      <c r="D13" s="657"/>
      <c r="E13" s="657"/>
      <c r="F13" s="657"/>
      <c r="G13" s="657"/>
      <c r="H13" s="657"/>
      <c r="I13" s="657"/>
      <c r="J13" s="657"/>
      <c r="K13" s="657"/>
      <c r="L13" s="657"/>
      <c r="M13" s="657"/>
      <c r="O13" s="6"/>
      <c r="P13" s="651"/>
      <c r="Q13" s="652"/>
      <c r="R13" s="652"/>
      <c r="S13" s="652"/>
      <c r="T13" s="652"/>
      <c r="U13" s="652"/>
      <c r="V13" s="653"/>
      <c r="W13" s="6"/>
    </row>
    <row r="14" spans="2:23" ht="15" customHeight="1" thickBot="1">
      <c r="B14" s="68"/>
      <c r="C14" s="657" t="str">
        <f>'C-SKL'!C12</f>
        <v>NO. 422.7/445/2019</v>
      </c>
      <c r="D14" s="657"/>
      <c r="E14" s="657"/>
      <c r="F14" s="657"/>
      <c r="G14" s="657"/>
      <c r="H14" s="657"/>
      <c r="I14" s="657"/>
      <c r="J14" s="657"/>
      <c r="K14" s="657"/>
      <c r="L14" s="657"/>
      <c r="M14" s="231"/>
      <c r="O14" s="6"/>
      <c r="P14" s="654"/>
      <c r="Q14" s="655"/>
      <c r="R14" s="655"/>
      <c r="S14" s="655"/>
      <c r="T14" s="655"/>
      <c r="U14" s="655"/>
      <c r="V14" s="656"/>
      <c r="W14" s="6"/>
    </row>
    <row r="15" spans="2:23" ht="13.5" customHeight="1" thickTop="1" thickBot="1">
      <c r="B15" s="44"/>
      <c r="C15" s="44"/>
      <c r="D15" s="44"/>
      <c r="E15" s="44"/>
      <c r="F15" s="44"/>
      <c r="G15" s="44"/>
      <c r="H15" s="44"/>
      <c r="I15" s="44"/>
      <c r="J15" s="44"/>
      <c r="K15" s="44"/>
      <c r="L15" s="44"/>
      <c r="M15" s="44"/>
      <c r="O15" s="6"/>
      <c r="P15" s="6"/>
      <c r="Q15" s="6"/>
      <c r="R15" s="6"/>
      <c r="S15" s="108"/>
      <c r="T15" s="6"/>
      <c r="U15" s="6"/>
      <c r="V15" s="6"/>
      <c r="W15" s="6"/>
    </row>
    <row r="16" spans="2:23" ht="18" customHeight="1" thickTop="1">
      <c r="B16" s="639" t="str">
        <f>"Yang Bertanda tangan di bawah ini, Kepala "&amp;MENU!F8&amp;" menerangkan bahwa : "</f>
        <v xml:space="preserve">Yang Bertanda tangan di bawah ini, Kepala SMKN 1 Majalengka menerangkan bahwa : </v>
      </c>
      <c r="C16" s="639"/>
      <c r="D16" s="639"/>
      <c r="E16" s="639"/>
      <c r="F16" s="639"/>
      <c r="G16" s="639"/>
      <c r="H16" s="639"/>
      <c r="I16" s="639"/>
      <c r="J16" s="639"/>
      <c r="K16" s="639"/>
      <c r="L16" s="639"/>
      <c r="M16" s="639"/>
      <c r="O16" s="35" t="s">
        <v>79</v>
      </c>
      <c r="P16" s="6"/>
      <c r="Q16" s="109"/>
      <c r="R16" s="658" t="s">
        <v>80</v>
      </c>
      <c r="S16" s="577">
        <v>1</v>
      </c>
      <c r="T16" s="577"/>
      <c r="U16" s="659"/>
      <c r="V16" s="6"/>
      <c r="W16" s="6"/>
    </row>
    <row r="17" spans="2:23" ht="18" customHeight="1">
      <c r="B17" s="44"/>
      <c r="C17" s="85"/>
      <c r="D17" s="85"/>
      <c r="E17" s="85"/>
      <c r="F17" s="85"/>
      <c r="G17" s="85"/>
      <c r="H17" s="85"/>
      <c r="I17" s="85"/>
      <c r="J17" s="85"/>
      <c r="K17" s="85"/>
      <c r="L17" s="85"/>
      <c r="M17" s="44"/>
      <c r="O17" s="6"/>
      <c r="P17" s="6"/>
      <c r="Q17" s="110"/>
      <c r="R17" s="533"/>
      <c r="S17" s="578"/>
      <c r="T17" s="578"/>
      <c r="U17" s="660"/>
      <c r="V17" s="6"/>
      <c r="W17" s="6"/>
    </row>
    <row r="18" spans="2:23" ht="24.95" customHeight="1">
      <c r="B18" s="232"/>
      <c r="C18" s="233" t="s">
        <v>26</v>
      </c>
      <c r="D18" s="233"/>
      <c r="E18" s="233"/>
      <c r="F18" s="234" t="s">
        <v>2</v>
      </c>
      <c r="G18" s="646" t="str">
        <f>IFERROR(VLOOKUP(loop3,biodata_siswa,2,FALSE),"")</f>
        <v>Maulidaini</v>
      </c>
      <c r="H18" s="646"/>
      <c r="I18" s="646"/>
      <c r="J18" s="646"/>
      <c r="K18" s="646"/>
      <c r="L18" s="646"/>
      <c r="M18" s="47"/>
      <c r="O18" s="6"/>
      <c r="P18" s="6"/>
      <c r="Q18" s="87"/>
      <c r="R18" s="533"/>
      <c r="S18" s="578"/>
      <c r="T18" s="578"/>
      <c r="U18" s="660"/>
      <c r="V18" s="6"/>
      <c r="W18" s="6"/>
    </row>
    <row r="19" spans="2:23" ht="24.95" customHeight="1">
      <c r="B19" s="232"/>
      <c r="C19" s="233" t="s">
        <v>81</v>
      </c>
      <c r="D19" s="233"/>
      <c r="E19" s="233"/>
      <c r="F19" s="234" t="s">
        <v>2</v>
      </c>
      <c r="G19" s="616" t="str">
        <f>IFERROR(PROPER(VLOOKUP(loop3,biodata_siswa,6,FALSE)&amp;", "&amp;TEXT(VLOOKUP(loop3,biodata_siswa,7,FALSE),"dd mmmm yyyy")),"")</f>
        <v>Tapaktuan, 14 Desember 2000</v>
      </c>
      <c r="H19" s="616"/>
      <c r="I19" s="616"/>
      <c r="J19" s="616"/>
      <c r="K19" s="616"/>
      <c r="L19" s="616"/>
      <c r="M19" s="48"/>
      <c r="O19" s="6"/>
      <c r="P19" s="6"/>
      <c r="Q19" s="87"/>
      <c r="R19" s="540" t="s">
        <v>83</v>
      </c>
      <c r="S19" s="661" t="str">
        <f>IF(VLOOKUP(loop3,biodata_siswa,8)="","",VLOOKUP(loop3,biodata_siswa,8))</f>
        <v>3-17-06-21-016-001-8</v>
      </c>
      <c r="T19" s="662"/>
      <c r="U19" s="663"/>
      <c r="V19" s="6"/>
      <c r="W19" s="6"/>
    </row>
    <row r="20" spans="2:23" ht="24.95" customHeight="1">
      <c r="B20" s="232"/>
      <c r="C20" s="233" t="s">
        <v>27</v>
      </c>
      <c r="D20" s="233"/>
      <c r="E20" s="233"/>
      <c r="F20" s="234" t="s">
        <v>2</v>
      </c>
      <c r="G20" s="226" t="str">
        <f>IFERROR(VLOOKUP(loop3,biodata_siswa,3,FALSE),"")</f>
        <v>Laki-laki</v>
      </c>
      <c r="H20" s="226"/>
      <c r="I20" s="226"/>
      <c r="J20" s="226"/>
      <c r="K20" s="226"/>
      <c r="L20" s="226"/>
      <c r="M20" s="48"/>
      <c r="O20" s="6"/>
      <c r="P20" s="6"/>
      <c r="Q20" s="87"/>
      <c r="R20" s="541"/>
      <c r="S20" s="664"/>
      <c r="T20" s="665"/>
      <c r="U20" s="666"/>
      <c r="V20" s="6"/>
      <c r="W20" s="6"/>
    </row>
    <row r="21" spans="2:23" ht="24.95" customHeight="1" thickBot="1">
      <c r="B21" s="232"/>
      <c r="C21" s="233" t="s">
        <v>82</v>
      </c>
      <c r="D21" s="233"/>
      <c r="E21" s="233"/>
      <c r="F21" s="234" t="s">
        <v>2</v>
      </c>
      <c r="G21" s="616" t="str">
        <f>IFERROR(VLOOKUP(loop3,biodata_siswa,9,FALSE),"")</f>
        <v>Afdhal doang</v>
      </c>
      <c r="H21" s="616"/>
      <c r="I21" s="616"/>
      <c r="J21" s="616"/>
      <c r="K21" s="616"/>
      <c r="L21" s="616"/>
      <c r="M21" s="48"/>
      <c r="O21" s="6"/>
      <c r="P21" s="6"/>
      <c r="Q21" s="87"/>
      <c r="R21" s="159" t="s">
        <v>86</v>
      </c>
      <c r="S21" s="667" t="str">
        <f>G18</f>
        <v>Maulidaini</v>
      </c>
      <c r="T21" s="668"/>
      <c r="U21" s="669"/>
      <c r="V21" s="6"/>
      <c r="W21" s="6"/>
    </row>
    <row r="22" spans="2:23" ht="24.95" customHeight="1" thickTop="1" thickBot="1">
      <c r="B22" s="232"/>
      <c r="C22" s="233" t="s">
        <v>84</v>
      </c>
      <c r="D22" s="233"/>
      <c r="E22" s="233"/>
      <c r="F22" s="234" t="s">
        <v>2</v>
      </c>
      <c r="G22" s="616" t="str">
        <f>IFERROR(VLOOKUP(loop3,biodata_siswa,4,FALSE),"")</f>
        <v>2568</v>
      </c>
      <c r="H22" s="616"/>
      <c r="I22" s="616"/>
      <c r="J22" s="616"/>
      <c r="K22" s="616"/>
      <c r="L22" s="616"/>
      <c r="M22" s="49"/>
      <c r="O22" s="6"/>
      <c r="P22" s="6"/>
      <c r="Q22" s="114"/>
      <c r="R22" s="115"/>
      <c r="S22" s="116"/>
      <c r="T22" s="117"/>
      <c r="U22" s="117"/>
      <c r="V22" s="6"/>
      <c r="W22" s="6"/>
    </row>
    <row r="23" spans="2:23" ht="24.95" customHeight="1" thickTop="1" thickBot="1">
      <c r="B23" s="232"/>
      <c r="C23" s="233" t="s">
        <v>85</v>
      </c>
      <c r="D23" s="233"/>
      <c r="E23" s="233"/>
      <c r="F23" s="234" t="s">
        <v>2</v>
      </c>
      <c r="G23" s="616" t="str">
        <f>IFERROR(VLOOKUP(loop3,biodata_siswa,5,FALSE),"")</f>
        <v>0001245630</v>
      </c>
      <c r="H23" s="616"/>
      <c r="I23" s="616"/>
      <c r="J23" s="616"/>
      <c r="K23" s="616"/>
      <c r="L23" s="616"/>
      <c r="M23" s="50"/>
      <c r="O23" s="6"/>
      <c r="P23" s="119"/>
      <c r="Q23" s="671" t="s">
        <v>111</v>
      </c>
      <c r="R23" s="671"/>
      <c r="S23" s="120">
        <f>loop3</f>
        <v>1</v>
      </c>
      <c r="T23" s="121"/>
      <c r="U23" s="121"/>
      <c r="V23" s="6"/>
      <c r="W23" s="6"/>
    </row>
    <row r="24" spans="2:23" ht="24.95" customHeight="1" thickTop="1" thickBot="1">
      <c r="B24" s="232"/>
      <c r="C24" s="233" t="s">
        <v>88</v>
      </c>
      <c r="D24" s="233"/>
      <c r="E24" s="233"/>
      <c r="F24" s="234" t="s">
        <v>2</v>
      </c>
      <c r="G24" s="616" t="str">
        <f>'C-SHU'!G24</f>
        <v>SMKN 1 Majalengka / 10102770</v>
      </c>
      <c r="H24" s="616"/>
      <c r="I24" s="616"/>
      <c r="J24" s="616"/>
      <c r="K24" s="616"/>
      <c r="L24" s="616"/>
      <c r="M24" s="50"/>
      <c r="O24" s="6"/>
      <c r="P24" s="6"/>
      <c r="Q24" s="672" t="s">
        <v>112</v>
      </c>
      <c r="R24" s="672"/>
      <c r="S24" s="122">
        <v>1</v>
      </c>
      <c r="T24" s="121"/>
      <c r="U24" s="121"/>
      <c r="V24" s="6"/>
      <c r="W24" s="6"/>
    </row>
    <row r="25" spans="2:23" ht="24.95" customHeight="1" thickTop="1">
      <c r="B25" s="232"/>
      <c r="C25" s="233" t="str">
        <f>'C-SHU'!C25</f>
        <v>Program Studi Keahlian</v>
      </c>
      <c r="D25" s="233"/>
      <c r="E25" s="233"/>
      <c r="F25" s="234" t="s">
        <v>2</v>
      </c>
      <c r="G25" s="616" t="str">
        <f>IFERROR(VLOOKUP(loop3,biodata_siswa,10,FALSE),"")</f>
        <v>Keuangan</v>
      </c>
      <c r="H25" s="616"/>
      <c r="I25" s="616"/>
      <c r="J25" s="616"/>
      <c r="K25" s="616"/>
      <c r="L25" s="616"/>
      <c r="M25" s="50"/>
      <c r="O25" s="6"/>
      <c r="P25" s="6"/>
      <c r="Q25" s="275"/>
      <c r="R25" s="275"/>
      <c r="S25" s="276"/>
      <c r="T25" s="121"/>
      <c r="U25" s="121"/>
      <c r="V25" s="6"/>
      <c r="W25" s="6"/>
    </row>
    <row r="26" spans="2:23" ht="24.95" customHeight="1">
      <c r="B26" s="232"/>
      <c r="C26" s="233" t="str">
        <f>'C-SHU'!C26</f>
        <v>Kompetensi Keahlian</v>
      </c>
      <c r="D26" s="233"/>
      <c r="E26" s="233"/>
      <c r="F26" s="234" t="s">
        <v>2</v>
      </c>
      <c r="G26" s="616" t="str">
        <f>IFERROR(VLOOKUP(loop3,biodata_siswa,11,FALSE),"")</f>
        <v>Akuntansi</v>
      </c>
      <c r="H26" s="616"/>
      <c r="I26" s="616"/>
      <c r="J26" s="616"/>
      <c r="K26" s="616"/>
      <c r="L26" s="616"/>
      <c r="M26" s="50"/>
      <c r="O26" s="6"/>
      <c r="P26" s="6"/>
      <c r="Q26" s="275"/>
      <c r="R26" s="275"/>
      <c r="S26" s="276"/>
      <c r="T26" s="121"/>
      <c r="U26" s="121"/>
      <c r="V26" s="6"/>
      <c r="W26" s="6"/>
    </row>
    <row r="27" spans="2:23" ht="12.6" customHeight="1">
      <c r="B27" s="44"/>
      <c r="C27" s="44"/>
      <c r="D27" s="44"/>
      <c r="E27" s="44"/>
      <c r="F27" s="45"/>
      <c r="G27" s="235"/>
      <c r="H27" s="236"/>
      <c r="I27" s="236"/>
      <c r="J27" s="236"/>
      <c r="K27" s="236"/>
      <c r="L27" s="52"/>
      <c r="M27" s="52"/>
      <c r="O27" s="6"/>
      <c r="P27" s="6"/>
      <c r="Q27" s="6"/>
      <c r="R27" s="673"/>
      <c r="S27" s="673"/>
      <c r="T27" s="673"/>
      <c r="U27" s="673"/>
      <c r="V27" s="6"/>
      <c r="W27" s="6"/>
    </row>
    <row r="28" spans="2:23" ht="5.0999999999999996" customHeight="1">
      <c r="B28" s="44"/>
      <c r="C28" s="44"/>
      <c r="D28" s="44"/>
      <c r="E28" s="44"/>
      <c r="F28" s="44"/>
      <c r="G28" s="44"/>
      <c r="H28" s="44"/>
      <c r="I28" s="44"/>
      <c r="J28" s="44"/>
      <c r="K28" s="44"/>
      <c r="L28" s="44"/>
      <c r="M28" s="44"/>
      <c r="O28" s="6"/>
      <c r="P28" s="6"/>
      <c r="Q28" s="6"/>
      <c r="R28" s="6"/>
      <c r="S28" s="6"/>
      <c r="T28" s="6"/>
      <c r="U28" s="6"/>
      <c r="V28" s="6"/>
      <c r="W28" s="6"/>
    </row>
    <row r="29" spans="2:23" s="125" customFormat="1" ht="24.95" customHeight="1">
      <c r="B29" s="580" t="str">
        <f>"adalah benar Siswa "&amp;MENU!F8&amp;" Tahun Ajaran "&amp;MENU!F23&amp;" yang bersangkutan selama bersekolah BERKELAKUAN BAIK dan tidak mencemarkan nama baik Sekolah."</f>
        <v>adalah benar Siswa SMKN 1 Majalengka Tahun Ajaran 2018/2019 yang bersangkutan selama bersekolah BERKELAKUAN BAIK dan tidak mencemarkan nama baik Sekolah.</v>
      </c>
      <c r="C29" s="580"/>
      <c r="D29" s="580"/>
      <c r="E29" s="580"/>
      <c r="F29" s="580"/>
      <c r="G29" s="580"/>
      <c r="H29" s="580"/>
      <c r="I29" s="580"/>
      <c r="J29" s="580"/>
      <c r="K29" s="580"/>
      <c r="L29" s="580"/>
      <c r="M29" s="580"/>
      <c r="O29" s="123"/>
      <c r="P29" s="124"/>
      <c r="Q29" s="38"/>
      <c r="R29" s="38"/>
      <c r="S29" s="38"/>
      <c r="T29" s="38"/>
      <c r="U29" s="38"/>
      <c r="V29" s="123"/>
      <c r="W29" s="123"/>
    </row>
    <row r="30" spans="2:23" s="125" customFormat="1" ht="24.95" customHeight="1">
      <c r="B30" s="580"/>
      <c r="C30" s="580"/>
      <c r="D30" s="580"/>
      <c r="E30" s="580"/>
      <c r="F30" s="580"/>
      <c r="G30" s="580"/>
      <c r="H30" s="580"/>
      <c r="I30" s="580"/>
      <c r="J30" s="580"/>
      <c r="K30" s="580"/>
      <c r="L30" s="580"/>
      <c r="M30" s="580"/>
      <c r="O30" s="123"/>
      <c r="P30" s="123"/>
      <c r="Q30" s="674"/>
      <c r="R30" s="674"/>
      <c r="S30" s="675"/>
      <c r="T30" s="123"/>
      <c r="U30" s="123"/>
      <c r="V30" s="123"/>
      <c r="W30" s="123"/>
    </row>
    <row r="31" spans="2:23" ht="29.25" customHeight="1">
      <c r="B31" s="580" t="s">
        <v>113</v>
      </c>
      <c r="C31" s="580"/>
      <c r="D31" s="580"/>
      <c r="E31" s="580"/>
      <c r="F31" s="580"/>
      <c r="G31" s="580"/>
      <c r="H31" s="580"/>
      <c r="I31" s="580"/>
      <c r="J31" s="580"/>
      <c r="K31" s="580"/>
      <c r="L31" s="580"/>
      <c r="M31" s="580"/>
      <c r="O31" s="6"/>
      <c r="P31" s="6"/>
      <c r="Q31" s="674"/>
      <c r="R31" s="674"/>
      <c r="S31" s="675"/>
      <c r="T31" s="6"/>
      <c r="U31" s="6"/>
      <c r="V31" s="6"/>
      <c r="W31" s="6"/>
    </row>
    <row r="32" spans="2:23" ht="6" customHeight="1">
      <c r="B32" s="44"/>
      <c r="C32" s="66"/>
      <c r="D32" s="66"/>
      <c r="E32" s="66"/>
      <c r="F32" s="66"/>
      <c r="G32" s="66"/>
      <c r="H32" s="66"/>
      <c r="I32" s="67"/>
      <c r="J32" s="44"/>
      <c r="K32" s="44"/>
      <c r="L32" s="44"/>
      <c r="M32" s="44"/>
      <c r="O32" s="6"/>
      <c r="P32" s="6"/>
      <c r="Q32" s="6"/>
      <c r="R32" s="6"/>
      <c r="S32" s="6"/>
      <c r="T32" s="6"/>
      <c r="U32" s="6"/>
      <c r="V32" s="6"/>
      <c r="W32" s="6"/>
    </row>
    <row r="33" spans="1:23" ht="12" customHeight="1">
      <c r="B33" s="44"/>
      <c r="C33" s="497"/>
      <c r="D33" s="497"/>
      <c r="E33" s="497"/>
      <c r="F33" s="497"/>
      <c r="G33" s="497"/>
      <c r="H33" s="497"/>
      <c r="I33" s="497"/>
      <c r="J33" s="497"/>
      <c r="K33" s="497"/>
      <c r="L33" s="497"/>
      <c r="M33" s="497"/>
      <c r="O33" s="6"/>
      <c r="P33" s="6"/>
      <c r="Q33" s="6"/>
      <c r="R33" s="6"/>
      <c r="S33" s="6"/>
      <c r="T33" s="6"/>
      <c r="U33" s="6"/>
      <c r="V33" s="6"/>
      <c r="W33" s="6"/>
    </row>
    <row r="34" spans="1:23" ht="8.25" customHeight="1">
      <c r="B34" s="44"/>
      <c r="C34" s="44"/>
      <c r="D34" s="44"/>
      <c r="E34" s="44"/>
      <c r="F34" s="44"/>
      <c r="G34" s="44"/>
      <c r="H34" s="44"/>
      <c r="I34" s="44"/>
      <c r="J34" s="44"/>
      <c r="K34" s="44"/>
      <c r="L34" s="44"/>
      <c r="M34" s="44"/>
      <c r="O34" s="6"/>
      <c r="P34" s="6"/>
      <c r="Q34" s="6"/>
      <c r="R34" s="6"/>
      <c r="S34" s="6"/>
      <c r="T34" s="6"/>
      <c r="U34" s="6"/>
      <c r="V34" s="6"/>
      <c r="W34" s="6"/>
    </row>
    <row r="35" spans="1:23" ht="12" customHeight="1">
      <c r="B35" s="44"/>
      <c r="C35" s="44"/>
      <c r="D35" s="44"/>
      <c r="E35" s="44"/>
      <c r="F35" s="44"/>
      <c r="G35" s="44"/>
      <c r="H35" s="44"/>
      <c r="I35" s="44"/>
      <c r="J35" s="68" t="str">
        <f>MENU!F21&amp;", "&amp;TEXT(MENU!F22,"dd mmmm yyyy")</f>
        <v>Meukek, 23 Mei 2019</v>
      </c>
      <c r="K35" s="44"/>
      <c r="L35" s="44"/>
      <c r="M35" s="44"/>
      <c r="O35" s="6"/>
      <c r="P35" s="6"/>
      <c r="Q35" s="6"/>
      <c r="R35" s="670"/>
      <c r="S35" s="6"/>
      <c r="T35" s="670"/>
      <c r="U35" s="670"/>
      <c r="V35" s="6"/>
      <c r="W35" s="6"/>
    </row>
    <row r="36" spans="1:23" ht="12" customHeight="1">
      <c r="B36" s="44"/>
      <c r="C36" s="44"/>
      <c r="D36" s="44"/>
      <c r="E36" s="44"/>
      <c r="F36" s="44"/>
      <c r="G36" s="44"/>
      <c r="H36" s="44"/>
      <c r="I36" s="44"/>
      <c r="J36" s="44" t="str">
        <f>'C-SHU'!J69</f>
        <v>Kepala Sekolah,</v>
      </c>
      <c r="K36" s="44"/>
      <c r="L36" s="44"/>
      <c r="M36" s="44"/>
      <c r="O36" s="6"/>
      <c r="P36" s="6"/>
      <c r="Q36" s="6"/>
      <c r="R36" s="670"/>
      <c r="S36" s="6"/>
      <c r="T36" s="670"/>
      <c r="U36" s="670"/>
      <c r="V36" s="6"/>
      <c r="W36" s="6"/>
    </row>
    <row r="37" spans="1:23" ht="13.5" customHeight="1">
      <c r="B37" s="44"/>
      <c r="C37" s="44"/>
      <c r="D37" s="44"/>
      <c r="E37" s="44"/>
      <c r="F37" s="44"/>
      <c r="G37" s="44"/>
      <c r="H37" s="44"/>
      <c r="I37" s="44"/>
      <c r="J37" s="44"/>
      <c r="K37" s="44"/>
      <c r="L37" s="44"/>
      <c r="M37" s="44"/>
      <c r="O37" s="6"/>
      <c r="P37" s="6"/>
      <c r="Q37" s="6"/>
      <c r="R37" s="670"/>
      <c r="S37" s="6"/>
      <c r="T37" s="670"/>
      <c r="U37" s="670"/>
      <c r="V37" s="6"/>
      <c r="W37" s="6"/>
    </row>
    <row r="38" spans="1:23" ht="19.5" customHeight="1">
      <c r="B38" s="44"/>
      <c r="C38" s="44"/>
      <c r="D38" s="44"/>
      <c r="E38" s="44"/>
      <c r="F38" s="44"/>
      <c r="G38" s="44"/>
      <c r="H38" s="44"/>
      <c r="I38" s="44"/>
      <c r="J38" s="44"/>
      <c r="K38" s="44"/>
      <c r="L38" s="44"/>
      <c r="M38" s="44"/>
      <c r="O38" s="6"/>
      <c r="P38" s="6"/>
      <c r="Q38" s="6"/>
      <c r="R38" s="670"/>
      <c r="S38" s="6"/>
      <c r="T38" s="670"/>
      <c r="U38" s="670"/>
      <c r="V38" s="6"/>
      <c r="W38" s="6"/>
    </row>
    <row r="39" spans="1:23" ht="17.25" customHeight="1">
      <c r="B39" s="44"/>
      <c r="C39" s="44"/>
      <c r="D39" s="44"/>
      <c r="E39" s="44"/>
      <c r="F39" s="44"/>
      <c r="G39" s="44"/>
      <c r="H39" s="44"/>
      <c r="I39" s="44"/>
      <c r="J39" s="44"/>
      <c r="K39" s="44"/>
      <c r="L39" s="44"/>
      <c r="M39" s="44"/>
      <c r="O39" s="6"/>
      <c r="P39" s="6"/>
      <c r="Q39" s="6"/>
      <c r="R39" s="670"/>
      <c r="S39" s="6"/>
      <c r="T39" s="670"/>
      <c r="U39" s="670"/>
      <c r="V39" s="6"/>
      <c r="W39" s="6"/>
    </row>
    <row r="40" spans="1:23" ht="12" customHeight="1">
      <c r="B40" s="44"/>
      <c r="C40" s="44"/>
      <c r="D40" s="44"/>
      <c r="E40" s="44"/>
      <c r="F40" s="44"/>
      <c r="G40" s="44"/>
      <c r="H40" s="44"/>
      <c r="I40" s="44"/>
      <c r="J40" s="69" t="str">
        <f>'C-SHU'!J73</f>
        <v>Drs. IRWADI</v>
      </c>
      <c r="K40" s="44"/>
      <c r="L40" s="44"/>
      <c r="M40" s="44"/>
      <c r="O40" s="35"/>
      <c r="P40" s="6"/>
      <c r="Q40" s="6"/>
      <c r="R40" s="670"/>
      <c r="S40" s="6"/>
      <c r="T40" s="670"/>
      <c r="U40" s="670"/>
      <c r="V40" s="6"/>
      <c r="W40" s="6"/>
    </row>
    <row r="41" spans="1:23" ht="12" customHeight="1">
      <c r="B41" s="44"/>
      <c r="C41" s="44"/>
      <c r="D41" s="44"/>
      <c r="E41" s="44"/>
      <c r="F41" s="44"/>
      <c r="G41" s="44"/>
      <c r="H41" s="44"/>
      <c r="I41" s="44"/>
      <c r="J41" s="44" t="str">
        <f>'C-SHU'!J74</f>
        <v>NIP.19681012 199702 1 004</v>
      </c>
      <c r="K41" s="44"/>
      <c r="L41" s="44"/>
      <c r="M41" s="44"/>
      <c r="O41" s="6"/>
      <c r="P41" s="6"/>
      <c r="Q41" s="6"/>
      <c r="R41" s="670"/>
      <c r="S41" s="6"/>
      <c r="T41" s="670"/>
      <c r="U41" s="670"/>
      <c r="V41" s="6"/>
      <c r="W41" s="6"/>
    </row>
    <row r="42" spans="1:23" ht="9.75" customHeight="1">
      <c r="O42" s="6"/>
      <c r="P42" s="6"/>
      <c r="Q42" s="6"/>
      <c r="R42" s="670"/>
      <c r="S42" s="6"/>
      <c r="T42" s="670"/>
      <c r="U42" s="670"/>
      <c r="V42" s="6"/>
      <c r="W42" s="6"/>
    </row>
    <row r="43" spans="1:23" ht="12.95" customHeight="1">
      <c r="O43" s="6"/>
      <c r="P43" s="6"/>
      <c r="Q43" s="6"/>
      <c r="R43" s="670"/>
      <c r="S43" s="6"/>
      <c r="T43" s="670"/>
      <c r="U43" s="670"/>
      <c r="V43" s="6"/>
      <c r="W43" s="6"/>
    </row>
    <row r="44" spans="1:23" ht="12.95" customHeight="1">
      <c r="O44" s="6"/>
      <c r="P44" s="35"/>
      <c r="Q44" s="6"/>
      <c r="R44" s="6"/>
      <c r="S44" s="6"/>
      <c r="T44" s="6"/>
      <c r="U44" s="6"/>
      <c r="V44" s="6"/>
      <c r="W44" s="6"/>
    </row>
    <row r="45" spans="1:23" ht="19.5" customHeight="1">
      <c r="O45" s="6"/>
      <c r="P45" s="6"/>
      <c r="Q45" s="6"/>
      <c r="R45" s="6"/>
      <c r="S45" s="6"/>
      <c r="T45" s="6"/>
      <c r="U45" s="6"/>
      <c r="V45" s="6"/>
      <c r="W45" s="6"/>
    </row>
    <row r="46" spans="1:23" s="6" customFormat="1" ht="18.75" customHeight="1"/>
    <row r="47" spans="1:23">
      <c r="A47" s="6"/>
      <c r="B47" s="35" t="s">
        <v>79</v>
      </c>
      <c r="C47" s="6"/>
      <c r="D47" s="6"/>
      <c r="E47" s="6"/>
      <c r="F47" s="6"/>
      <c r="G47" s="6"/>
      <c r="H47" s="6"/>
      <c r="I47" s="6"/>
      <c r="J47" s="6"/>
      <c r="K47" s="6"/>
      <c r="L47" s="6"/>
      <c r="M47" s="6"/>
      <c r="N47" s="6"/>
      <c r="O47" s="6"/>
      <c r="P47" s="6"/>
      <c r="Q47" s="6"/>
      <c r="R47" s="6"/>
      <c r="S47" s="6"/>
      <c r="T47" s="6"/>
      <c r="U47" s="6"/>
      <c r="V47" s="6"/>
      <c r="W47" s="6"/>
    </row>
    <row r="48" spans="1:23">
      <c r="A48" s="6"/>
      <c r="B48" s="6"/>
      <c r="C48" s="6"/>
      <c r="D48" s="6"/>
      <c r="E48" s="6"/>
      <c r="F48" s="6"/>
      <c r="G48" s="6"/>
      <c r="H48" s="6"/>
      <c r="I48" s="6"/>
      <c r="J48" s="6"/>
      <c r="K48" s="6"/>
      <c r="L48" s="6"/>
      <c r="M48" s="6"/>
      <c r="N48" s="6"/>
      <c r="O48" s="6"/>
      <c r="P48" s="6"/>
      <c r="Q48" s="6"/>
      <c r="R48" s="6"/>
      <c r="S48" s="6"/>
      <c r="T48" s="6"/>
      <c r="U48" s="6"/>
      <c r="V48" s="6"/>
      <c r="W48" s="6"/>
    </row>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sheetData>
  <sheetProtection algorithmName="SHA-512" hashValue="dEYfRMl+B04qHRyl2PxaVknkwPbvqn5F46d5a84DrmlK8BmZ758v9lQObYk0f+U6fbgfCxobqf38xImXUq7Jvw==" saltValue="Z8buWsimSxR9TFDeIJIgCA==" spinCount="100000" sheet="1" objects="1" scenarios="1" selectLockedCells="1"/>
  <mergeCells count="34">
    <mergeCell ref="C33:M33"/>
    <mergeCell ref="R35:R43"/>
    <mergeCell ref="T35:U43"/>
    <mergeCell ref="G23:L23"/>
    <mergeCell ref="Q23:R23"/>
    <mergeCell ref="G24:L24"/>
    <mergeCell ref="Q24:R24"/>
    <mergeCell ref="R27:U27"/>
    <mergeCell ref="B29:M30"/>
    <mergeCell ref="Q30:R31"/>
    <mergeCell ref="S30:S31"/>
    <mergeCell ref="B31:M31"/>
    <mergeCell ref="G25:L25"/>
    <mergeCell ref="G26:L26"/>
    <mergeCell ref="G22:L22"/>
    <mergeCell ref="P11:V14"/>
    <mergeCell ref="C12:L12"/>
    <mergeCell ref="B13:M13"/>
    <mergeCell ref="C14:L14"/>
    <mergeCell ref="B16:M16"/>
    <mergeCell ref="R16:R18"/>
    <mergeCell ref="S16:U18"/>
    <mergeCell ref="G18:L18"/>
    <mergeCell ref="C11:L11"/>
    <mergeCell ref="G19:L19"/>
    <mergeCell ref="R19:R20"/>
    <mergeCell ref="S19:U20"/>
    <mergeCell ref="G21:L21"/>
    <mergeCell ref="S21:U21"/>
    <mergeCell ref="C4:L4"/>
    <mergeCell ref="C5:L5"/>
    <mergeCell ref="C6:L6"/>
    <mergeCell ref="C7:L7"/>
    <mergeCell ref="C8:L8"/>
  </mergeCells>
  <pageMargins left="0.77" right="0.43"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7419" r:id="rId4" name="Spinner 11">
              <controlPr defaultSize="0" autoPict="0">
                <anchor moveWithCells="1" sizeWithCells="1">
                  <from>
                    <xdr:col>16</xdr:col>
                    <xdr:colOff>9525</xdr:colOff>
                    <xdr:row>15</xdr:row>
                    <xdr:rowOff>19050</xdr:rowOff>
                  </from>
                  <to>
                    <xdr:col>17</xdr:col>
                    <xdr:colOff>0</xdr:colOff>
                    <xdr:row>20</xdr:row>
                    <xdr:rowOff>295275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XFB129"/>
  <sheetViews>
    <sheetView showGridLines="0" showRowColHeaders="0" workbookViewId="0">
      <selection activeCell="M8" sqref="M8:N14"/>
    </sheetView>
  </sheetViews>
  <sheetFormatPr defaultColWidth="0" defaultRowHeight="15" zeroHeight="1"/>
  <cols>
    <col min="1" max="1" width="8.7109375" style="2" customWidth="1"/>
    <col min="2" max="2" width="11" style="2" customWidth="1"/>
    <col min="3" max="3" width="30.140625" style="2" customWidth="1"/>
    <col min="4" max="4" width="1.7109375" style="2" customWidth="1"/>
    <col min="5" max="5" width="16.5703125" style="2" bestFit="1" customWidth="1"/>
    <col min="6" max="6" width="10" style="2" customWidth="1"/>
    <col min="7" max="7" width="22" style="2" customWidth="1"/>
    <col min="8" max="8" width="9.28515625" style="2" customWidth="1"/>
    <col min="9" max="9" width="6.5703125" style="2" customWidth="1"/>
    <col min="10" max="10" width="20.28515625" style="2" customWidth="1"/>
    <col min="11" max="11" width="9.140625" style="2" customWidth="1"/>
    <col min="12" max="12" width="6.28515625" style="2" customWidth="1"/>
    <col min="13" max="13" width="5.28515625" style="2" customWidth="1"/>
    <col min="14" max="15" width="9.140625" style="2" customWidth="1"/>
    <col min="16" max="16" width="9.140625" style="2" hidden="1"/>
    <col min="17" max="16382" width="0" style="2" hidden="1"/>
    <col min="16383" max="16384" width="9.140625" style="2" hidden="1"/>
  </cols>
  <sheetData>
    <row r="1" spans="1:15">
      <c r="A1" s="6"/>
      <c r="B1" s="6"/>
      <c r="C1" s="6"/>
      <c r="D1" s="6"/>
      <c r="E1" s="6"/>
      <c r="F1" s="6"/>
      <c r="G1" s="6"/>
      <c r="H1" s="6"/>
      <c r="I1" s="6"/>
      <c r="J1" s="6"/>
      <c r="K1" s="6"/>
      <c r="L1" s="6"/>
      <c r="M1" s="6"/>
      <c r="N1" s="6"/>
      <c r="O1" s="6"/>
    </row>
    <row r="2" spans="1:15" ht="49.5" customHeight="1">
      <c r="A2" s="126"/>
      <c r="B2" s="237"/>
      <c r="C2" s="237"/>
      <c r="D2" s="237"/>
      <c r="E2" s="237"/>
      <c r="F2" s="237"/>
      <c r="G2" s="237"/>
      <c r="H2" s="237"/>
      <c r="I2" s="126"/>
      <c r="J2" s="126"/>
      <c r="K2" s="6"/>
      <c r="L2" s="6"/>
      <c r="M2" s="6"/>
      <c r="N2" s="6"/>
      <c r="O2" s="6"/>
    </row>
    <row r="3" spans="1:15" ht="15" customHeight="1">
      <c r="A3" s="126"/>
      <c r="B3" s="237"/>
      <c r="C3" s="237"/>
      <c r="D3" s="237"/>
      <c r="E3" s="237"/>
      <c r="F3" s="237"/>
      <c r="G3" s="237"/>
      <c r="H3" s="237"/>
      <c r="I3" s="126"/>
      <c r="J3" s="126"/>
      <c r="K3" s="6"/>
      <c r="L3" s="6"/>
      <c r="M3" s="6"/>
      <c r="N3" s="6"/>
      <c r="O3" s="6"/>
    </row>
    <row r="4" spans="1:15" ht="21" customHeight="1">
      <c r="A4" s="126"/>
      <c r="B4" s="238"/>
      <c r="C4" s="677" t="s">
        <v>114</v>
      </c>
      <c r="D4" s="677"/>
      <c r="E4" s="677"/>
      <c r="F4" s="677"/>
      <c r="G4" s="677"/>
      <c r="H4" s="239"/>
      <c r="I4" s="126"/>
      <c r="J4" s="126"/>
      <c r="K4" s="6"/>
      <c r="L4" s="6"/>
      <c r="M4" s="6"/>
      <c r="N4" s="6"/>
      <c r="O4" s="6"/>
    </row>
    <row r="5" spans="1:15" ht="20.25" customHeight="1">
      <c r="A5" s="126"/>
      <c r="B5" s="238"/>
      <c r="C5" s="677" t="s">
        <v>115</v>
      </c>
      <c r="D5" s="677"/>
      <c r="E5" s="677"/>
      <c r="F5" s="677"/>
      <c r="G5" s="677"/>
      <c r="H5" s="239"/>
      <c r="I5" s="126"/>
      <c r="J5" s="126"/>
      <c r="K5" s="6"/>
      <c r="L5" s="6"/>
      <c r="M5" s="6"/>
      <c r="N5" s="6"/>
      <c r="O5" s="6"/>
    </row>
    <row r="6" spans="1:15" ht="20.25">
      <c r="A6" s="126"/>
      <c r="B6" s="241"/>
      <c r="C6" s="678" t="s">
        <v>116</v>
      </c>
      <c r="D6" s="678"/>
      <c r="E6" s="678"/>
      <c r="F6" s="678"/>
      <c r="G6" s="678"/>
      <c r="H6" s="242"/>
      <c r="I6" s="126"/>
      <c r="J6" s="167"/>
      <c r="K6" s="676"/>
      <c r="L6" s="676"/>
      <c r="M6" s="127"/>
      <c r="N6" s="6"/>
      <c r="O6" s="6"/>
    </row>
    <row r="7" spans="1:15" ht="18.75" customHeight="1" thickBot="1">
      <c r="A7" s="126"/>
      <c r="B7" s="243"/>
      <c r="C7" s="679" t="str">
        <f>UPPER(MENU!F7)</f>
        <v>SEKOLAH MENENGAH KEJURUAN</v>
      </c>
      <c r="D7" s="679"/>
      <c r="E7" s="679"/>
      <c r="F7" s="679"/>
      <c r="G7" s="679"/>
      <c r="H7" s="244"/>
      <c r="I7" s="126"/>
      <c r="J7" s="6"/>
      <c r="K7" s="6"/>
      <c r="L7" s="6"/>
      <c r="M7" s="6"/>
      <c r="N7" s="6"/>
      <c r="O7" s="6"/>
    </row>
    <row r="8" spans="1:15" ht="18" customHeight="1" thickTop="1">
      <c r="A8" s="126"/>
      <c r="B8" s="243"/>
      <c r="C8" s="679" t="str">
        <f>UPPER(MENU!F18)</f>
        <v>PROGRAM 3 TAHUN</v>
      </c>
      <c r="D8" s="679"/>
      <c r="E8" s="679"/>
      <c r="F8" s="679"/>
      <c r="G8" s="679"/>
      <c r="H8" s="244"/>
      <c r="I8" s="126"/>
      <c r="J8" s="6"/>
      <c r="K8" s="6"/>
      <c r="L8" s="128"/>
      <c r="M8" s="681">
        <v>1</v>
      </c>
      <c r="N8" s="682"/>
      <c r="O8" s="6"/>
    </row>
    <row r="9" spans="1:15" ht="18.75" customHeight="1">
      <c r="A9" s="126"/>
      <c r="B9" s="243"/>
      <c r="C9" s="679" t="str">
        <f>"TAHUN PELAJARAN "&amp;MENU!F23</f>
        <v>TAHUN PELAJARAN 2018/2019</v>
      </c>
      <c r="D9" s="679"/>
      <c r="E9" s="679"/>
      <c r="F9" s="679"/>
      <c r="G9" s="679"/>
      <c r="H9" s="244"/>
      <c r="I9" s="126"/>
      <c r="J9" s="6"/>
      <c r="K9" s="6"/>
      <c r="L9" s="128"/>
      <c r="M9" s="683"/>
      <c r="N9" s="684"/>
      <c r="O9" s="6"/>
    </row>
    <row r="10" spans="1:15" ht="17.100000000000001" customHeight="1">
      <c r="A10" s="126"/>
      <c r="B10" s="243"/>
      <c r="C10" s="268" t="str">
        <f>'C-SHU'!C25</f>
        <v>Program Studi Keahlian</v>
      </c>
      <c r="D10" s="268" t="s">
        <v>2</v>
      </c>
      <c r="E10" s="694" t="str">
        <f>IFERROR(VLOOKUP(loop4,biodata_siswa,10,FALSE),"")</f>
        <v>Keuangan</v>
      </c>
      <c r="F10" s="694"/>
      <c r="G10" s="694"/>
      <c r="H10" s="244"/>
      <c r="I10" s="126"/>
      <c r="J10" s="6"/>
      <c r="K10" s="6"/>
      <c r="L10" s="128">
        <v>1</v>
      </c>
      <c r="M10" s="683"/>
      <c r="N10" s="684"/>
      <c r="O10" s="6"/>
    </row>
    <row r="11" spans="1:15" ht="17.100000000000001" customHeight="1">
      <c r="A11" s="126"/>
      <c r="B11" s="243"/>
      <c r="C11" s="268" t="str">
        <f>'C-SHU'!C26</f>
        <v>Kompetensi Keahlian</v>
      </c>
      <c r="D11" s="268" t="s">
        <v>2</v>
      </c>
      <c r="E11" s="694" t="str">
        <f>IFERROR(VLOOKUP(loop4,biodata_siswa,11,FALSE),"")</f>
        <v>Akuntansi</v>
      </c>
      <c r="F11" s="694"/>
      <c r="G11" s="694"/>
      <c r="H11" s="244"/>
      <c r="I11" s="126"/>
      <c r="J11" s="6"/>
      <c r="K11" s="6"/>
      <c r="L11" s="128"/>
      <c r="M11" s="683"/>
      <c r="N11" s="684"/>
      <c r="O11" s="6"/>
    </row>
    <row r="12" spans="1:15" ht="25.5" customHeight="1">
      <c r="A12" s="126"/>
      <c r="B12" s="245"/>
      <c r="C12" s="693" t="s">
        <v>117</v>
      </c>
      <c r="D12" s="693"/>
      <c r="E12" s="693"/>
      <c r="F12" s="693"/>
      <c r="G12" s="693"/>
      <c r="H12" s="246"/>
      <c r="I12" s="126"/>
      <c r="J12" s="6"/>
      <c r="K12" s="6"/>
      <c r="L12" s="128"/>
      <c r="M12" s="683"/>
      <c r="N12" s="684"/>
      <c r="O12" s="6"/>
    </row>
    <row r="13" spans="1:15" ht="8.25" customHeight="1">
      <c r="A13" s="126"/>
      <c r="B13" s="237"/>
      <c r="C13" s="247"/>
      <c r="D13" s="687"/>
      <c r="E13" s="687"/>
      <c r="F13" s="687"/>
      <c r="G13" s="687"/>
      <c r="H13" s="247"/>
      <c r="I13" s="126"/>
      <c r="J13" s="6"/>
      <c r="K13" s="6"/>
      <c r="L13" s="128"/>
      <c r="M13" s="683"/>
      <c r="N13" s="684"/>
      <c r="O13" s="6"/>
    </row>
    <row r="14" spans="1:15" ht="15" customHeight="1" thickBot="1">
      <c r="A14" s="126"/>
      <c r="B14" s="237"/>
      <c r="C14" s="688" t="str">
        <f>"Yang bertanda tangan di bawah ini, Kepala "&amp;MENU!F7&amp; " "&amp;MENU!F8</f>
        <v>Yang bertanda tangan di bawah ini, Kepala Sekolah Menengah Kejuruan SMKN 1 Majalengka</v>
      </c>
      <c r="D14" s="688"/>
      <c r="E14" s="688"/>
      <c r="F14" s="688"/>
      <c r="G14" s="688"/>
      <c r="H14" s="248"/>
      <c r="I14" s="126"/>
      <c r="J14" s="6"/>
      <c r="K14" s="6"/>
      <c r="L14" s="6"/>
      <c r="M14" s="685"/>
      <c r="N14" s="686"/>
      <c r="O14" s="6"/>
    </row>
    <row r="15" spans="1:15" ht="24" customHeight="1" thickTop="1" thickBot="1">
      <c r="A15" s="126"/>
      <c r="B15" s="237"/>
      <c r="C15" s="688"/>
      <c r="D15" s="688"/>
      <c r="E15" s="688"/>
      <c r="F15" s="688"/>
      <c r="G15" s="688"/>
      <c r="H15" s="248"/>
      <c r="I15" s="126"/>
      <c r="J15" s="6"/>
      <c r="K15" s="6"/>
      <c r="L15" s="6"/>
      <c r="M15" s="6"/>
      <c r="N15" s="6"/>
      <c r="O15" s="6"/>
    </row>
    <row r="16" spans="1:15" ht="21.95" customHeight="1" thickTop="1" thickBot="1">
      <c r="A16" s="126"/>
      <c r="B16" s="237"/>
      <c r="C16" s="249" t="s">
        <v>118</v>
      </c>
      <c r="D16" s="250" t="s">
        <v>2</v>
      </c>
      <c r="E16" s="251">
        <f>MENU!F12</f>
        <v>10102770</v>
      </c>
      <c r="F16" s="249"/>
      <c r="G16" s="249"/>
      <c r="H16" s="249"/>
      <c r="I16" s="126"/>
      <c r="J16" s="689" t="s">
        <v>119</v>
      </c>
      <c r="K16" s="690">
        <f>loop4</f>
        <v>1</v>
      </c>
      <c r="L16" s="6"/>
      <c r="M16" s="6"/>
      <c r="N16" s="6"/>
      <c r="O16" s="6"/>
    </row>
    <row r="17" spans="1:15" ht="21.95" customHeight="1" thickTop="1" thickBot="1">
      <c r="A17" s="126"/>
      <c r="B17" s="237"/>
      <c r="C17" s="249" t="s">
        <v>120</v>
      </c>
      <c r="D17" s="250" t="s">
        <v>2</v>
      </c>
      <c r="E17" s="251" t="str">
        <f>MENU!F10</f>
        <v>Majalengka</v>
      </c>
      <c r="F17" s="249"/>
      <c r="G17" s="249"/>
      <c r="H17" s="249"/>
      <c r="I17" s="126"/>
      <c r="J17" s="689"/>
      <c r="K17" s="690"/>
      <c r="L17" s="129"/>
      <c r="M17" s="6"/>
      <c r="N17" s="6"/>
      <c r="O17" s="6"/>
    </row>
    <row r="18" spans="1:15" ht="21.95" customHeight="1" thickTop="1" thickBot="1">
      <c r="A18" s="126"/>
      <c r="B18" s="237"/>
      <c r="C18" s="249" t="s">
        <v>121</v>
      </c>
      <c r="D18" s="250" t="s">
        <v>2</v>
      </c>
      <c r="E18" s="251" t="str">
        <f>MENU!F9</f>
        <v>Jawa Barat</v>
      </c>
      <c r="F18" s="249"/>
      <c r="G18" s="249" t="s">
        <v>122</v>
      </c>
      <c r="H18" s="249"/>
      <c r="I18" s="126"/>
      <c r="J18" s="689" t="s">
        <v>94</v>
      </c>
      <c r="K18" s="691">
        <v>1</v>
      </c>
      <c r="L18" s="6"/>
      <c r="M18" s="6"/>
      <c r="N18" s="6"/>
      <c r="O18" s="6"/>
    </row>
    <row r="19" spans="1:15" ht="21.95" customHeight="1" thickTop="1" thickBot="1">
      <c r="A19" s="126"/>
      <c r="B19" s="237"/>
      <c r="C19" s="249" t="s">
        <v>123</v>
      </c>
      <c r="D19" s="250" t="s">
        <v>2</v>
      </c>
      <c r="E19" s="252" t="str">
        <f>IFERROR(VLOOKUP(loop4,biodata_siswa,2,FALSE),"")</f>
        <v>Maulidaini</v>
      </c>
      <c r="F19" s="253"/>
      <c r="G19" s="253"/>
      <c r="H19" s="253"/>
      <c r="I19" s="126"/>
      <c r="J19" s="689"/>
      <c r="K19" s="691"/>
      <c r="L19" s="6"/>
      <c r="M19" s="6"/>
      <c r="N19" s="6"/>
      <c r="O19" s="6"/>
    </row>
    <row r="20" spans="1:15" ht="21.95" customHeight="1" thickTop="1">
      <c r="A20" s="126"/>
      <c r="B20" s="237"/>
      <c r="C20" s="249" t="s">
        <v>124</v>
      </c>
      <c r="D20" s="250" t="s">
        <v>2</v>
      </c>
      <c r="E20" s="692" t="str">
        <f>IFERROR(PROPER(VLOOKUP(loop4,biodata_siswa,6,FALSE)&amp;", "&amp;TEXT(VLOOKUP(loop4,biodata_siswa,7,FALSE),"dd mmmm yyyy")),"")</f>
        <v>Tapaktuan, 14 Desember 2000</v>
      </c>
      <c r="F20" s="692"/>
      <c r="G20" s="692"/>
      <c r="H20" s="254"/>
      <c r="I20" s="126"/>
      <c r="J20" s="6"/>
      <c r="K20" s="6"/>
      <c r="L20" s="6"/>
      <c r="M20" s="6"/>
      <c r="N20" s="6"/>
      <c r="O20" s="6"/>
    </row>
    <row r="21" spans="1:15" ht="21.95" customHeight="1">
      <c r="A21" s="126"/>
      <c r="B21" s="237"/>
      <c r="C21" s="249" t="s">
        <v>125</v>
      </c>
      <c r="D21" s="250" t="s">
        <v>2</v>
      </c>
      <c r="E21" s="692" t="str">
        <f>IFERROR(VLOOKUP(loop4,biodata_siswa,9,FALSE),"")</f>
        <v>Afdhal doang</v>
      </c>
      <c r="F21" s="692"/>
      <c r="G21" s="692"/>
      <c r="H21" s="254"/>
      <c r="I21" s="126"/>
      <c r="J21" s="126"/>
      <c r="K21" s="6"/>
      <c r="L21" s="6"/>
      <c r="M21" s="6"/>
      <c r="N21" s="6"/>
      <c r="O21" s="6"/>
    </row>
    <row r="22" spans="1:15" ht="21.95" customHeight="1">
      <c r="A22" s="126"/>
      <c r="B22" s="237"/>
      <c r="C22" s="255" t="s">
        <v>126</v>
      </c>
      <c r="D22" s="250" t="s">
        <v>2</v>
      </c>
      <c r="E22" s="680" t="str">
        <f>IFERROR(VLOOKUP(loop4,biodata_siswa,4,FALSE),"")</f>
        <v>2568</v>
      </c>
      <c r="F22" s="680"/>
      <c r="G22" s="680"/>
      <c r="H22" s="256"/>
      <c r="I22" s="126"/>
      <c r="J22" s="126"/>
      <c r="K22" s="6"/>
      <c r="L22" s="6"/>
      <c r="M22" s="6"/>
      <c r="N22" s="6"/>
      <c r="O22" s="6"/>
    </row>
    <row r="23" spans="1:15" ht="21.95" customHeight="1">
      <c r="A23" s="126"/>
      <c r="B23" s="237"/>
      <c r="C23" s="249" t="s">
        <v>127</v>
      </c>
      <c r="D23" s="250" t="s">
        <v>2</v>
      </c>
      <c r="E23" s="680" t="str">
        <f>IFERROR(VLOOKUP(loop4,biodata_siswa,5,FALSE),"")</f>
        <v>0001245630</v>
      </c>
      <c r="F23" s="680"/>
      <c r="G23" s="680"/>
      <c r="H23" s="256"/>
      <c r="I23" s="126"/>
      <c r="J23" s="126"/>
      <c r="K23" s="6"/>
      <c r="L23" s="6"/>
      <c r="M23" s="6"/>
      <c r="N23" s="6"/>
      <c r="O23" s="6"/>
    </row>
    <row r="24" spans="1:15" ht="21.95" customHeight="1">
      <c r="A24" s="126"/>
      <c r="B24" s="237"/>
      <c r="C24" s="249" t="s">
        <v>128</v>
      </c>
      <c r="D24" s="250" t="s">
        <v>2</v>
      </c>
      <c r="E24" s="680" t="str">
        <f>IFERROR(VLOOKUP(loop4,biodata_siswa,8,FALSE),"")</f>
        <v>3-17-06-21-016-001-8</v>
      </c>
      <c r="F24" s="680"/>
      <c r="G24" s="680"/>
      <c r="H24" s="256"/>
      <c r="I24" s="126"/>
      <c r="J24" s="126"/>
      <c r="K24" s="6"/>
      <c r="L24" s="6"/>
      <c r="M24" s="6"/>
      <c r="N24" s="6"/>
      <c r="O24" s="6"/>
    </row>
    <row r="25" spans="1:15" ht="27.75" customHeight="1">
      <c r="A25" s="126"/>
      <c r="B25" s="237"/>
      <c r="C25" s="257" t="s">
        <v>152</v>
      </c>
      <c r="D25" s="250" t="s">
        <v>2</v>
      </c>
      <c r="E25" s="256" t="str">
        <f>MENU!F13</f>
        <v>SMKN 1 Majalengka</v>
      </c>
      <c r="F25" s="256"/>
      <c r="G25" s="256"/>
      <c r="H25" s="256"/>
      <c r="I25" s="126"/>
      <c r="J25" s="126"/>
      <c r="K25" s="6"/>
      <c r="L25" s="6"/>
      <c r="M25" s="6"/>
      <c r="N25" s="6"/>
      <c r="O25" s="6"/>
    </row>
    <row r="26" spans="1:15" ht="27.75" customHeight="1">
      <c r="A26" s="126"/>
      <c r="B26" s="237"/>
      <c r="C26" s="257" t="s">
        <v>153</v>
      </c>
      <c r="D26" s="250" t="s">
        <v>2</v>
      </c>
      <c r="E26" s="692" t="str">
        <f>MENU!F14</f>
        <v>SMKN 1 Majalengka</v>
      </c>
      <c r="F26" s="692"/>
      <c r="G26" s="692"/>
      <c r="H26" s="254"/>
      <c r="I26" s="126"/>
      <c r="J26" s="126"/>
      <c r="K26" s="6"/>
      <c r="L26" s="6"/>
      <c r="M26" s="6"/>
      <c r="N26" s="6"/>
      <c r="O26" s="6"/>
    </row>
    <row r="27" spans="1:15">
      <c r="A27" s="126"/>
      <c r="B27" s="237"/>
      <c r="C27" s="250"/>
      <c r="D27" s="250"/>
      <c r="E27" s="250"/>
      <c r="F27" s="250"/>
      <c r="G27" s="250"/>
      <c r="H27" s="250"/>
      <c r="I27" s="126"/>
      <c r="J27" s="126"/>
      <c r="K27" s="6"/>
      <c r="L27" s="6"/>
      <c r="M27" s="6"/>
      <c r="N27" s="6"/>
      <c r="O27" s="6"/>
    </row>
    <row r="28" spans="1:15" ht="26.25">
      <c r="A28" s="126"/>
      <c r="B28" s="695" t="s">
        <v>107</v>
      </c>
      <c r="C28" s="695"/>
      <c r="D28" s="695"/>
      <c r="E28" s="695"/>
      <c r="F28" s="695"/>
      <c r="G28" s="695"/>
      <c r="H28" s="258"/>
      <c r="I28" s="126"/>
      <c r="J28" s="126"/>
      <c r="K28" s="6"/>
      <c r="L28" s="6"/>
      <c r="M28" s="6"/>
      <c r="N28" s="6"/>
      <c r="O28" s="6"/>
    </row>
    <row r="29" spans="1:15" ht="15.75">
      <c r="A29" s="126"/>
      <c r="B29" s="237"/>
      <c r="C29" s="259"/>
      <c r="D29" s="259"/>
      <c r="E29" s="259"/>
      <c r="F29" s="259"/>
      <c r="G29" s="259"/>
      <c r="H29" s="259"/>
      <c r="I29" s="126"/>
      <c r="J29" s="126"/>
      <c r="K29" s="6"/>
      <c r="L29" s="6"/>
      <c r="M29" s="6"/>
      <c r="N29" s="6"/>
      <c r="O29" s="6"/>
    </row>
    <row r="30" spans="1:15" ht="15.75" customHeight="1">
      <c r="A30" s="126"/>
      <c r="B30" s="240"/>
      <c r="C30" s="696" t="s">
        <v>129</v>
      </c>
      <c r="D30" s="696"/>
      <c r="E30" s="696"/>
      <c r="F30" s="696"/>
      <c r="G30" s="696"/>
      <c r="H30" s="260"/>
      <c r="I30" s="126"/>
      <c r="J30" s="126"/>
      <c r="K30" s="6"/>
      <c r="L30" s="6"/>
      <c r="M30" s="6"/>
      <c r="N30" s="6"/>
      <c r="O30" s="6"/>
    </row>
    <row r="31" spans="1:15" ht="15.75" customHeight="1">
      <c r="A31" s="126"/>
      <c r="B31" s="237"/>
      <c r="C31" s="696"/>
      <c r="D31" s="696"/>
      <c r="E31" s="696"/>
      <c r="F31" s="696"/>
      <c r="G31" s="696"/>
      <c r="H31" s="260"/>
      <c r="I31" s="126"/>
      <c r="J31" s="126"/>
      <c r="K31" s="6"/>
      <c r="L31" s="6"/>
      <c r="M31" s="6"/>
      <c r="N31" s="6"/>
      <c r="O31" s="6"/>
    </row>
    <row r="32" spans="1:15" ht="15.75">
      <c r="A32" s="126"/>
      <c r="B32" s="237"/>
      <c r="C32" s="261"/>
      <c r="D32" s="262"/>
      <c r="E32" s="262"/>
      <c r="F32" s="263"/>
      <c r="G32" s="261"/>
      <c r="H32" s="261"/>
      <c r="I32" s="126"/>
      <c r="J32" s="126"/>
      <c r="K32" s="6"/>
      <c r="L32" s="6"/>
      <c r="M32" s="6"/>
      <c r="N32" s="6"/>
      <c r="O32" s="6"/>
    </row>
    <row r="33" spans="1:15" ht="15.75">
      <c r="A33" s="126"/>
      <c r="B33" s="237"/>
      <c r="C33" s="262"/>
      <c r="D33" s="262"/>
      <c r="E33" s="262"/>
      <c r="F33" s="264" t="str">
        <f>'C-SHU'!J68</f>
        <v>Meukek, 23 Mei 2019</v>
      </c>
      <c r="G33" s="250"/>
      <c r="H33" s="250"/>
      <c r="I33" s="126"/>
      <c r="J33" s="126"/>
      <c r="K33" s="6"/>
      <c r="L33" s="6"/>
      <c r="M33" s="6"/>
      <c r="N33" s="6"/>
      <c r="O33" s="6"/>
    </row>
    <row r="34" spans="1:15" ht="15.75">
      <c r="A34" s="126"/>
      <c r="B34" s="237"/>
      <c r="C34" s="262"/>
      <c r="D34" s="262"/>
      <c r="E34" s="262"/>
      <c r="F34" s="264" t="str">
        <f>'C-SHU'!J69</f>
        <v>Kepala Sekolah,</v>
      </c>
      <c r="G34" s="250"/>
      <c r="H34" s="250"/>
      <c r="I34" s="126"/>
      <c r="J34" s="126"/>
      <c r="K34" s="6"/>
      <c r="L34" s="6"/>
      <c r="M34" s="6"/>
      <c r="N34" s="6"/>
      <c r="O34" s="6"/>
    </row>
    <row r="35" spans="1:15" ht="27" customHeight="1">
      <c r="A35" s="126"/>
      <c r="B35" s="237"/>
      <c r="C35" s="262"/>
      <c r="D35" s="262"/>
      <c r="E35" s="262"/>
      <c r="F35" s="262"/>
      <c r="G35" s="250"/>
      <c r="H35" s="250"/>
      <c r="I35" s="126"/>
      <c r="J35" s="126"/>
      <c r="K35" s="6"/>
      <c r="L35" s="6"/>
      <c r="M35" s="6"/>
      <c r="N35" s="6"/>
      <c r="O35" s="6"/>
    </row>
    <row r="36" spans="1:15" ht="15.75">
      <c r="A36" s="126"/>
      <c r="B36" s="237"/>
      <c r="C36" s="262"/>
      <c r="D36" s="262"/>
      <c r="E36" s="262"/>
      <c r="F36" s="262"/>
      <c r="G36" s="265"/>
      <c r="H36" s="265"/>
      <c r="I36" s="126"/>
      <c r="J36" s="126"/>
      <c r="K36" s="6"/>
      <c r="L36" s="6"/>
      <c r="M36" s="6"/>
      <c r="N36" s="6"/>
      <c r="O36" s="6"/>
    </row>
    <row r="37" spans="1:15" ht="15.75">
      <c r="A37" s="126"/>
      <c r="B37" s="237"/>
      <c r="C37" s="261"/>
      <c r="D37" s="262"/>
      <c r="E37" s="262"/>
      <c r="F37" s="69" t="str">
        <f>'C-SHU'!J73</f>
        <v>Drs. IRWADI</v>
      </c>
      <c r="G37" s="250"/>
      <c r="H37" s="250"/>
      <c r="I37" s="126"/>
      <c r="J37" s="126"/>
      <c r="K37" s="6"/>
      <c r="L37" s="6"/>
      <c r="M37" s="6"/>
      <c r="N37" s="6"/>
      <c r="O37" s="6"/>
    </row>
    <row r="38" spans="1:15" ht="15.75">
      <c r="A38" s="126"/>
      <c r="B38" s="237"/>
      <c r="C38" s="262"/>
      <c r="D38" s="262"/>
      <c r="E38" s="262"/>
      <c r="F38" s="68" t="str">
        <f>'C-SHU'!J74</f>
        <v>NIP.19681012 199702 1 004</v>
      </c>
      <c r="G38" s="266"/>
      <c r="H38" s="266"/>
      <c r="I38" s="126"/>
      <c r="J38" s="126"/>
      <c r="K38" s="6"/>
      <c r="L38" s="6"/>
      <c r="M38" s="6"/>
      <c r="N38" s="6"/>
      <c r="O38" s="6"/>
    </row>
    <row r="39" spans="1:15" ht="15.75">
      <c r="A39" s="126"/>
      <c r="B39" s="237"/>
      <c r="C39" s="697"/>
      <c r="D39" s="698"/>
      <c r="E39" s="698"/>
      <c r="F39" s="698"/>
      <c r="G39" s="698"/>
      <c r="H39" s="267"/>
      <c r="I39" s="126"/>
      <c r="J39" s="126"/>
      <c r="K39" s="6"/>
      <c r="L39" s="6"/>
      <c r="M39" s="6"/>
      <c r="N39" s="6"/>
      <c r="O39" s="6"/>
    </row>
    <row r="40" spans="1:15">
      <c r="A40" s="126"/>
      <c r="B40" s="237"/>
      <c r="C40" s="237"/>
      <c r="D40" s="237"/>
      <c r="E40" s="237"/>
      <c r="F40" s="237"/>
      <c r="G40" s="237"/>
      <c r="H40" s="237"/>
      <c r="I40" s="126"/>
      <c r="J40" s="126"/>
      <c r="K40" s="6"/>
      <c r="L40" s="6"/>
      <c r="M40" s="6"/>
      <c r="N40" s="6"/>
      <c r="O40" s="6"/>
    </row>
    <row r="41" spans="1:15" ht="30" customHeight="1">
      <c r="A41" s="126"/>
      <c r="B41" s="237"/>
      <c r="C41" s="237"/>
      <c r="D41" s="237"/>
      <c r="E41" s="237"/>
      <c r="F41" s="237"/>
      <c r="G41" s="237"/>
      <c r="H41" s="237"/>
      <c r="I41" s="126"/>
      <c r="J41" s="126"/>
      <c r="K41" s="6"/>
      <c r="L41" s="6"/>
      <c r="M41" s="6"/>
      <c r="N41" s="6"/>
      <c r="O41" s="6"/>
    </row>
    <row r="42" spans="1:15" ht="16.5" customHeight="1">
      <c r="A42" s="6"/>
      <c r="B42" s="6"/>
      <c r="C42" s="6"/>
      <c r="D42" s="6"/>
      <c r="E42" s="6"/>
      <c r="F42" s="6"/>
      <c r="G42" s="6"/>
      <c r="H42" s="6"/>
      <c r="I42" s="6"/>
      <c r="J42" s="6"/>
      <c r="K42" s="6"/>
      <c r="L42" s="6"/>
      <c r="M42" s="6"/>
      <c r="N42" s="6"/>
      <c r="O42" s="6"/>
    </row>
    <row r="43" spans="1:15" ht="19.5" customHeight="1">
      <c r="A43" s="6"/>
      <c r="B43" s="6"/>
      <c r="C43" s="6"/>
      <c r="D43" s="6"/>
      <c r="E43" s="6"/>
      <c r="F43" s="6"/>
      <c r="G43" s="6"/>
      <c r="H43" s="6"/>
      <c r="I43" s="6"/>
      <c r="J43" s="6"/>
      <c r="K43" s="6"/>
      <c r="L43" s="6"/>
      <c r="M43" s="6"/>
      <c r="N43" s="6"/>
      <c r="O43" s="6"/>
    </row>
    <row r="44" spans="1:15">
      <c r="A44" s="6"/>
      <c r="B44" s="6"/>
      <c r="C44" s="6"/>
      <c r="D44" s="6"/>
      <c r="E44" s="6"/>
      <c r="F44" s="6"/>
      <c r="G44" s="6"/>
      <c r="H44" s="6"/>
      <c r="I44" s="6"/>
      <c r="J44" s="6"/>
      <c r="K44" s="6"/>
      <c r="L44" s="6"/>
      <c r="M44" s="6"/>
      <c r="N44" s="6"/>
      <c r="O44" s="6"/>
    </row>
    <row r="45" spans="1:15" hidden="1"/>
    <row r="46" spans="1:15" hidden="1"/>
    <row r="47" spans="1:15" hidden="1"/>
    <row r="48" spans="1:15"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sheetData>
  <sheetProtection algorithmName="SHA-512" hashValue="RzxJAbVN97U546lDhuG0P4+fjVxFp9GJgelPfEDbgU6yCIoSPDumES9dTjlPVxnRxPstAp/1xlktaCkF0sJZsw==" saltValue="OrnrI2RbFduXtuZgRoQtAg==" spinCount="100000" sheet="1" objects="1" scenarios="1" selectLockedCells="1"/>
  <mergeCells count="26">
    <mergeCell ref="E24:G24"/>
    <mergeCell ref="E26:G26"/>
    <mergeCell ref="B28:G28"/>
    <mergeCell ref="C30:G31"/>
    <mergeCell ref="C39:G39"/>
    <mergeCell ref="E23:G23"/>
    <mergeCell ref="M8:N14"/>
    <mergeCell ref="D13:G13"/>
    <mergeCell ref="C14:G15"/>
    <mergeCell ref="J16:J17"/>
    <mergeCell ref="K16:K17"/>
    <mergeCell ref="J18:J19"/>
    <mergeCell ref="K18:K19"/>
    <mergeCell ref="E20:G20"/>
    <mergeCell ref="E21:G21"/>
    <mergeCell ref="E22:G22"/>
    <mergeCell ref="C8:G8"/>
    <mergeCell ref="C9:G9"/>
    <mergeCell ref="C12:G12"/>
    <mergeCell ref="E11:G11"/>
    <mergeCell ref="E10:G10"/>
    <mergeCell ref="K6:L6"/>
    <mergeCell ref="C4:G4"/>
    <mergeCell ref="C5:G5"/>
    <mergeCell ref="C6:G6"/>
    <mergeCell ref="C7:G7"/>
  </mergeCells>
  <conditionalFormatting sqref="B28">
    <cfRule type="expression" dxfId="3" priority="1">
      <formula>$B$28="tidak lulus"</formula>
    </cfRule>
  </conditionalFormatting>
  <pageMargins left="0.2" right="0.13" top="0.37" bottom="0.38" header="0.22"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Spinner 1">
              <controlPr defaultSize="0" autoPict="0">
                <anchor moveWithCells="1" sizeWithCells="1">
                  <from>
                    <xdr:col>10</xdr:col>
                    <xdr:colOff>419100</xdr:colOff>
                    <xdr:row>6</xdr:row>
                    <xdr:rowOff>228600</xdr:rowOff>
                  </from>
                  <to>
                    <xdr:col>11</xdr:col>
                    <xdr:colOff>409575</xdr:colOff>
                    <xdr:row>13</xdr:row>
                    <xdr:rowOff>180975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W109"/>
  <sheetViews>
    <sheetView showGridLines="0" showRowColHeaders="0" topLeftCell="A2" workbookViewId="0">
      <selection activeCell="S19" sqref="S19:S20"/>
    </sheetView>
  </sheetViews>
  <sheetFormatPr defaultColWidth="0" defaultRowHeight="15" zeroHeight="1"/>
  <cols>
    <col min="1" max="1" width="2.5703125" style="131" customWidth="1"/>
    <col min="2" max="2" width="7.28515625" style="131" customWidth="1"/>
    <col min="3" max="3" width="6.28515625" style="131" customWidth="1"/>
    <col min="4" max="4" width="2.28515625" style="131" customWidth="1"/>
    <col min="5" max="5" width="25" style="131" customWidth="1"/>
    <col min="6" max="6" width="2.140625" style="131" customWidth="1"/>
    <col min="7" max="7" width="2" style="131" customWidth="1"/>
    <col min="8" max="8" width="3.5703125" style="131" customWidth="1"/>
    <col min="9" max="9" width="11" style="131" customWidth="1"/>
    <col min="10" max="10" width="5.7109375" style="131" customWidth="1"/>
    <col min="11" max="12" width="13" style="131" customWidth="1"/>
    <col min="13" max="13" width="7.28515625" style="131" customWidth="1"/>
    <col min="14" max="14" width="5.5703125" style="131" customWidth="1"/>
    <col min="15" max="15" width="7.42578125" style="131" customWidth="1"/>
    <col min="16" max="16" width="1" style="131" customWidth="1"/>
    <col min="17" max="17" width="9.140625" style="131" customWidth="1"/>
    <col min="18" max="18" width="14.140625" style="131" customWidth="1"/>
    <col min="19" max="20" width="9.140625" style="131" customWidth="1"/>
    <col min="21" max="21" width="10.85546875" style="131" customWidth="1"/>
    <col min="22" max="22" width="1" style="131" customWidth="1"/>
    <col min="23" max="23" width="9.140625" style="131" customWidth="1"/>
    <col min="24" max="16384" width="9.140625" style="131" hidden="1"/>
  </cols>
  <sheetData>
    <row r="1" spans="1:23" ht="8.25" hidden="1" customHeight="1">
      <c r="A1" s="130"/>
      <c r="B1" s="130"/>
      <c r="C1" s="130"/>
      <c r="D1" s="130"/>
      <c r="E1" s="130"/>
      <c r="F1" s="130"/>
      <c r="G1" s="130"/>
      <c r="H1" s="130"/>
      <c r="I1" s="130"/>
      <c r="J1" s="130"/>
      <c r="K1" s="130"/>
      <c r="L1" s="130"/>
      <c r="M1" s="130"/>
      <c r="N1" s="130"/>
      <c r="O1" s="130"/>
      <c r="P1" s="130"/>
      <c r="Q1" s="130"/>
      <c r="R1" s="130"/>
      <c r="S1" s="130"/>
      <c r="T1" s="130"/>
      <c r="U1" s="130"/>
      <c r="V1" s="130"/>
      <c r="W1" s="130"/>
    </row>
    <row r="2" spans="1:23" ht="6" customHeight="1">
      <c r="A2" s="130"/>
      <c r="B2" s="130"/>
      <c r="C2" s="130"/>
      <c r="D2" s="130"/>
      <c r="E2" s="130"/>
      <c r="F2" s="130"/>
      <c r="G2" s="130"/>
      <c r="H2" s="130"/>
      <c r="I2" s="130"/>
      <c r="J2" s="130"/>
      <c r="K2" s="130"/>
      <c r="L2" s="130"/>
      <c r="M2" s="130"/>
      <c r="N2" s="130"/>
      <c r="O2" s="130"/>
      <c r="P2" s="130"/>
      <c r="Q2" s="130"/>
      <c r="R2" s="130"/>
      <c r="S2" s="130"/>
      <c r="T2" s="130"/>
      <c r="U2" s="130"/>
      <c r="V2" s="130"/>
      <c r="W2" s="130"/>
    </row>
    <row r="3" spans="1:23" ht="15" customHeight="1">
      <c r="A3" s="130"/>
      <c r="B3" s="132"/>
      <c r="C3" s="132"/>
      <c r="D3" s="132"/>
      <c r="E3" s="132"/>
      <c r="F3" s="132"/>
      <c r="G3" s="132"/>
      <c r="H3" s="132"/>
      <c r="I3" s="132"/>
      <c r="J3" s="132"/>
      <c r="K3" s="132"/>
      <c r="L3" s="132"/>
      <c r="M3" s="132"/>
      <c r="N3" s="130"/>
      <c r="O3" s="130"/>
      <c r="P3" s="130"/>
      <c r="Q3" s="130"/>
      <c r="R3" s="130"/>
      <c r="S3" s="130"/>
      <c r="T3" s="130"/>
      <c r="U3" s="130"/>
      <c r="V3" s="130"/>
      <c r="W3" s="130"/>
    </row>
    <row r="4" spans="1:23" s="135" customFormat="1" ht="18" customHeight="1">
      <c r="A4" s="133"/>
      <c r="B4" s="134"/>
      <c r="C4" s="722" t="s">
        <v>130</v>
      </c>
      <c r="D4" s="722"/>
      <c r="E4" s="722"/>
      <c r="F4" s="722"/>
      <c r="G4" s="722"/>
      <c r="H4" s="722"/>
      <c r="I4" s="722"/>
      <c r="J4" s="722"/>
      <c r="K4" s="722"/>
      <c r="L4" s="722"/>
      <c r="M4" s="105"/>
      <c r="N4" s="133"/>
      <c r="O4" s="133"/>
      <c r="P4" s="133"/>
      <c r="Q4" s="133"/>
      <c r="R4" s="133"/>
      <c r="S4" s="133"/>
      <c r="T4" s="133"/>
      <c r="U4" s="133"/>
      <c r="V4" s="133"/>
      <c r="W4" s="133"/>
    </row>
    <row r="5" spans="1:23" s="135" customFormat="1" ht="18" customHeight="1">
      <c r="A5" s="133"/>
      <c r="B5" s="134"/>
      <c r="C5" s="723" t="str">
        <f>'C-SKL'!C11</f>
        <v>SEKOLAH MENENGAH KEJURUAN</v>
      </c>
      <c r="D5" s="723"/>
      <c r="E5" s="723"/>
      <c r="F5" s="723"/>
      <c r="G5" s="723"/>
      <c r="H5" s="723"/>
      <c r="I5" s="723"/>
      <c r="J5" s="723"/>
      <c r="K5" s="723"/>
      <c r="L5" s="723"/>
      <c r="M5" s="106"/>
      <c r="N5" s="133"/>
      <c r="O5" s="133"/>
      <c r="P5" s="133"/>
      <c r="Q5" s="133"/>
      <c r="R5" s="133"/>
      <c r="S5" s="133"/>
      <c r="T5" s="133"/>
      <c r="U5" s="133"/>
      <c r="V5" s="133"/>
      <c r="W5" s="133"/>
    </row>
    <row r="6" spans="1:23" s="135" customFormat="1" ht="18" hidden="1" customHeight="1">
      <c r="A6" s="133"/>
      <c r="B6" s="134"/>
      <c r="C6" s="723" t="e">
        <f>'C-SKL'!#REF!</f>
        <v>#REF!</v>
      </c>
      <c r="D6" s="723"/>
      <c r="E6" s="723"/>
      <c r="F6" s="723"/>
      <c r="G6" s="723"/>
      <c r="H6" s="723"/>
      <c r="I6" s="723"/>
      <c r="J6" s="723"/>
      <c r="K6" s="723"/>
      <c r="L6" s="723"/>
      <c r="M6" s="107"/>
      <c r="N6" s="133"/>
      <c r="O6" s="133"/>
      <c r="P6" s="136"/>
      <c r="Q6" s="133"/>
      <c r="R6" s="133"/>
      <c r="S6" s="133"/>
      <c r="T6" s="133"/>
      <c r="U6" s="133"/>
      <c r="V6" s="133"/>
      <c r="W6" s="133"/>
    </row>
    <row r="7" spans="1:23" s="135" customFormat="1" ht="18" customHeight="1">
      <c r="A7" s="133"/>
      <c r="B7" s="134"/>
      <c r="C7" s="724" t="str">
        <f>'IJAZAH-DEPAN'!C9</f>
        <v>TAHUN PELAJARAN 2018/2019</v>
      </c>
      <c r="D7" s="724"/>
      <c r="E7" s="724"/>
      <c r="F7" s="724"/>
      <c r="G7" s="724"/>
      <c r="H7" s="724"/>
      <c r="I7" s="724"/>
      <c r="J7" s="724"/>
      <c r="K7" s="724"/>
      <c r="L7" s="724"/>
      <c r="M7" s="137"/>
      <c r="N7" s="133"/>
      <c r="O7" s="133"/>
      <c r="P7" s="136"/>
      <c r="Q7" s="133"/>
      <c r="R7" s="133"/>
      <c r="S7" s="133"/>
      <c r="T7" s="133"/>
      <c r="U7" s="133"/>
      <c r="V7" s="133"/>
      <c r="W7" s="133"/>
    </row>
    <row r="8" spans="1:23" s="135" customFormat="1" ht="18" customHeight="1" thickBot="1">
      <c r="A8" s="133"/>
      <c r="B8" s="134"/>
      <c r="C8" s="724" t="s">
        <v>117</v>
      </c>
      <c r="D8" s="724"/>
      <c r="E8" s="724"/>
      <c r="F8" s="724"/>
      <c r="G8" s="724"/>
      <c r="H8" s="724"/>
      <c r="I8" s="724"/>
      <c r="J8" s="724"/>
      <c r="K8" s="724"/>
      <c r="L8" s="724"/>
      <c r="M8" s="137"/>
      <c r="N8" s="133"/>
      <c r="O8" s="133"/>
      <c r="P8" s="138"/>
      <c r="Q8" s="139"/>
      <c r="R8" s="139"/>
      <c r="S8" s="139"/>
      <c r="T8" s="139"/>
      <c r="U8" s="139"/>
      <c r="V8" s="139"/>
      <c r="W8" s="133"/>
    </row>
    <row r="9" spans="1:23" ht="8.25" customHeight="1" thickTop="1">
      <c r="A9" s="130"/>
      <c r="B9" s="104"/>
      <c r="C9" s="104"/>
      <c r="D9" s="104"/>
      <c r="E9" s="104"/>
      <c r="F9" s="104"/>
      <c r="G9" s="104"/>
      <c r="H9" s="104"/>
      <c r="I9" s="104"/>
      <c r="J9" s="104"/>
      <c r="K9" s="104"/>
      <c r="L9" s="104"/>
      <c r="M9" s="104"/>
      <c r="N9" s="130"/>
      <c r="O9" s="35" t="s">
        <v>79</v>
      </c>
      <c r="P9" s="130"/>
      <c r="Q9" s="140"/>
      <c r="R9" s="726" t="s">
        <v>80</v>
      </c>
      <c r="S9" s="577">
        <v>2</v>
      </c>
      <c r="T9" s="577"/>
      <c r="U9" s="659"/>
      <c r="V9" s="130"/>
      <c r="W9" s="130"/>
    </row>
    <row r="10" spans="1:23" ht="20.100000000000001" customHeight="1">
      <c r="A10" s="130"/>
      <c r="B10" s="104"/>
      <c r="C10" s="141" t="s">
        <v>26</v>
      </c>
      <c r="D10" s="141"/>
      <c r="E10" s="141"/>
      <c r="F10" s="141" t="s">
        <v>2</v>
      </c>
      <c r="G10" s="730" t="str">
        <f>IFERROR(VLOOKUP(loop5,biodata_siswa,2,FALSE),"")</f>
        <v>Syarlisma</v>
      </c>
      <c r="H10" s="730"/>
      <c r="I10" s="730"/>
      <c r="J10" s="730"/>
      <c r="K10" s="730"/>
      <c r="L10" s="730"/>
      <c r="M10" s="111"/>
      <c r="N10" s="130"/>
      <c r="O10" s="130"/>
      <c r="P10" s="130"/>
      <c r="Q10" s="87"/>
      <c r="R10" s="727"/>
      <c r="S10" s="578"/>
      <c r="T10" s="578"/>
      <c r="U10" s="660"/>
      <c r="V10" s="130"/>
      <c r="W10" s="130"/>
    </row>
    <row r="11" spans="1:23" ht="20.100000000000001" customHeight="1" thickBot="1">
      <c r="A11" s="130"/>
      <c r="B11" s="104"/>
      <c r="C11" s="141" t="s">
        <v>81</v>
      </c>
      <c r="D11" s="141"/>
      <c r="E11" s="141"/>
      <c r="F11" s="141" t="s">
        <v>2</v>
      </c>
      <c r="G11" s="725" t="str">
        <f>IFERROR(PROPER(VLOOKUP(loop5,biodata_siswa,6,FALSE)&amp;", "&amp;TEXT(VLOOKUP(loop5,biodata_siswa,7,FALSE),"dd mmmm yyyy")),"")</f>
        <v>Sawang, 12 Desember 2001</v>
      </c>
      <c r="H11" s="725"/>
      <c r="I11" s="725"/>
      <c r="J11" s="725"/>
      <c r="K11" s="725"/>
      <c r="L11" s="725"/>
      <c r="M11" s="112"/>
      <c r="N11" s="130"/>
      <c r="O11" s="130"/>
      <c r="P11" s="130"/>
      <c r="Q11" s="87"/>
      <c r="R11" s="727"/>
      <c r="S11" s="728"/>
      <c r="T11" s="728"/>
      <c r="U11" s="729"/>
      <c r="V11" s="130"/>
      <c r="W11" s="130"/>
    </row>
    <row r="12" spans="1:23" ht="20.100000000000001" customHeight="1" thickTop="1">
      <c r="A12" s="130"/>
      <c r="B12" s="104"/>
      <c r="C12" s="141" t="s">
        <v>84</v>
      </c>
      <c r="D12" s="141"/>
      <c r="E12" s="141"/>
      <c r="F12" s="141" t="s">
        <v>2</v>
      </c>
      <c r="G12" s="725" t="str">
        <f>IFERROR(VLOOKUP(loop5,biodata_siswa,4,FALSE),"")</f>
        <v>2315</v>
      </c>
      <c r="H12" s="725"/>
      <c r="I12" s="725"/>
      <c r="J12" s="725"/>
      <c r="K12" s="725"/>
      <c r="L12" s="725"/>
      <c r="M12" s="113"/>
      <c r="N12" s="130"/>
      <c r="O12" s="130"/>
      <c r="P12" s="130"/>
      <c r="Q12" s="88"/>
      <c r="R12" s="155" t="s">
        <v>24</v>
      </c>
      <c r="S12" s="731" t="str">
        <f>G13</f>
        <v>3-17-06-21-016-001-9</v>
      </c>
      <c r="T12" s="731"/>
      <c r="U12" s="732"/>
      <c r="V12" s="130"/>
      <c r="W12" s="130"/>
    </row>
    <row r="13" spans="1:23" ht="20.100000000000001" customHeight="1">
      <c r="A13" s="130"/>
      <c r="B13" s="104"/>
      <c r="C13" s="141" t="s">
        <v>85</v>
      </c>
      <c r="D13" s="141"/>
      <c r="E13" s="141"/>
      <c r="F13" s="141" t="s">
        <v>2</v>
      </c>
      <c r="G13" s="725" t="str">
        <f>IFERROR(VLOOKUP(loop5,biodata_siswa,8,FALSE),"")</f>
        <v>3-17-06-21-016-001-9</v>
      </c>
      <c r="H13" s="725"/>
      <c r="I13" s="725"/>
      <c r="J13" s="725"/>
      <c r="K13" s="725"/>
      <c r="L13" s="725"/>
      <c r="M13" s="118"/>
      <c r="N13" s="130"/>
      <c r="O13" s="130"/>
      <c r="P13" s="130"/>
      <c r="Q13" s="88"/>
      <c r="R13" s="156" t="s">
        <v>26</v>
      </c>
      <c r="S13" s="734" t="str">
        <f>G10</f>
        <v>Syarlisma</v>
      </c>
      <c r="T13" s="734"/>
      <c r="U13" s="735"/>
      <c r="V13" s="130"/>
      <c r="W13" s="130"/>
    </row>
    <row r="14" spans="1:23" ht="20.100000000000001" customHeight="1">
      <c r="A14" s="130"/>
      <c r="B14" s="104"/>
      <c r="C14" s="141" t="str">
        <f>'C-SHU'!C26</f>
        <v>Kompetensi Keahlian</v>
      </c>
      <c r="D14" s="141"/>
      <c r="E14" s="141"/>
      <c r="F14" s="141" t="s">
        <v>2</v>
      </c>
      <c r="G14" s="725" t="str">
        <f>IFERROR(VLOOKUP(loop5,biodata_siswa,11,FALSE),"")</f>
        <v>Teknik Audio Video</v>
      </c>
      <c r="H14" s="725"/>
      <c r="I14" s="725"/>
      <c r="J14" s="725"/>
      <c r="K14" s="725"/>
      <c r="L14" s="725"/>
      <c r="M14" s="118"/>
      <c r="N14" s="130"/>
      <c r="O14" s="130"/>
      <c r="P14" s="130"/>
      <c r="Q14" s="88"/>
      <c r="R14" s="227"/>
      <c r="S14" s="269"/>
      <c r="T14" s="269"/>
      <c r="U14" s="270"/>
      <c r="V14" s="130"/>
      <c r="W14" s="130"/>
    </row>
    <row r="15" spans="1:23" ht="15.75" customHeight="1" thickBot="1">
      <c r="A15" s="130"/>
      <c r="B15" s="104"/>
      <c r="C15" s="104"/>
      <c r="D15" s="104"/>
      <c r="E15" s="104"/>
      <c r="F15" s="104"/>
      <c r="G15" s="104"/>
      <c r="H15" s="104"/>
      <c r="I15" s="104"/>
      <c r="J15" s="104"/>
      <c r="K15" s="104"/>
      <c r="L15" s="104"/>
      <c r="M15" s="104"/>
      <c r="N15" s="130"/>
      <c r="O15" s="130"/>
      <c r="P15" s="130"/>
      <c r="Q15" s="142"/>
      <c r="R15" s="708" t="s">
        <v>89</v>
      </c>
      <c r="S15" s="708"/>
      <c r="T15" s="708"/>
      <c r="U15" s="709"/>
      <c r="V15" s="130"/>
      <c r="W15" s="130"/>
    </row>
    <row r="16" spans="1:23" ht="18" customHeight="1" thickTop="1" thickBot="1">
      <c r="A16" s="130"/>
      <c r="B16" s="104"/>
      <c r="C16" s="714" t="s">
        <v>25</v>
      </c>
      <c r="D16" s="716" t="s">
        <v>91</v>
      </c>
      <c r="E16" s="716"/>
      <c r="F16" s="716"/>
      <c r="G16" s="716"/>
      <c r="H16" s="716"/>
      <c r="I16" s="716"/>
      <c r="J16" s="716"/>
      <c r="K16" s="717" t="s">
        <v>92</v>
      </c>
      <c r="L16" s="719" t="s">
        <v>93</v>
      </c>
      <c r="M16" s="143"/>
      <c r="N16" s="130"/>
      <c r="O16" s="130"/>
      <c r="P16" s="130"/>
      <c r="Q16" s="130"/>
      <c r="R16" s="130"/>
      <c r="S16" s="130"/>
      <c r="T16" s="130"/>
      <c r="U16" s="130"/>
      <c r="V16" s="130"/>
      <c r="W16" s="130"/>
    </row>
    <row r="17" spans="1:23" ht="17.25" customHeight="1" thickTop="1" thickBot="1">
      <c r="A17" s="130"/>
      <c r="B17" s="104"/>
      <c r="C17" s="715"/>
      <c r="D17" s="721" t="str">
        <f>"Kurikulum ("&amp;MENU!F25&amp;")"</f>
        <v>Kurikulum (2006)</v>
      </c>
      <c r="E17" s="721"/>
      <c r="F17" s="721"/>
      <c r="G17" s="721"/>
      <c r="H17" s="721"/>
      <c r="I17" s="721"/>
      <c r="J17" s="721"/>
      <c r="K17" s="718"/>
      <c r="L17" s="720"/>
      <c r="M17" s="143"/>
      <c r="N17" s="130"/>
      <c r="O17" s="130"/>
      <c r="P17" s="130"/>
      <c r="Q17" s="524" t="s">
        <v>90</v>
      </c>
      <c r="R17" s="525"/>
      <c r="S17" s="736">
        <f>loop5</f>
        <v>2</v>
      </c>
      <c r="T17" s="130"/>
      <c r="U17" s="130"/>
      <c r="V17" s="130"/>
      <c r="W17" s="130"/>
    </row>
    <row r="18" spans="1:23" ht="18" customHeight="1" thickTop="1" thickBot="1">
      <c r="A18" s="130"/>
      <c r="B18" s="104"/>
      <c r="C18" s="711" t="str">
        <f>'C-SHU'!C33</f>
        <v>I. Normatif</v>
      </c>
      <c r="D18" s="712"/>
      <c r="E18" s="712"/>
      <c r="F18" s="712"/>
      <c r="G18" s="712"/>
      <c r="H18" s="712"/>
      <c r="I18" s="712"/>
      <c r="J18" s="712"/>
      <c r="K18" s="712"/>
      <c r="L18" s="713"/>
      <c r="M18" s="144"/>
      <c r="N18" s="130"/>
      <c r="O18" s="130"/>
      <c r="P18" s="130"/>
      <c r="Q18" s="526"/>
      <c r="R18" s="527"/>
      <c r="S18" s="736"/>
      <c r="T18" s="130"/>
      <c r="U18" s="130"/>
      <c r="V18" s="130"/>
      <c r="W18" s="130"/>
    </row>
    <row r="19" spans="1:23" ht="18" customHeight="1" thickTop="1" thickBot="1">
      <c r="A19" s="130"/>
      <c r="B19" s="104"/>
      <c r="C19" s="145">
        <f>'C-SHU'!C34</f>
        <v>1</v>
      </c>
      <c r="D19" s="699" t="str">
        <f>'C-SHU'!D34</f>
        <v>Pendidikan Agama</v>
      </c>
      <c r="E19" s="700"/>
      <c r="F19" s="700"/>
      <c r="G19" s="700"/>
      <c r="H19" s="700"/>
      <c r="I19" s="700"/>
      <c r="J19" s="701"/>
      <c r="K19" s="327">
        <f>IFERROR(VLOOKUP(loop5,rekap,4,FALSE),"")</f>
        <v>70</v>
      </c>
      <c r="L19" s="328">
        <f>IFERROR(VLOOKUP(loop5,rekap,21,FALSE),"")</f>
        <v>70</v>
      </c>
      <c r="M19" s="146"/>
      <c r="N19" s="130"/>
      <c r="O19" s="147"/>
      <c r="P19" s="130"/>
      <c r="Q19" s="524" t="s">
        <v>94</v>
      </c>
      <c r="R19" s="525"/>
      <c r="S19" s="733">
        <v>2</v>
      </c>
      <c r="T19" s="130"/>
      <c r="U19" s="130"/>
      <c r="V19" s="130"/>
      <c r="W19" s="130"/>
    </row>
    <row r="20" spans="1:23" ht="18" customHeight="1" thickTop="1" thickBot="1">
      <c r="A20" s="130"/>
      <c r="B20" s="104"/>
      <c r="C20" s="145">
        <f>'C-SHU'!C35</f>
        <v>2</v>
      </c>
      <c r="D20" s="699" t="str">
        <f>'C-SHU'!D35</f>
        <v>Pendidikan Kewarganegaraan</v>
      </c>
      <c r="E20" s="700"/>
      <c r="F20" s="700"/>
      <c r="G20" s="700"/>
      <c r="H20" s="700"/>
      <c r="I20" s="700"/>
      <c r="J20" s="701"/>
      <c r="K20" s="329">
        <f>IFERROR(VLOOKUP(loop5,rekap,5,FALSE),"")</f>
        <v>70</v>
      </c>
      <c r="L20" s="328">
        <f>IFERROR(VLOOKUP(loop5,rekap,22,FALSE),"")</f>
        <v>70</v>
      </c>
      <c r="M20" s="146"/>
      <c r="N20" s="130"/>
      <c r="O20" s="147"/>
      <c r="P20" s="130"/>
      <c r="Q20" s="526"/>
      <c r="R20" s="527"/>
      <c r="S20" s="733"/>
      <c r="T20" s="130"/>
      <c r="U20" s="130"/>
      <c r="V20" s="130"/>
      <c r="W20" s="130"/>
    </row>
    <row r="21" spans="1:23" ht="18" customHeight="1" thickTop="1">
      <c r="A21" s="130"/>
      <c r="B21" s="104"/>
      <c r="C21" s="145">
        <f>'C-SHU'!C36</f>
        <v>3</v>
      </c>
      <c r="D21" s="699" t="str">
        <f>'C-SHU'!D36</f>
        <v>Bahasa Indonesia</v>
      </c>
      <c r="E21" s="700"/>
      <c r="F21" s="700"/>
      <c r="G21" s="700"/>
      <c r="H21" s="700"/>
      <c r="I21" s="700"/>
      <c r="J21" s="701"/>
      <c r="K21" s="329">
        <f>IFERROR(VLOOKUP(loop5,rekap,6,FALSE),"")</f>
        <v>70</v>
      </c>
      <c r="L21" s="328">
        <f>IFERROR(VLOOKUP(loop5,rekap,23,FALSE),"")</f>
        <v>70</v>
      </c>
      <c r="M21" s="146"/>
      <c r="N21" s="130"/>
      <c r="O21" s="147"/>
      <c r="P21" s="130"/>
      <c r="Q21" s="148"/>
      <c r="R21" s="148"/>
      <c r="S21" s="148"/>
      <c r="T21" s="148"/>
      <c r="U21" s="148"/>
      <c r="V21" s="130"/>
      <c r="W21" s="130"/>
    </row>
    <row r="22" spans="1:23" ht="18" customHeight="1">
      <c r="A22" s="130"/>
      <c r="B22" s="104"/>
      <c r="C22" s="145">
        <f>'C-SHU'!C37</f>
        <v>4</v>
      </c>
      <c r="D22" s="699" t="str">
        <f>'C-SHU'!D37</f>
        <v>Penjaskes</v>
      </c>
      <c r="E22" s="700"/>
      <c r="F22" s="700"/>
      <c r="G22" s="700"/>
      <c r="H22" s="700"/>
      <c r="I22" s="700"/>
      <c r="J22" s="701"/>
      <c r="K22" s="329">
        <f>IFERROR(VLOOKUP(loop5,rekap,7,FALSE),"")</f>
        <v>70</v>
      </c>
      <c r="L22" s="330">
        <f>IFERROR(VLOOKUP(loop5,rekap,24,FALSE),"")</f>
        <v>70</v>
      </c>
      <c r="M22" s="146"/>
      <c r="N22" s="130"/>
      <c r="O22" s="147"/>
      <c r="P22" s="130"/>
      <c r="Q22" s="710"/>
      <c r="R22" s="710"/>
      <c r="S22" s="710"/>
      <c r="T22" s="710"/>
      <c r="U22" s="710"/>
      <c r="V22" s="130"/>
      <c r="W22" s="130"/>
    </row>
    <row r="23" spans="1:23" ht="18" customHeight="1">
      <c r="A23" s="130"/>
      <c r="B23" s="104"/>
      <c r="C23" s="145">
        <f>'C-SHU'!C38</f>
        <v>5</v>
      </c>
      <c r="D23" s="699" t="str">
        <f>'C-SHU'!D38</f>
        <v>Seni Budaya</v>
      </c>
      <c r="E23" s="700"/>
      <c r="F23" s="700"/>
      <c r="G23" s="700"/>
      <c r="H23" s="700"/>
      <c r="I23" s="700"/>
      <c r="J23" s="701"/>
      <c r="K23" s="329">
        <f>IFERROR(VLOOKUP(loop5,rekap,8,FALSE),"")</f>
        <v>70</v>
      </c>
      <c r="L23" s="328">
        <f>IFERROR(VLOOKUP(loop5,rekap,25,FALSE),"")</f>
        <v>70</v>
      </c>
      <c r="M23" s="146"/>
      <c r="N23" s="130"/>
      <c r="O23" s="147"/>
      <c r="P23" s="130"/>
      <c r="Q23" s="710"/>
      <c r="R23" s="710"/>
      <c r="S23" s="710"/>
      <c r="T23" s="710"/>
      <c r="U23" s="710"/>
      <c r="V23" s="130"/>
      <c r="W23" s="130"/>
    </row>
    <row r="24" spans="1:23" ht="18" customHeight="1">
      <c r="A24" s="130"/>
      <c r="B24" s="104"/>
      <c r="C24" s="705" t="str">
        <f>'C-SHU'!C39</f>
        <v>II. Adaptif</v>
      </c>
      <c r="D24" s="706"/>
      <c r="E24" s="706"/>
      <c r="F24" s="706"/>
      <c r="G24" s="706"/>
      <c r="H24" s="706"/>
      <c r="I24" s="706"/>
      <c r="J24" s="706"/>
      <c r="K24" s="706"/>
      <c r="L24" s="707"/>
      <c r="M24" s="146"/>
      <c r="N24" s="130"/>
      <c r="O24" s="147"/>
      <c r="P24" s="130"/>
      <c r="Q24" s="469"/>
      <c r="R24" s="469"/>
      <c r="S24" s="469"/>
      <c r="T24" s="469"/>
      <c r="U24" s="469"/>
      <c r="V24" s="130"/>
      <c r="W24" s="130"/>
    </row>
    <row r="25" spans="1:23" ht="18" customHeight="1">
      <c r="A25" s="130"/>
      <c r="B25" s="104"/>
      <c r="C25" s="145">
        <f>'C-SHU'!C40</f>
        <v>1</v>
      </c>
      <c r="D25" s="699" t="str">
        <f>'C-SHU'!D40</f>
        <v>Matematika</v>
      </c>
      <c r="E25" s="700"/>
      <c r="F25" s="700"/>
      <c r="G25" s="700"/>
      <c r="H25" s="700"/>
      <c r="I25" s="700"/>
      <c r="J25" s="701"/>
      <c r="K25" s="329">
        <f>IFERROR(VLOOKUP(loop5,rekap,9,FALSE),"")</f>
        <v>70</v>
      </c>
      <c r="L25" s="328">
        <f>IFERROR(VLOOKUP(loop5,rekap,26,FALSE),"")</f>
        <v>70</v>
      </c>
      <c r="M25" s="144"/>
      <c r="N25" s="130"/>
      <c r="O25" s="147"/>
      <c r="P25" s="130"/>
      <c r="Q25" s="469"/>
      <c r="R25" s="469"/>
      <c r="S25" s="469"/>
      <c r="T25" s="469"/>
      <c r="U25" s="469"/>
      <c r="V25" s="130"/>
      <c r="W25" s="130"/>
    </row>
    <row r="26" spans="1:23" ht="18" customHeight="1">
      <c r="A26" s="130"/>
      <c r="B26" s="104"/>
      <c r="C26" s="145">
        <f>'C-SHU'!C41</f>
        <v>2</v>
      </c>
      <c r="D26" s="699" t="str">
        <f>'C-SHU'!D41</f>
        <v>Bahasa Inggris</v>
      </c>
      <c r="E26" s="700"/>
      <c r="F26" s="700"/>
      <c r="G26" s="700"/>
      <c r="H26" s="700"/>
      <c r="I26" s="700"/>
      <c r="J26" s="701"/>
      <c r="K26" s="329">
        <f>IFERROR(VLOOKUP(loop5,rekap,10,FALSE),"")</f>
        <v>70</v>
      </c>
      <c r="L26" s="328">
        <f>IFERROR(VLOOKUP(loop5,rekap,27,FALSE),"")</f>
        <v>70</v>
      </c>
      <c r="M26" s="146"/>
      <c r="N26" s="130"/>
      <c r="O26" s="147"/>
      <c r="P26" s="130"/>
      <c r="Q26" s="469"/>
      <c r="R26" s="469"/>
      <c r="S26" s="469"/>
      <c r="T26" s="469"/>
      <c r="U26" s="469"/>
      <c r="V26" s="130"/>
      <c r="W26" s="130"/>
    </row>
    <row r="27" spans="1:23" ht="18" customHeight="1" thickBot="1">
      <c r="A27" s="130"/>
      <c r="B27" s="104"/>
      <c r="C27" s="145">
        <f>'C-SHU'!C42</f>
        <v>3</v>
      </c>
      <c r="D27" s="699" t="str">
        <f>'C-SHU'!D42</f>
        <v>Keterampilan Komputer dan Pengelolaan Informasi (KKPI)</v>
      </c>
      <c r="E27" s="700"/>
      <c r="F27" s="700"/>
      <c r="G27" s="700"/>
      <c r="H27" s="700"/>
      <c r="I27" s="700"/>
      <c r="J27" s="701"/>
      <c r="K27" s="329">
        <f>IFERROR(VLOOKUP(loop5,rekap,11,FALSE),"")</f>
        <v>70</v>
      </c>
      <c r="L27" s="328">
        <f>IFERROR(VLOOKUP(loop5,rekap,28,FALSE),"")</f>
        <v>70</v>
      </c>
      <c r="M27" s="146"/>
      <c r="N27" s="130"/>
      <c r="O27" s="147"/>
      <c r="P27" s="130"/>
      <c r="Q27" s="470" t="s">
        <v>43</v>
      </c>
      <c r="R27" s="471"/>
      <c r="S27" s="471"/>
      <c r="T27" s="471"/>
      <c r="U27" s="472"/>
      <c r="V27" s="130"/>
      <c r="W27" s="130"/>
    </row>
    <row r="28" spans="1:23" ht="18" customHeight="1">
      <c r="A28" s="130"/>
      <c r="B28" s="104"/>
      <c r="C28" s="145">
        <f>'C-SHU'!C43</f>
        <v>4</v>
      </c>
      <c r="D28" s="699" t="str">
        <f>'C-SHU'!D43</f>
        <v>Kewira Usahaan</v>
      </c>
      <c r="E28" s="700"/>
      <c r="F28" s="700"/>
      <c r="G28" s="700"/>
      <c r="H28" s="700"/>
      <c r="I28" s="700"/>
      <c r="J28" s="701"/>
      <c r="K28" s="329">
        <f>IFERROR(VLOOKUP(loop5,rekap,12,FALSE),"")</f>
        <v>70</v>
      </c>
      <c r="L28" s="328">
        <f>IFERROR(VLOOKUP(loop5,rekap,29,FALSE),"")</f>
        <v>70</v>
      </c>
      <c r="M28" s="146"/>
      <c r="N28" s="130"/>
      <c r="O28" s="147"/>
      <c r="P28" s="130"/>
      <c r="Q28" s="551" t="s">
        <v>95</v>
      </c>
      <c r="R28" s="552"/>
      <c r="S28" s="552"/>
      <c r="T28" s="552"/>
      <c r="U28" s="553"/>
      <c r="V28" s="130"/>
      <c r="W28" s="130"/>
    </row>
    <row r="29" spans="1:23" ht="18" customHeight="1" thickBot="1">
      <c r="A29" s="130"/>
      <c r="B29" s="104"/>
      <c r="C29" s="145">
        <f>'C-SHU'!C44</f>
        <v>5</v>
      </c>
      <c r="D29" s="699" t="str">
        <f>'C-SHU'!D44</f>
        <v>Ilmu Pengetahuan Alam (IPA)</v>
      </c>
      <c r="E29" s="700"/>
      <c r="F29" s="700"/>
      <c r="G29" s="700"/>
      <c r="H29" s="700"/>
      <c r="I29" s="700"/>
      <c r="J29" s="701"/>
      <c r="K29" s="329">
        <f>IFERROR(VLOOKUP(loop5,rekap,13,FALSE),"")</f>
        <v>70</v>
      </c>
      <c r="L29" s="328">
        <f>IFERROR(VLOOKUP(loop5,rekap,30,FALSE),"")</f>
        <v>70</v>
      </c>
      <c r="M29" s="146"/>
      <c r="N29" s="130"/>
      <c r="O29" s="147"/>
      <c r="P29" s="130"/>
      <c r="Q29" s="557"/>
      <c r="R29" s="558"/>
      <c r="S29" s="558"/>
      <c r="T29" s="558"/>
      <c r="U29" s="559"/>
      <c r="V29" s="130"/>
      <c r="W29" s="130"/>
    </row>
    <row r="30" spans="1:23" ht="18" customHeight="1">
      <c r="A30" s="130"/>
      <c r="B30" s="104"/>
      <c r="C30" s="145">
        <f>'C-SHU'!C45</f>
        <v>6</v>
      </c>
      <c r="D30" s="699" t="str">
        <f>'C-SHU'!D45</f>
        <v>Ilmu Pengetahuan Sosial (IPS)</v>
      </c>
      <c r="E30" s="700"/>
      <c r="F30" s="700"/>
      <c r="G30" s="700"/>
      <c r="H30" s="700"/>
      <c r="I30" s="700"/>
      <c r="J30" s="701"/>
      <c r="K30" s="329">
        <f>IFERROR(VLOOKUP(loop5,rekap,14,FALSE),"")</f>
        <v>70</v>
      </c>
      <c r="L30" s="328">
        <f>IFERROR(VLOOKUP(loop5,rekap,31,FALSE),"")</f>
        <v>70</v>
      </c>
      <c r="M30" s="146"/>
      <c r="N30" s="130"/>
      <c r="O30" s="147"/>
      <c r="P30" s="130"/>
      <c r="Q30" s="321"/>
      <c r="R30" s="321"/>
      <c r="S30" s="321"/>
      <c r="T30" s="321"/>
      <c r="U30" s="321"/>
      <c r="V30" s="130"/>
      <c r="W30" s="130"/>
    </row>
    <row r="31" spans="1:23" ht="18" customHeight="1">
      <c r="A31" s="130"/>
      <c r="B31" s="104"/>
      <c r="C31" s="145">
        <f>IF(G14="Akuntansi","7",IF(G14="Teknik Kendaraan Ringan",'MAPPING-MAPEL'!B21,'MAPPING-MAPEL'!B21))</f>
        <v>7</v>
      </c>
      <c r="D31" s="699" t="str">
        <f>IF(G14="Akuntansi",'MAPPING-MAPEL'!C23,IF(G14="Teknik Kendaraan Ringan",'MAPPING-MAPEL'!C21,'MAPPING-MAPEL'!C21))</f>
        <v>Fisika</v>
      </c>
      <c r="E31" s="700"/>
      <c r="F31" s="700"/>
      <c r="G31" s="700"/>
      <c r="H31" s="700"/>
      <c r="I31" s="700"/>
      <c r="J31" s="701"/>
      <c r="K31" s="329">
        <f>IF(G14="Akuntansi","",IF(G14="Teknik Kendaraan Ringan",IFERROR(VLOOKUP(loop5,rekap,15,FALSE),""),IFERROR(VLOOKUP(loop5,rekap,15,FALSE),"")))</f>
        <v>70</v>
      </c>
      <c r="L31" s="328">
        <f>IF(G14="Akuntansi","",IF(G14="Teknik Kendaraan Ringan",IFERROR(VLOOKUP(loop5,rekap,32,FALSE),""),IFERROR(VLOOKUP(loop5,rekap,32,FALSE),"")))</f>
        <v>70</v>
      </c>
      <c r="M31" s="146"/>
      <c r="N31" s="130"/>
      <c r="O31" s="147"/>
      <c r="P31" s="130"/>
      <c r="Q31" s="38"/>
      <c r="R31" s="38"/>
      <c r="S31" s="38"/>
      <c r="T31" s="38"/>
      <c r="U31" s="38"/>
      <c r="V31" s="130"/>
      <c r="W31" s="130"/>
    </row>
    <row r="32" spans="1:23" ht="18" customHeight="1">
      <c r="A32" s="130"/>
      <c r="B32" s="104"/>
      <c r="C32" s="145">
        <f>IF(G14="Akuntansi","",IF(G14="Teknik Kendaraan Ringan",'MAPPING-MAPEL'!B22,'MAPPING-MAPEL'!B22))</f>
        <v>8</v>
      </c>
      <c r="D32" s="699" t="str">
        <f>IF(G14="Akuntansi",'MAPPING-MAPEL'!C24,IF(G14="Teknik Kendaraan Ringan",'MAPPING-MAPEL'!C22,'MAPPING-MAPEL'!C22))</f>
        <v>Kimia</v>
      </c>
      <c r="E32" s="700"/>
      <c r="F32" s="700"/>
      <c r="G32" s="700"/>
      <c r="H32" s="700"/>
      <c r="I32" s="700"/>
      <c r="J32" s="701"/>
      <c r="K32" s="329">
        <f>IF(G14="Akuntansi",IFERROR(VLOOKUP(loop5,rekap,17,FALSE),""),IF(G14="Teknik Kendaraan Ringan",IFERROR(VLOOKUP(loop5,rekap,16,FALSE),""),IFERROR(VLOOKUP(loop5,rekap,16,FALSE),"")))</f>
        <v>70</v>
      </c>
      <c r="L32" s="328">
        <f>IF(G14="Akuntansi",IFERROR(VLOOKUP(loop5,rekap,34,FALSE),""),IF(G14="Teknik Kendaraan Ringan",IFERROR(VLOOKUP(loop5,rekap,33,FALSE),""),IFERROR(VLOOKUP(loop5,rekap,33,FALSE),"")))</f>
        <v>70</v>
      </c>
      <c r="M32" s="149"/>
      <c r="N32" s="130"/>
      <c r="O32" s="130"/>
      <c r="P32" s="130"/>
      <c r="Q32" s="38"/>
      <c r="R32" s="38"/>
      <c r="S32" s="38"/>
      <c r="T32" s="38"/>
      <c r="U32" s="38"/>
      <c r="V32" s="130"/>
      <c r="W32" s="130"/>
    </row>
    <row r="33" spans="1:23" ht="18" customHeight="1">
      <c r="A33" s="130"/>
      <c r="B33" s="104"/>
      <c r="C33" s="320">
        <f>IF(G14="Akuntansi","",IF(G14="Teknik Kendaraan Ringan",'MAPPING-MAPEL'!B23,'MAPPING-MAPEL'!B23))</f>
        <v>9</v>
      </c>
      <c r="D33" s="699" t="str">
        <f>IF(G14="Akuntansi",'MAPPING-MAPEL'!C25,IF(G14="Teknik Kendaraan Ringan",'MAPPING-MAPEL'!C23,'MAPPING-MAPEL'!C23))</f>
        <v>Muatan Lokal</v>
      </c>
      <c r="E33" s="700"/>
      <c r="F33" s="700"/>
      <c r="G33" s="700"/>
      <c r="H33" s="700"/>
      <c r="I33" s="700"/>
      <c r="J33" s="701"/>
      <c r="K33" s="329" t="str">
        <f>IF(G14="Akuntansi",IFERROR(VLOOKUP(loop5,rekap,18,FALSE),""),IF(G14="Teknik Kendaraan Ringan","",""))</f>
        <v/>
      </c>
      <c r="L33" s="328" t="str">
        <f>IF(G14="Akuntansi",IFERROR(VLOOKUP(loop5,rekap,35,FALSE),""),IF(G14="Teknik Kendaraan Ringan","",""))</f>
        <v/>
      </c>
      <c r="M33" s="149"/>
      <c r="N33" s="130"/>
      <c r="O33" s="130"/>
      <c r="P33" s="130"/>
      <c r="Q33" s="38"/>
      <c r="R33" s="38"/>
      <c r="S33" s="38"/>
      <c r="T33" s="38"/>
      <c r="U33" s="38"/>
      <c r="V33" s="130"/>
      <c r="W33" s="130"/>
    </row>
    <row r="34" spans="1:23" ht="18" customHeight="1">
      <c r="A34" s="130"/>
      <c r="B34" s="104"/>
      <c r="C34" s="320"/>
      <c r="D34" s="699" t="str">
        <f>IF(G14="Akuntansi","c. ..........................",IF(G14="Teknik Kendaraan Ringan",'MAPPING-MAPEL'!C24,'MAPPING-MAPEL'!C24))</f>
        <v>a. Bahasa Sunda</v>
      </c>
      <c r="E34" s="700"/>
      <c r="F34" s="700"/>
      <c r="G34" s="700"/>
      <c r="H34" s="700"/>
      <c r="I34" s="700"/>
      <c r="J34" s="701"/>
      <c r="K34" s="329">
        <f>IF(G14="Akuntansi","",IF(G14="Teknik Kendaraan Ringan",IFERROR(VLOOKUP(loop5,rekap,17,FALSE),""),IFERROR(VLOOKUP(loop5,rekap,17,FALSE),"")))</f>
        <v>70</v>
      </c>
      <c r="L34" s="328">
        <f>IF(G14="Akuntansi","",IF(G14="Teknik Kendaraan Ringan",IFERROR(VLOOKUP(loop5,rekap,34,FALSE),""),IFERROR(VLOOKUP(loop5,rekap,34,FALSE),"")))</f>
        <v>31</v>
      </c>
      <c r="M34" s="146"/>
      <c r="N34" s="130"/>
      <c r="O34" s="130"/>
      <c r="P34" s="130"/>
      <c r="Q34" s="38"/>
      <c r="R34" s="38"/>
      <c r="S34" s="38"/>
      <c r="T34" s="38"/>
      <c r="U34" s="38"/>
      <c r="V34" s="130"/>
      <c r="W34" s="130"/>
    </row>
    <row r="35" spans="1:23" ht="18" customHeight="1">
      <c r="A35" s="130"/>
      <c r="B35" s="104"/>
      <c r="C35" s="319"/>
      <c r="D35" s="699" t="str">
        <f>IF(G14="Akuntansi","d. ..........................",IF(G14="Teknik Kendaraan Ringan",'MAPPING-MAPEL'!C25,'MAPPING-MAPEL'!C25))</f>
        <v>b. ..................</v>
      </c>
      <c r="E35" s="700"/>
      <c r="F35" s="700"/>
      <c r="G35" s="700"/>
      <c r="H35" s="700"/>
      <c r="I35" s="700"/>
      <c r="J35" s="701"/>
      <c r="K35" s="329" t="str">
        <f>IF(G14="Akuntansi","",IF(G14="Teknik Kendaraan Ringan",IFERROR(VLOOKUP(loop5,rekap,18,FALSE),""),IFERROR(VLOOKUP(loop5,rekap,18,FALSE),"")))</f>
        <v/>
      </c>
      <c r="L35" s="328" t="str">
        <f>IF(G14="Akuntansi","",IF(G14="Teknik Kendaraan Ringan",IFERROR(VLOOKUP(loop5,rekap,35,FALSE),""),IFERROR(VLOOKUP(loop5,rekap,35,FALSE),"")))</f>
        <v/>
      </c>
      <c r="M35" s="146"/>
      <c r="N35" s="130"/>
      <c r="O35" s="130"/>
      <c r="P35" s="130"/>
      <c r="Q35" s="702"/>
      <c r="R35" s="702"/>
      <c r="S35" s="702"/>
      <c r="T35" s="702"/>
      <c r="U35" s="702"/>
      <c r="V35" s="130"/>
      <c r="W35" s="130"/>
    </row>
    <row r="36" spans="1:23" ht="18" customHeight="1">
      <c r="A36" s="130"/>
      <c r="B36" s="104"/>
      <c r="C36" s="705" t="str">
        <f>'C-SHU'!C51:L51</f>
        <v>III. Produktif</v>
      </c>
      <c r="D36" s="706"/>
      <c r="E36" s="706"/>
      <c r="F36" s="706"/>
      <c r="G36" s="706"/>
      <c r="H36" s="706"/>
      <c r="I36" s="706"/>
      <c r="J36" s="706"/>
      <c r="K36" s="706"/>
      <c r="L36" s="707"/>
      <c r="M36" s="146"/>
      <c r="N36" s="130"/>
      <c r="O36" s="130"/>
      <c r="P36" s="130"/>
      <c r="Q36" s="130"/>
      <c r="R36" s="130"/>
      <c r="S36" s="130"/>
      <c r="T36" s="130"/>
      <c r="U36" s="130"/>
      <c r="V36" s="130"/>
      <c r="W36" s="130"/>
    </row>
    <row r="37" spans="1:23" ht="18" customHeight="1">
      <c r="A37" s="130"/>
      <c r="B37" s="104"/>
      <c r="C37" s="145">
        <f>'C-SHU'!C52</f>
        <v>1</v>
      </c>
      <c r="D37" s="699" t="str">
        <f>'C-SHU'!D52</f>
        <v>Dasar Kompetensi Kejuruan</v>
      </c>
      <c r="E37" s="700"/>
      <c r="F37" s="700"/>
      <c r="G37" s="700"/>
      <c r="H37" s="700"/>
      <c r="I37" s="700"/>
      <c r="J37" s="701"/>
      <c r="K37" s="329">
        <f>IFERROR(VLOOKUP(loop5,rekap,19,FALSE),"")</f>
        <v>70</v>
      </c>
      <c r="L37" s="330">
        <f>IFERROR(VLOOKUP(loop5,rekap,36,FALSE),"")</f>
        <v>70</v>
      </c>
      <c r="M37" s="146"/>
      <c r="N37" s="130"/>
      <c r="O37" s="35"/>
      <c r="P37" s="130"/>
      <c r="Q37" s="130"/>
      <c r="R37" s="130"/>
      <c r="S37" s="130"/>
      <c r="T37" s="130"/>
      <c r="U37" s="130"/>
      <c r="V37" s="130"/>
      <c r="W37" s="130"/>
    </row>
    <row r="38" spans="1:23" ht="18" customHeight="1" thickBot="1">
      <c r="A38" s="130"/>
      <c r="B38" s="104"/>
      <c r="C38" s="145">
        <f>'C-SHU'!C53</f>
        <v>2</v>
      </c>
      <c r="D38" s="699" t="str">
        <f>'C-SHU'!D53</f>
        <v>Kompetensi Kejuruan</v>
      </c>
      <c r="E38" s="700"/>
      <c r="F38" s="700"/>
      <c r="G38" s="700"/>
      <c r="H38" s="700"/>
      <c r="I38" s="700"/>
      <c r="J38" s="701"/>
      <c r="K38" s="329">
        <f>IFERROR(VLOOKUP(loop5,rekap,20,FALSE),"")</f>
        <v>70</v>
      </c>
      <c r="L38" s="330">
        <f>IFERROR(VLOOKUP(loop5,rekap,37,FALSE),"")</f>
        <v>70</v>
      </c>
      <c r="M38" s="146"/>
      <c r="N38" s="130"/>
      <c r="O38" s="130"/>
      <c r="P38" s="130"/>
      <c r="Q38" s="130"/>
      <c r="R38" s="130"/>
      <c r="S38" s="130"/>
      <c r="T38" s="130"/>
      <c r="U38" s="130"/>
      <c r="V38" s="130"/>
      <c r="W38" s="130"/>
    </row>
    <row r="39" spans="1:23" ht="18" customHeight="1" thickBot="1">
      <c r="A39" s="130"/>
      <c r="B39" s="104"/>
      <c r="C39" s="703" t="s">
        <v>96</v>
      </c>
      <c r="D39" s="704"/>
      <c r="E39" s="704"/>
      <c r="F39" s="704"/>
      <c r="G39" s="704"/>
      <c r="H39" s="704"/>
      <c r="I39" s="704"/>
      <c r="J39" s="704"/>
      <c r="K39" s="331">
        <f>IFERROR(AVERAGE(K19:K23,K25:K35,K37:K38),"  ")</f>
        <v>70</v>
      </c>
      <c r="L39" s="332">
        <f>IFERROR(AVERAGE(L19:L23,L25:L35,L37:L38),"  ")</f>
        <v>67.5625</v>
      </c>
      <c r="M39" s="150"/>
      <c r="N39" s="130"/>
      <c r="O39" s="130"/>
      <c r="P39" s="35"/>
      <c r="Q39" s="130"/>
      <c r="R39" s="130"/>
      <c r="S39" s="130"/>
      <c r="T39" s="130"/>
      <c r="U39" s="130"/>
      <c r="V39" s="130"/>
      <c r="W39" s="130"/>
    </row>
    <row r="40" spans="1:23" ht="12.75" customHeight="1">
      <c r="A40" s="130"/>
      <c r="B40" s="104"/>
      <c r="C40" s="151"/>
      <c r="D40" s="151"/>
      <c r="E40" s="151"/>
      <c r="F40" s="151"/>
      <c r="G40" s="151"/>
      <c r="H40" s="151"/>
      <c r="I40" s="151"/>
      <c r="J40" s="151"/>
      <c r="K40" s="151"/>
      <c r="L40" s="151"/>
      <c r="M40" s="151"/>
      <c r="N40" s="130"/>
      <c r="O40" s="130"/>
      <c r="P40" s="130"/>
      <c r="Q40" s="130"/>
      <c r="R40" s="130"/>
      <c r="S40" s="130"/>
      <c r="T40" s="130"/>
      <c r="U40" s="130"/>
      <c r="V40" s="130"/>
      <c r="W40" s="130"/>
    </row>
    <row r="41" spans="1:23" ht="20.100000000000001" customHeight="1">
      <c r="A41" s="130"/>
      <c r="B41" s="104"/>
      <c r="C41" s="151"/>
      <c r="D41" s="151"/>
      <c r="E41" s="151"/>
      <c r="F41" s="151"/>
      <c r="G41" s="151"/>
      <c r="H41" s="151"/>
      <c r="I41" s="151"/>
      <c r="J41" s="151" t="str">
        <f>'C-SHU'!J68</f>
        <v>Meukek, 23 Mei 2019</v>
      </c>
      <c r="K41" s="151"/>
      <c r="L41" s="151"/>
      <c r="M41" s="151"/>
      <c r="N41" s="130"/>
      <c r="O41" s="130"/>
      <c r="P41" s="130"/>
      <c r="Q41" s="130"/>
      <c r="R41" s="130"/>
      <c r="S41" s="130"/>
      <c r="T41" s="130"/>
      <c r="U41" s="130"/>
      <c r="V41" s="130"/>
      <c r="W41" s="130"/>
    </row>
    <row r="42" spans="1:23" ht="20.100000000000001" customHeight="1">
      <c r="A42" s="130"/>
      <c r="B42" s="104"/>
      <c r="C42" s="151"/>
      <c r="D42" s="151"/>
      <c r="E42" s="151"/>
      <c r="F42" s="151"/>
      <c r="G42" s="151"/>
      <c r="H42" s="151"/>
      <c r="I42" s="151"/>
      <c r="J42" s="151" t="str">
        <f>'C-SHU'!J69</f>
        <v>Kepala Sekolah,</v>
      </c>
      <c r="K42" s="151"/>
      <c r="L42" s="151"/>
      <c r="M42" s="151"/>
      <c r="N42" s="130"/>
      <c r="O42" s="130"/>
      <c r="P42" s="130"/>
      <c r="Q42" s="130"/>
      <c r="R42" s="130"/>
      <c r="S42" s="130"/>
      <c r="T42" s="130"/>
      <c r="U42" s="130"/>
      <c r="V42" s="130"/>
      <c r="W42" s="130"/>
    </row>
    <row r="43" spans="1:23" ht="20.100000000000001" customHeight="1">
      <c r="A43" s="130"/>
      <c r="B43" s="104"/>
      <c r="C43" s="151"/>
      <c r="D43" s="151"/>
      <c r="E43" s="151"/>
      <c r="F43" s="151"/>
      <c r="G43" s="151"/>
      <c r="H43" s="151"/>
      <c r="I43" s="151"/>
      <c r="J43" s="151"/>
      <c r="K43" s="151"/>
      <c r="L43" s="151"/>
      <c r="M43" s="151"/>
      <c r="N43" s="130"/>
      <c r="O43" s="130"/>
      <c r="P43" s="130"/>
      <c r="Q43" s="130"/>
      <c r="R43" s="130"/>
      <c r="S43" s="130"/>
      <c r="T43" s="130"/>
      <c r="U43" s="130"/>
      <c r="V43" s="130"/>
      <c r="W43" s="130"/>
    </row>
    <row r="44" spans="1:23" ht="20.100000000000001" customHeight="1">
      <c r="A44" s="130"/>
      <c r="B44" s="104"/>
      <c r="C44" s="151"/>
      <c r="D44" s="151"/>
      <c r="E44" s="151"/>
      <c r="F44" s="151"/>
      <c r="G44" s="151"/>
      <c r="H44" s="151"/>
      <c r="I44" s="151"/>
      <c r="J44" s="151"/>
      <c r="K44" s="151"/>
      <c r="L44" s="151"/>
      <c r="M44" s="151"/>
      <c r="N44" s="130"/>
      <c r="O44" s="130"/>
      <c r="P44" s="130"/>
      <c r="Q44" s="130"/>
      <c r="R44" s="130"/>
      <c r="S44" s="130"/>
      <c r="T44" s="130"/>
      <c r="U44" s="130"/>
      <c r="V44" s="130"/>
      <c r="W44" s="130"/>
    </row>
    <row r="45" spans="1:23" ht="6.75" customHeight="1">
      <c r="A45" s="130"/>
      <c r="B45" s="104"/>
      <c r="C45" s="151"/>
      <c r="D45" s="151"/>
      <c r="E45" s="151"/>
      <c r="F45" s="151"/>
      <c r="G45" s="151"/>
      <c r="H45" s="151"/>
      <c r="I45" s="151"/>
      <c r="J45" s="151"/>
      <c r="K45" s="151"/>
      <c r="L45" s="151"/>
      <c r="M45" s="151"/>
      <c r="N45" s="130"/>
      <c r="O45" s="130"/>
      <c r="P45" s="130"/>
      <c r="Q45" s="130"/>
      <c r="R45" s="130"/>
      <c r="S45" s="130"/>
      <c r="T45" s="130"/>
      <c r="U45" s="130"/>
      <c r="V45" s="130"/>
      <c r="W45" s="130"/>
    </row>
    <row r="46" spans="1:23" ht="20.100000000000001" customHeight="1">
      <c r="A46" s="130"/>
      <c r="B46" s="104"/>
      <c r="C46" s="151"/>
      <c r="D46" s="151"/>
      <c r="E46" s="151"/>
      <c r="F46" s="151"/>
      <c r="G46" s="151"/>
      <c r="H46" s="151"/>
      <c r="I46" s="151"/>
      <c r="J46" s="152" t="str">
        <f>'C-SHU'!J73</f>
        <v>Drs. IRWADI</v>
      </c>
      <c r="K46" s="151"/>
      <c r="L46" s="151"/>
      <c r="M46" s="151"/>
      <c r="N46" s="130"/>
      <c r="O46" s="35"/>
      <c r="P46" s="130"/>
      <c r="Q46" s="130"/>
      <c r="R46" s="130"/>
      <c r="S46" s="130"/>
      <c r="T46" s="130"/>
      <c r="U46" s="130"/>
      <c r="V46" s="130"/>
      <c r="W46" s="130"/>
    </row>
    <row r="47" spans="1:23" ht="20.100000000000001" customHeight="1">
      <c r="A47" s="130"/>
      <c r="B47" s="104"/>
      <c r="C47" s="151"/>
      <c r="D47" s="151"/>
      <c r="E47" s="151"/>
      <c r="F47" s="151"/>
      <c r="G47" s="151"/>
      <c r="H47" s="151"/>
      <c r="I47" s="151"/>
      <c r="J47" s="151" t="str">
        <f>'C-SHU'!J74</f>
        <v>NIP.19681012 199702 1 004</v>
      </c>
      <c r="K47" s="151"/>
      <c r="L47" s="151"/>
      <c r="M47" s="151"/>
      <c r="N47" s="130"/>
      <c r="O47" s="130"/>
      <c r="P47" s="130"/>
      <c r="Q47" s="130"/>
      <c r="R47" s="130"/>
      <c r="S47" s="130"/>
      <c r="T47" s="130"/>
      <c r="U47" s="130"/>
      <c r="V47" s="130"/>
      <c r="W47" s="130"/>
    </row>
    <row r="48" spans="1:23" ht="12.95" customHeight="1">
      <c r="A48" s="130"/>
      <c r="B48" s="132"/>
      <c r="C48" s="153"/>
      <c r="D48" s="153"/>
      <c r="E48" s="153"/>
      <c r="F48" s="153"/>
      <c r="G48" s="153"/>
      <c r="H48" s="153"/>
      <c r="I48" s="153"/>
      <c r="J48" s="153"/>
      <c r="K48" s="153"/>
      <c r="L48" s="153"/>
      <c r="M48" s="153"/>
      <c r="N48" s="130"/>
      <c r="O48" s="130"/>
      <c r="P48" s="130"/>
      <c r="Q48" s="130"/>
      <c r="R48" s="130"/>
      <c r="S48" s="130"/>
      <c r="T48" s="130"/>
      <c r="U48" s="130"/>
      <c r="V48" s="130"/>
      <c r="W48" s="130"/>
    </row>
    <row r="49" spans="1:23" ht="12.95" customHeight="1">
      <c r="A49" s="130"/>
      <c r="B49" s="132"/>
      <c r="C49" s="153"/>
      <c r="D49" s="153"/>
      <c r="E49" s="153"/>
      <c r="F49" s="153"/>
      <c r="G49" s="153"/>
      <c r="H49" s="153"/>
      <c r="I49" s="153"/>
      <c r="J49" s="153"/>
      <c r="K49" s="153"/>
      <c r="L49" s="153"/>
      <c r="M49" s="153"/>
      <c r="N49" s="130"/>
      <c r="O49" s="130"/>
      <c r="P49" s="130"/>
      <c r="Q49" s="130"/>
      <c r="R49" s="130"/>
      <c r="S49" s="130"/>
      <c r="T49" s="130"/>
      <c r="U49" s="130"/>
      <c r="V49" s="130"/>
      <c r="W49" s="130"/>
    </row>
    <row r="50" spans="1:23" ht="12.95" customHeight="1">
      <c r="A50" s="130"/>
      <c r="B50" s="130"/>
      <c r="C50" s="130"/>
      <c r="D50" s="130"/>
      <c r="E50" s="130"/>
      <c r="F50" s="130"/>
      <c r="G50" s="130"/>
      <c r="H50" s="130"/>
      <c r="I50" s="130"/>
      <c r="J50" s="130"/>
      <c r="K50" s="130"/>
      <c r="L50" s="130"/>
      <c r="M50" s="130"/>
      <c r="N50" s="130"/>
      <c r="O50" s="130"/>
      <c r="P50" s="35"/>
      <c r="Q50" s="130"/>
      <c r="R50" s="130"/>
      <c r="S50" s="130"/>
      <c r="T50" s="130"/>
      <c r="U50" s="130"/>
      <c r="V50" s="130"/>
      <c r="W50" s="130"/>
    </row>
    <row r="51" spans="1:23" ht="19.5" customHeight="1">
      <c r="A51" s="130"/>
      <c r="B51" s="130"/>
      <c r="C51" s="130"/>
      <c r="D51" s="130"/>
      <c r="E51" s="130"/>
      <c r="F51" s="130"/>
      <c r="G51" s="130"/>
      <c r="H51" s="130"/>
      <c r="I51" s="130"/>
      <c r="J51" s="130"/>
      <c r="K51" s="130"/>
      <c r="L51" s="130"/>
      <c r="M51" s="130"/>
      <c r="N51" s="130"/>
      <c r="O51" s="130"/>
      <c r="P51" s="130"/>
      <c r="Q51" s="130"/>
      <c r="R51" s="130"/>
      <c r="S51" s="130"/>
      <c r="T51" s="130"/>
      <c r="U51" s="130"/>
      <c r="V51" s="130"/>
      <c r="W51" s="130"/>
    </row>
    <row r="52" spans="1:23" hidden="1"/>
    <row r="53" spans="1:23" hidden="1"/>
    <row r="54" spans="1:23" hidden="1"/>
    <row r="55" spans="1:23" hidden="1"/>
    <row r="56" spans="1:23" hidden="1"/>
    <row r="57" spans="1:23" hidden="1"/>
    <row r="58" spans="1:23" hidden="1"/>
    <row r="59" spans="1:23" hidden="1"/>
    <row r="60" spans="1:23" hidden="1"/>
    <row r="61" spans="1:23" hidden="1"/>
    <row r="62" spans="1:23" hidden="1"/>
    <row r="63" spans="1:23" hidden="1"/>
    <row r="64" spans="1:23"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sheetData>
  <sheetProtection algorithmName="SHA-512" hashValue="OMUtqdgh1hbc+J5B+fE7M8eswM9ARAp9OkW17n+0I+/yZduNIjcg3mKhjFNkwNbmBM8nYqEwi/nCubvh/zxUcA==" saltValue="dZRZcwzk9f7rrUhKHMLRsg==" spinCount="100000" sheet="1" objects="1" scenarios="1" selectLockedCells="1"/>
  <mergeCells count="51">
    <mergeCell ref="G14:L14"/>
    <mergeCell ref="Q28:U29"/>
    <mergeCell ref="R9:R11"/>
    <mergeCell ref="S9:U11"/>
    <mergeCell ref="G10:L10"/>
    <mergeCell ref="G11:L11"/>
    <mergeCell ref="G12:L12"/>
    <mergeCell ref="S12:U12"/>
    <mergeCell ref="D19:J19"/>
    <mergeCell ref="Q19:R20"/>
    <mergeCell ref="S19:S20"/>
    <mergeCell ref="D20:J20"/>
    <mergeCell ref="G13:L13"/>
    <mergeCell ref="S13:U13"/>
    <mergeCell ref="Q17:R18"/>
    <mergeCell ref="S17:S18"/>
    <mergeCell ref="C4:L4"/>
    <mergeCell ref="C5:L5"/>
    <mergeCell ref="C6:L6"/>
    <mergeCell ref="C7:L7"/>
    <mergeCell ref="C8:L8"/>
    <mergeCell ref="R15:U15"/>
    <mergeCell ref="D21:J21"/>
    <mergeCell ref="C24:L24"/>
    <mergeCell ref="Q24:U26"/>
    <mergeCell ref="D25:J25"/>
    <mergeCell ref="D26:J26"/>
    <mergeCell ref="D22:J22"/>
    <mergeCell ref="Q22:U23"/>
    <mergeCell ref="D23:J23"/>
    <mergeCell ref="C18:L18"/>
    <mergeCell ref="C16:C17"/>
    <mergeCell ref="D16:J16"/>
    <mergeCell ref="K16:K17"/>
    <mergeCell ref="L16:L17"/>
    <mergeCell ref="D17:J17"/>
    <mergeCell ref="D27:J27"/>
    <mergeCell ref="Q27:U27"/>
    <mergeCell ref="D28:J28"/>
    <mergeCell ref="D32:J32"/>
    <mergeCell ref="D34:J34"/>
    <mergeCell ref="D29:J29"/>
    <mergeCell ref="D30:J30"/>
    <mergeCell ref="D31:J31"/>
    <mergeCell ref="D33:J33"/>
    <mergeCell ref="D35:J35"/>
    <mergeCell ref="Q35:U35"/>
    <mergeCell ref="C39:J39"/>
    <mergeCell ref="C36:L36"/>
    <mergeCell ref="D37:J37"/>
    <mergeCell ref="D38:J38"/>
  </mergeCells>
  <conditionalFormatting sqref="K31">
    <cfRule type="expression" dxfId="2" priority="3">
      <formula>$K$31=""</formula>
    </cfRule>
  </conditionalFormatting>
  <conditionalFormatting sqref="K33">
    <cfRule type="expression" dxfId="1" priority="2">
      <formula>$K$33=""</formula>
    </cfRule>
  </conditionalFormatting>
  <conditionalFormatting sqref="C32">
    <cfRule type="expression" dxfId="0" priority="1">
      <formula>$C$32=""</formula>
    </cfRule>
  </conditionalFormatting>
  <pageMargins left="0.81" right="0.7" top="0.38" bottom="0.34" header="0.28000000000000003" footer="0.2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Spinner 1">
              <controlPr defaultSize="0" autoPict="0">
                <anchor moveWithCells="1" sizeWithCells="1">
                  <from>
                    <xdr:col>16</xdr:col>
                    <xdr:colOff>9525</xdr:colOff>
                    <xdr:row>8</xdr:row>
                    <xdr:rowOff>9525</xdr:rowOff>
                  </from>
                  <to>
                    <xdr:col>17</xdr:col>
                    <xdr:colOff>0</xdr:colOff>
                    <xdr:row>14</xdr:row>
                    <xdr:rowOff>190500</xdr:rowOff>
                  </to>
                </anchor>
              </controlPr>
            </control>
          </mc:Choice>
        </mc:AlternateContent>
      </controls>
    </mc:Choice>
  </mc:AlternateContent>
</worksheet>
</file>

<file path=customUI/_rels/customUI.xml.rels><?xml version="1.0" encoding="UTF-8" standalone="yes"?>
<Relationships xmlns="http://schemas.openxmlformats.org/package/2006/relationships"><Relationship Id="siswa" Type="http://schemas.openxmlformats.org/officeDocument/2006/relationships/image" Target="images/siswa0.png"/><Relationship Id="nilaiun" Type="http://schemas.openxmlformats.org/officeDocument/2006/relationships/image" Target="images/nilaiun0.png"/><Relationship Id="printer" Type="http://schemas.openxmlformats.org/officeDocument/2006/relationships/image" Target="images/printer0.png"/><Relationship Id="sekolah" Type="http://schemas.openxmlformats.org/officeDocument/2006/relationships/image" Target="images/sekolah0.png"/><Relationship Id="home" Type="http://schemas.openxmlformats.org/officeDocument/2006/relationships/image" Target="images/home0.png"/><Relationship Id="exit" Type="http://schemas.openxmlformats.org/officeDocument/2006/relationships/image" Target="images/exit0.png"/><Relationship Id="boss" Type="http://schemas.openxmlformats.org/officeDocument/2006/relationships/image" Target="images/boss0.png"/><Relationship Id="daftarnilai" Type="http://schemas.openxmlformats.org/officeDocument/2006/relationships/image" Target="images/daftarnilai0.png"/><Relationship Id="help" Type="http://schemas.openxmlformats.org/officeDocument/2006/relationships/image" Target="images/help0.png"/><Relationship Id="nilaiusbn" Type="http://schemas.openxmlformats.org/officeDocument/2006/relationships/image" Target="images/nilaiusbn0.png"/><Relationship Id="inputnilai" Type="http://schemas.openxmlformats.org/officeDocument/2006/relationships/image" Target="images/inputnilai0.png"/><Relationship Id="nilairapor" Type="http://schemas.openxmlformats.org/officeDocument/2006/relationships/image" Target="images/nilairapor0.png"/><Relationship Id="mapping" Type="http://schemas.openxmlformats.org/officeDocument/2006/relationships/image" Target="images/mapping0.png"/></Relationships>
</file>

<file path=customUI/_rels/customUI14.xml.rels><?xml version="1.0" encoding="UTF-8" standalone="yes"?>
<Relationships xmlns="http://schemas.openxmlformats.org/package/2006/relationships"><Relationship Id="siswa" Type="http://schemas.openxmlformats.org/officeDocument/2006/relationships/image" Target="images/siswa.png"/><Relationship Id="nilaiun" Type="http://schemas.openxmlformats.org/officeDocument/2006/relationships/image" Target="images/nilaiun.png"/><Relationship Id="printer" Type="http://schemas.openxmlformats.org/officeDocument/2006/relationships/image" Target="images/printer.png"/><Relationship Id="sekolah" Type="http://schemas.openxmlformats.org/officeDocument/2006/relationships/image" Target="images/sekolah.png"/><Relationship Id="home" Type="http://schemas.openxmlformats.org/officeDocument/2006/relationships/image" Target="images/home.png"/><Relationship Id="exit" Type="http://schemas.openxmlformats.org/officeDocument/2006/relationships/image" Target="images/exit.png"/><Relationship Id="boss" Type="http://schemas.openxmlformats.org/officeDocument/2006/relationships/image" Target="images/boss.png"/><Relationship Id="daftarnilai" Type="http://schemas.openxmlformats.org/officeDocument/2006/relationships/image" Target="images/daftarnilai.png"/><Relationship Id="help" Type="http://schemas.openxmlformats.org/officeDocument/2006/relationships/image" Target="images/help.png"/><Relationship Id="nilaiusbn" Type="http://schemas.openxmlformats.org/officeDocument/2006/relationships/image" Target="images/nilaiusbn.png"/><Relationship Id="inputnilai" Type="http://schemas.openxmlformats.org/officeDocument/2006/relationships/image" Target="images/inputnilai.png"/><Relationship Id="nilairapor" Type="http://schemas.openxmlformats.org/officeDocument/2006/relationships/image" Target="images/nilairapor.png"/><Relationship Id="mapping" Type="http://schemas.openxmlformats.org/officeDocument/2006/relationships/image" Target="images/mapping.png"/></Relationships>
</file>

<file path=customUI/customUI.xml><?xml version="1.0" encoding="utf-8"?>
<customUI xmlns="http://schemas.microsoft.com/office/2006/01/customui">
  <commands>
    <command idMso="Help" enabled="false"/>
    <command idMso="WindowClose" enabled="false"/>
    <command idMso="WindowRestore" enabled="false"/>
    <command idMso="WindowMinimize" enabled="false"/>
    <command idMso="ApplicationOptionsDialog" enabled="false"/>
    <command idMso="FileExit" enabled="true"/>
    <command idMso="GroupPermissions" enabled="false"/>
  </commands>
  <ribbon startFromScratch="true">
    <officeMenu>
      <button idMso="FileNew" visible="false"/>
      <button idMso="FileOpen" visible="false"/>
      <button idMso="FileSaveAs" visible="false"/>
      <button idMso="FileSave" visible="false"/>
      <button idMso="Prepare" visible="false"/>
      <button idMso="Publish" visible="false"/>
    </officeMenu>
    <contextualTabs>
      <tabSet idMso="TabSetSmartArtTools" visible="false"/>
      <tabSet idMso="TabSetChartTools" visible="false"/>
      <tabSet idMso="TabSetDrawingTools" visible="false"/>
      <tabSet idMso="TabSetPictureTools" visible="false"/>
      <tabSet idMso="TabSetPivotTableTools" visible="false"/>
      <tabSet idMso="TabSetHeaderAndFooterTools" visible="false"/>
      <tabSet idMso="TabSetTableToolsExcel" visible="false"/>
      <tabSet idMso="TabSetPivotChartTools" visible="false"/>
      <tabSet idMso="TabSetInkTools" visible="false"/>
    </contextualTabs>
    <tabs>
      <tab id="TabBaru" label="INPUT DATA" insertAfterMso="TabHome">
        <group id="clipboard1" label="Clipboard">
          <button id="home" image="home" label="Beranda" size="large" onAction="beranda"/>
          <separator id="Separator21"/>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datautama" label="Data Penting">
          <button id="datasekolah" image="sekolah" label="Input Data Sekolah" size="large" onAction="datasekolah"/>
          <separator id="Separator1"/>
          <button id="biodatasiswa" image="siswa" label="Input Biodata Siswa" size="large" onAction="biodatasiswa"/>
          <separator id="Separator20"/>
          <button id="mapping" image="mapping" label="Mapping Mata Pelajaran" size="large" onAction="mappingmapel"/>
        </group>
        <group id="maulidaini" label="Tentang Saya">
          <button id="lidain" image="boss" label="Author" size="large" onAction="lidain"/>
          <separator id="Separator16"/>
          <menu id="help" size="large" label="Bantuan" image="help">
            <menuSeparator id="petunjuk" title="Panduan Dapat dilihat pada Video Youtube"/>
            <button id="panduan" label="Lihat Video Panduan" image="tunjuk" onAction="help"/>
            <menuSeparator id="facebook1" title="Facebook"/>
            <button id="facebooku1" label="Link Facebook" image="tunjuk" onAction="help2"/>
            <menuSeparator id="donasi" title="Donasi"/>
            <button id="donasiaja" label="Donasi" image="tunjuk" onAction="donasi"/>
          </menu>
        </group>
        <group id="exit" label="Keluar">
          <button id="Keluar" image="exit" label="EXIT" size="large" onAction="Keluar"/>
        </group>
      </tab>
      <tab id="TabBaru2" label="INPUT NILAI" insertAfterMso="TabInsert">
        <group id="clipboard2" label="Clipboard">
          <button id="home1" image="home" label="Beranda" size="large" onAction="beranda"/>
          <separator id="Separator22"/>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datanilai" label="Input Nilai">
          <button id="inpunilairapor" image="nilairapor" label="Input Nilai Rapor" size="large" onAction="inputnilairapor"/>
          <separator id="Separator3"/>
          <button id="inpunilaiusbn" image="nilaiusbn" label="Input Nilai US/USBN" size="large" onAction="inputnilaiusbn"/>
          <separator id="Separator4"/>
          <button id="inpunilaiun" image="nilaiun" label="Input Nilai UN" size="large" onAction="inputnilaiun"/>
        </group>
        <group id="rekapnilai" label="Rekap Nilai">
          <button id="rekapannilai" image="daftarnilai" label="Rekap Nilain" size="large" onAction="rekapnilai"/>
        </group>
        <group id="maulidaini3" label="Tentang Saya">
          <button id="lidain3" image="boss" label="Author" size="large" onAction="lidain"/>
          <separator id="Separator19"/>
          <menu id="help3" size="large" label="Bantuan" image="help">
            <menuSeparator id="petunjuk3" title="Panduan Dapat dilihat pada Video Youtube"/>
            <button id="panduan3" label="Lihat Video Panduan" image="tunjuk" onAction="help"/>
            <menuSeparator id="facebook2" title="Facebook"/>
            <button id="facebooku2" label="Link Facebook" image="tunjuk" onAction="help2"/>
            <menuSeparator id="donasi1" title="Donasi"/>
            <button id="donasiaja1" label="Donasi" image="tunjuk" onAction="donasi"/>
          </menu>
        </group>
        <group id="exit1" label="Keluar">
          <button id="Keluar1" image="exit" label="EXIT" size="large" onAction="Keluar"/>
        </group>
      </tab>
      <tab id="TabBaru1" label="CETAK/PRINT" insertAfterMso="TabData">
        <group id="clipboard3" label="Clipboard">
          <button id="home2" image="home" label="Beranda" size="large" onAction="beranda"/>
          <separator id="Separator23"/>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cetakaprint" label="Print SHUS, IJAZAH, SKBB dan SKL">
          <button id="cetakshus" image="printer" label="Cetak SHUS" size="large" onAction="cetakshus"/>
          <separator id="Separator5"/>
          <button id="cetakiajazahdepan" image="printer" label="Ijazah Bagian Depan" size="large" onAction="cetakiajazahdepan"/>
          <separator id="Separator6"/>
          <button id="cetakiajazahbelakang" image="printer" label="Ijazah Bagian Belakang" size="large" onAction="cetakiajazahbelakang"/>
          <separator id="Separator7"/>
          <button id="cetakskbb" image="printer" label="Cetak SKBB" size="large" onAction="cetakskbb"/>
          <separator id="Separator8"/>
          <button id="cetakskl" image="printer" label="Cetak SKL" size="large" onAction="cetakskl"/>
        </group>
        <group id="Alat" label="Peralatan">
          <splitButton idMso="FilePrintMenu" size="large"/>
          <separator id="Separator9"/>
          <button idMso="FilePrint" visible="true" size="large" imageMso="FilePrint" label="Print"/>
        </group>
        <group id="maulidaini1" label="Tentang Saya">
          <button id="lidain1" image="boss" label="Author" size="large" onAction="lidain"/>
          <separator id="Separator17"/>
          <menu id="help1" size="large" label="Bantuan" image="help">
            <menuSeparator id="petunjuk1" title="Panduan Dapat dilihat pada Video Youtube"/>
            <button id="panduan1" label="Lihat Video Panduan" image="tunjuk" onAction="help"/>
            <menuSeparator id="facebook3" title="Facebook"/>
            <button id="facebooku3" label="Link Facebook" image="tunjuk" onAction="help2"/>
            <menuSeparator id="donasi2" title="Donasi"/>
            <button id="donasiaja2" label="Donasi" image="tunjuk" onAction="donasi"/>
          </menu>
        </group>
        <group id="exit2" label="Keluar">
          <button id="Keluar2" image="exit" label="EXIT" size="large" onAction="Keluar"/>
        </group>
      </tab>
      <tab id="TabBaru3" label="SETTING" insertAfterMso="TabReview">
        <group id="clipboard4" label="Clipboard">
          <button id="home3" image="home" label="Beranda" size="large" onAction="beranda"/>
          <separator id="Separator24"/>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Mso="GroupFont"/>
        <group id="Show" label="Page Setup">
          <checkBox idMso="ViewFormulaBar" visible="true" label="Formula Bar"/>
          <button idMso="MarginsCustomMargins" label="Batas Tepi" imageMso="PageMarginsGallery"/>
          <button idMso="RowHeight" label="Tinggi Baris" imageMso="RowHeight"/>
          <checkBox idMso="ViewHeadings" visible="true" label="Headings"/>
          <button idMso="PageSizeMorePaperSizesDialogExcel" label="Size Kertas" imageMso="PageSizeGallery"/>
          <button idMso="ColumnWidth" label="Lebar Column" imageMso="ColumnWidth"/>
        </group>
        <group id="Alat1" label="Peralatan">
          <splitButton idMso="FilePrintMenu" size="large"/>
          <separator id="Separator13"/>
          <button idMso="FilePrint" visible="true" size="large" imageMso="FilePrint" label="Print"/>
          <separator id="Separator14"/>
          <button idMso="SheetProtect" size="large" imageMso="SheetProtect" label="Sheet Protect"/>
          <separator id="Separator15"/>
          <button idMso="MacroSecurity" label="Setting Macro" size="large"/>
        </group>
        <group id="maulidaini2" label="Tentang Saya">
          <button id="lidain2" image="boss" label="Author" size="large" onAction="lidain"/>
          <separator id="Separator18"/>
          <menu id="help2" size="large" label="Bantuan" image="help">
            <menuSeparator id="petunjuk2" title="Panduan Dapat dilihat pada Video Youtube"/>
            <button id="panduan2" label="Lihat Video Panduan" image="tunjuk" onAction="help"/>
            <menuSeparator id="facebook4" title="Facebook"/>
            <button id="facebooku4" label="Link Facebook" image="tunjuk" onAction="help2"/>
            <menuSeparator id="donasi3" title="Donasi"/>
            <button id="donasiaja3" label="Donasi" image="tunjuk" onAction="donasi"/>
          </menu>
        </group>
        <group id="exit3" label="Keluar">
          <button id="Keluar3" image="exit" label="EXIT" size="large" onAction="Keluar"/>
        </group>
      </tab>
    </tabs>
  </ribbon>
</customUI>
</file>

<file path=customUI/customUI14.xml><?xml version="1.0" encoding="utf-8"?>
<customUI xmlns="http://schemas.microsoft.com/office/2009/07/customui">
  <commands>
    <command idMso="Help" enabled="false"/>
    <command idMso="WindowClose" enabled="false"/>
    <command idMso="WindowRestore" enabled="false"/>
    <command idMso="WindowMinimize" enabled="false"/>
    <command idMso="ApplicationOptionsDialog" enabled="false"/>
    <command idMso="FileExit" enabled="true"/>
    <command idMso="GroupPermissions" enabled="false"/>
  </commands>
  <ribbon startFromScratch="true">
    <contextualTabs>
      <tabSet idMso="TabSetSmartArtTools" visible="false"/>
      <tabSet idMso="TabSetChartTools" visible="false"/>
      <tabSet idMso="TabSetDrawingTools" visible="false"/>
      <tabSet idMso="TabSetPictureTools" visible="false"/>
      <tabSet idMso="TabSetPivotTableTools" visible="false"/>
      <tabSet idMso="TabSetHeaderAndFooterTools" visible="false"/>
      <tabSet idMso="TabSetTableToolsExcel" visible="false"/>
      <tabSet idMso="TabSetPivotChartTools" visible="false"/>
      <tabSet idMso="TabSetInkTools" visible="false"/>
    </contextualTabs>
    <tabs>
      <tab id="TabBaru" label="INPUT DATA" insertAfterMso="TabHome">
        <group id="clipboard1" label="Clipboard">
          <button id="home" image="home" label="Beranda" size="large" onAction="beranda"/>
          <separator id="Separator21"/>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datautama" label="Data Penting">
          <button id="datasekolah" image="sekolah" label="Input Data Sekolah" size="large" onAction="datasekolah"/>
          <separator id="Separator1"/>
          <button id="biodatasiswa" image="siswa" label="Input Biodata Siswa" size="large" onAction="biodatasiswa"/>
          <separator id="Separator20"/>
          <button id="mapping" image="mapping" label="Mapping Mata Pelajaran" size="large" onAction="mappingmapel"/>
        </group>
        <group id="maulidaini" label="Tentang Saya">
          <button id="lidain" image="boss" label="Author" size="large" onAction="lidain"/>
          <separator id="Separator16"/>
          <menu id="help" size="large" label="Bantuan" image="help">
            <menuSeparator id="petunjuk" title="Panduan Dapat dilihat pada Video Youtube"/>
            <button id="panduan" label="Lihat Video Panduan" image="tunjuk" onAction="help"/>
            <menuSeparator id="facebook1" title="Facebook"/>
            <button id="facebooku1" label="Link Facebook" image="tunjuk" onAction="help2"/>
            <menuSeparator id="donasi" title="Donasi"/>
            <button id="donasiaja" label="Donasi" image="tunjuk" onAction="donasi"/>
          </menu>
        </group>
        <group id="exit" label="Keluar">
          <button id="Keluar" image="exit" label="EXIT" size="large" onAction="Keluar"/>
        </group>
      </tab>
      <tab id="TabBaru2" label="INPUT NILAI" insertAfterMso="TabInsert">
        <group id="clipboard2" label="Clipboard">
          <button id="home1" image="home" label="Beranda" size="large" onAction="beranda"/>
          <separator id="Separator22"/>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datanilai" label="Input Nilai">
          <button id="inpunilairapor" image="nilairapor" label="Input Nilai Rapor" size="large" onAction="inputnilairapor"/>
          <separator id="Separator3"/>
          <button id="inpunilaiusbn" image="nilaiusbn" label="Input Nilai US/USBN" size="large" onAction="inputnilaiusbn"/>
          <separator id="Separator4"/>
          <button id="inpunilaiun" image="nilaiun" label="Input Nilai UN" size="large" onAction="inputnilaiun"/>
        </group>
        <group id="rekapnilai" label="Rekap Nilai">
          <button id="rekapannilai" image="daftarnilai" label="Rekap Nilain" size="large" onAction="rekapnilai"/>
        </group>
        <group id="maulidaini3" label="Tentang Saya">
          <button id="lidain3" image="boss" label="Author" size="large" onAction="lidain"/>
          <separator id="Separator19"/>
          <menu id="help3" size="large" label="Bantuan" image="help">
            <menuSeparator id="petunjuk3" title="Panduan Dapat dilihat pada Video Youtube"/>
            <button id="panduan3" label="Lihat Video Panduan" image="tunjuk" onAction="help"/>
            <menuSeparator id="facebook2" title="Facebook"/>
            <button id="facebooku2" label="Link Facebook" image="tunjuk" onAction="help2"/>
            <menuSeparator id="donasi1" title="Donasi"/>
            <button id="donasiaja1" label="Donasi" image="tunjuk" onAction="donasi"/>
          </menu>
        </group>
        <group id="exit1" label="Keluar">
          <button id="Keluar1" image="exit" label="EXIT" size="large" onAction="Keluar"/>
        </group>
      </tab>
      <tab id="TabBaru1" label="CETAK/PRINT" insertAfterMso="TabData">
        <group id="clipboard3" label="Clipboard">
          <button id="home2" image="home" label="Beranda" size="large" onAction="beranda"/>
          <separator id="Separator23"/>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cetakaprint" label="Print SHUS, IJAZAH, SKBB dan SKL">
          <button id="cetakshus" image="printer" label="Cetak SHUS" size="large" onAction="cetakshus"/>
          <separator id="Separator5"/>
          <button id="cetakiajazahdepan" image="printer" label="Ijazah Bagian Depan" size="large" onAction="cetakiajazahdepan"/>
          <separator id="Separator6"/>
          <button id="cetakiajazahbelakang" image="printer" label="Ijazah Bagian Belakang" size="large" onAction="cetakiajazahbelakang"/>
          <separator id="Separator7"/>
          <button id="cetakskbb" image="printer" label="Cetak SKBB" size="large" onAction="cetakskbb"/>
          <separator id="Separator8"/>
          <button id="cetakskl" image="printer" label="Cetak SKL" size="large" onAction="cetakskl"/>
        </group>
        <group id="Alat" label="Peralatan">
          <splitButton idMso="FilePrintMenu" size="large"/>
          <separator id="Separator9"/>
          <button idMso="FilePrint" visible="true" size="large" imageMso="FilePrint" label="Print"/>
        </group>
        <group id="maulidaini1" label="Tentang Saya">
          <button id="lidain1" image="boss" label="Author" size="large" onAction="lidain"/>
          <separator id="Separator17"/>
          <menu id="help1" size="large" label="Bantuan" image="help">
            <menuSeparator id="petunjuk1" title="Panduan Dapat dilihat pada Video Youtube"/>
            <button id="panduan1" label="Lihat Video Panduan" image="tunjuk" onAction="help"/>
            <menuSeparator id="facebook3" title="Facebook"/>
            <button id="facebooku3" label="Link Facebook" image="tunjuk" onAction="help2"/>
            <menuSeparator id="donasi2" title="Donasi"/>
            <button id="donasiaja2" label="Donasi" image="tunjuk" onAction="donasi"/>
          </menu>
        </group>
        <group id="exit2" label="Keluar">
          <button id="Keluar2" image="exit" label="EXIT" size="large" onAction="Keluar"/>
        </group>
      </tab>
      <tab id="TabBaru3" label="SETTING" insertAfterMso="TabReview">
        <group id="clipboard4" label="Clipboard">
          <button id="home3" image="home" label="Beranda" size="large" onAction="beranda"/>
          <separator id="Separator24"/>
          <button idMso="PasteValues" visible="true" size="large" imageMso="Paste" label="Paste"/>
          <button idMso="Copy" visible="true" imageMso="Copy"/>
          <button idMso="FileSave" visible="true" imageMso="FileSave" label="Simpan"/>
          <button idMso="FileNewDefault" visible="true" imageMso="FileNewDefault" label="New"/>
          <button idMso="FileOpen" visible="true" imageMso="FileOpen" label="FileOpen"/>
          <gallery idMso="Undo" visible="true" imageMso="Undo" label="Undo"/>
          <gallery idMso="Redo" visible="true" imageMso="Redo" label="Redo"/>
        </group>
        <group idMso="GroupFont"/>
        <group id="Show" label="Page Setup">
          <checkBox idMso="ViewFormulaBar" visible="true" label="Formula Bar"/>
          <button idMso="MarginsCustomMargins" label="Batas Tepi" imageMso="PageMarginsGallery"/>
          <button idMso="RowHeight" label="Tinggi Baris" imageMso="RowHeight"/>
          <checkBox idMso="ViewHeadings" visible="true" label="Headings"/>
          <button idMso="PageSizeMorePaperSizesDialogExcel" label="Size Kertas" imageMso="PageSizeGallery"/>
          <button idMso="ColumnWidth" label="Lebar Column" imageMso="ColumnWidth"/>
        </group>
        <group id="Alat1" label="Peralatan">
          <splitButton idMso="FilePrintMenu" size="large"/>
          <separator id="Separator13"/>
          <button idMso="FilePrint" visible="true" size="large" imageMso="FilePrint" label="Print"/>
          <separator id="Separator14"/>
          <button idMso="SheetProtect" size="large" imageMso="SheetProtect" label="Sheet Protect"/>
          <separator id="Separator15"/>
          <button idMso="MacroSecurity" label="Setting Macro" size="large"/>
        </group>
        <group id="maulidaini2" label="Tentang Saya">
          <button id="lidain2" image="boss" label="Author" size="large" onAction="lidain"/>
          <separator id="Separator18"/>
          <menu id="help2" size="large" label="Bantuan" image="help">
            <menuSeparator id="petunjuk2" title="Panduan Dapat dilihat pada Video Youtube"/>
            <button id="panduan2" label="Lihat Video Panduan" image="tunjuk" onAction="help"/>
            <menuSeparator id="facebook4" title="Facebook"/>
            <button id="facebooku4" label="Link Facebook" image="tunjuk" onAction="help2"/>
            <menuSeparator id="donasi3" title="Donasi"/>
            <button id="donasiaja3" label="Donasi" image="tunjuk" onAction="donasi"/>
          </menu>
        </group>
        <group id="exit3" label="Keluar">
          <button id="Keluar3" image="exit" label="EXIT" size="large" onAction="Keluar"/>
        </group>
      </tab>
    </tabs>
  </ribbon>
  <backstage>
    <button idMso="ApplicationOptionsDialog" visible="false"/>
    <tab idMso="TabInfo" visible="false"/>
    <button idMso="SaveObjectAs" visible="false"/>
    <button idMso="FileSave" visible="false"/>
    <button idMso="FileSaveAs" visible="false"/>
    <button idMso="FileOpen" visible="false"/>
    <button idMso="FileClose" visible="false"/>
    <button idMso="FileCloseDatabase" visible="false"/>
    <tab idMso="TabRecent" visible="false"/>
    <tab idMso="TabNew" visible="false"/>
    <tab idMso="TabShare" visible="false"/>
    <tab idMso="TabHelp" visible="false"/>
    <button idMso="ApplicationOptionsDialog" visible="false"/>
  </backstage>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14</vt:i4>
      </vt:variant>
    </vt:vector>
  </HeadingPairs>
  <TitlesOfParts>
    <vt:vector size="27" baseType="lpstr">
      <vt:lpstr>HOME</vt:lpstr>
      <vt:lpstr>MENU</vt:lpstr>
      <vt:lpstr>BIODATA_SISWA</vt:lpstr>
      <vt:lpstr>MAPPING-MAPEL</vt:lpstr>
      <vt:lpstr>NILAI-RAPOR</vt:lpstr>
      <vt:lpstr>NILAI-USBN</vt:lpstr>
      <vt:lpstr>NILAI-UN</vt:lpstr>
      <vt:lpstr>REKAP</vt:lpstr>
      <vt:lpstr>C-SHU</vt:lpstr>
      <vt:lpstr>C-SKL</vt:lpstr>
      <vt:lpstr>C-SKBB</vt:lpstr>
      <vt:lpstr>IJAZAH-DEPAN</vt:lpstr>
      <vt:lpstr>IJAZAH-BELAKANG</vt:lpstr>
      <vt:lpstr>biodata_siswa</vt:lpstr>
      <vt:lpstr>kategoriun</vt:lpstr>
      <vt:lpstr>logosek</vt:lpstr>
      <vt:lpstr>loop</vt:lpstr>
      <vt:lpstr>loop2</vt:lpstr>
      <vt:lpstr>loop3</vt:lpstr>
      <vt:lpstr>loop4</vt:lpstr>
      <vt:lpstr>loop5</vt:lpstr>
      <vt:lpstr>'C-SHU'!Print_Area</vt:lpstr>
      <vt:lpstr>'C-SKBB'!Print_Area</vt:lpstr>
      <vt:lpstr>'C-SKL'!Print_Area</vt:lpstr>
      <vt:lpstr>'IJAZAH-BELAKANG'!Print_Area</vt:lpstr>
      <vt:lpstr>'IJAZAH-DEPAN'!Print_Area</vt:lpstr>
      <vt:lpstr>rekap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Maulidaini, S.Pd.I</dc:creator>
  <cp:lastModifiedBy>Windows User</cp:lastModifiedBy>
  <cp:lastPrinted>2019-06-09T10:06:13Z</cp:lastPrinted>
  <dcterms:created xsi:type="dcterms:W3CDTF">2019-05-26T16:12:54Z</dcterms:created>
  <dcterms:modified xsi:type="dcterms:W3CDTF">2019-09-09T11:02:55Z</dcterms:modified>
</cp:coreProperties>
</file>